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F:\University Notes\2nd Semester\Probability &amp; Stats\Stats Project\"/>
    </mc:Choice>
  </mc:AlternateContent>
  <bookViews>
    <workbookView xWindow="0" yWindow="0" windowWidth="21945" windowHeight="8085" tabRatio="654" firstSheet="1" activeTab="2"/>
  </bookViews>
  <sheets>
    <sheet name="Form Responses 1" sheetId="1" r:id="rId1"/>
    <sheet name="Sheet4" sheetId="20" r:id="rId2"/>
    <sheet name="Sheet1" sheetId="2" r:id="rId3"/>
    <sheet name="Sheet2" sheetId="3" r:id="rId4"/>
    <sheet name="Sheet3" sheetId="4" r:id="rId5"/>
    <sheet name="Sheet5" sheetId="14" r:id="rId6"/>
    <sheet name="Sheet7" sheetId="8" r:id="rId7"/>
    <sheet name="Sheet8" sheetId="9" r:id="rId8"/>
    <sheet name="Sheet9" sheetId="10" r:id="rId9"/>
    <sheet name="Sheet12" sheetId="18" r:id="rId10"/>
  </sheets>
  <calcPr calcId="162913"/>
  <pivotCaches>
    <pivotCache cacheId="0" r:id="rId11"/>
    <pivotCache cacheId="1" r:id="rId12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3" i="2" l="1"/>
  <c r="I202" i="2"/>
  <c r="AA4" i="2"/>
  <c r="AA5" i="2"/>
  <c r="AA6" i="2"/>
  <c r="AA7" i="2"/>
  <c r="AA8" i="2"/>
  <c r="AA9" i="2"/>
  <c r="AA3" i="2"/>
  <c r="G7" i="18" l="1"/>
  <c r="G17" i="18" l="1"/>
  <c r="G18" i="18"/>
  <c r="G6" i="18"/>
  <c r="G5" i="18"/>
  <c r="G16" i="18"/>
  <c r="G13" i="18"/>
  <c r="G14" i="18"/>
  <c r="G12" i="18"/>
  <c r="G10" i="18"/>
  <c r="G9" i="18"/>
  <c r="K207" i="2"/>
  <c r="K208" i="2"/>
  <c r="K206" i="2"/>
  <c r="W206" i="2"/>
  <c r="W205" i="2"/>
  <c r="W204" i="2"/>
  <c r="W203" i="2"/>
  <c r="W202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3" i="2"/>
  <c r="V201" i="2"/>
  <c r="Q206" i="2"/>
  <c r="Q205" i="2"/>
  <c r="Q204" i="2"/>
  <c r="Q203" i="2"/>
  <c r="Q7" i="2"/>
  <c r="Q11" i="2"/>
  <c r="Q15" i="2"/>
  <c r="Q19" i="2"/>
  <c r="Q23" i="2"/>
  <c r="Q27" i="2"/>
  <c r="Q31" i="2"/>
  <c r="Q35" i="2"/>
  <c r="Q39" i="2"/>
  <c r="Q43" i="2"/>
  <c r="Q47" i="2"/>
  <c r="Q51" i="2"/>
  <c r="Q55" i="2"/>
  <c r="Q59" i="2"/>
  <c r="Q63" i="2"/>
  <c r="Q67" i="2"/>
  <c r="Q71" i="2"/>
  <c r="Q75" i="2"/>
  <c r="Q79" i="2"/>
  <c r="Q83" i="2"/>
  <c r="Q87" i="2"/>
  <c r="Q91" i="2"/>
  <c r="Q95" i="2"/>
  <c r="Q99" i="2"/>
  <c r="Q103" i="2"/>
  <c r="Q107" i="2"/>
  <c r="Q111" i="2"/>
  <c r="Q115" i="2"/>
  <c r="Q119" i="2"/>
  <c r="Q123" i="2"/>
  <c r="Q127" i="2"/>
  <c r="Q131" i="2"/>
  <c r="Q135" i="2"/>
  <c r="Q139" i="2"/>
  <c r="Q143" i="2"/>
  <c r="Q147" i="2"/>
  <c r="Q151" i="2"/>
  <c r="Q155" i="2"/>
  <c r="Q159" i="2"/>
  <c r="Q163" i="2"/>
  <c r="Q167" i="2"/>
  <c r="Q171" i="2"/>
  <c r="Q175" i="2"/>
  <c r="Q179" i="2"/>
  <c r="Q183" i="2"/>
  <c r="Q187" i="2"/>
  <c r="Q191" i="2"/>
  <c r="Q195" i="2"/>
  <c r="Q199" i="2"/>
  <c r="P4" i="2"/>
  <c r="Q4" i="2" s="1"/>
  <c r="P5" i="2"/>
  <c r="Q5" i="2" s="1"/>
  <c r="P6" i="2"/>
  <c r="Q6" i="2" s="1"/>
  <c r="P7" i="2"/>
  <c r="P8" i="2"/>
  <c r="Q8" i="2" s="1"/>
  <c r="P9" i="2"/>
  <c r="Q9" i="2" s="1"/>
  <c r="P10" i="2"/>
  <c r="Q10" i="2" s="1"/>
  <c r="P11" i="2"/>
  <c r="P12" i="2"/>
  <c r="Q12" i="2" s="1"/>
  <c r="P13" i="2"/>
  <c r="Q13" i="2" s="1"/>
  <c r="P14" i="2"/>
  <c r="Q14" i="2" s="1"/>
  <c r="P15" i="2"/>
  <c r="P16" i="2"/>
  <c r="Q16" i="2" s="1"/>
  <c r="P17" i="2"/>
  <c r="Q17" i="2" s="1"/>
  <c r="P18" i="2"/>
  <c r="Q18" i="2" s="1"/>
  <c r="P19" i="2"/>
  <c r="P20" i="2"/>
  <c r="Q20" i="2" s="1"/>
  <c r="P21" i="2"/>
  <c r="Q21" i="2" s="1"/>
  <c r="P22" i="2"/>
  <c r="Q22" i="2" s="1"/>
  <c r="P23" i="2"/>
  <c r="P24" i="2"/>
  <c r="Q24" i="2" s="1"/>
  <c r="P25" i="2"/>
  <c r="Q25" i="2" s="1"/>
  <c r="P26" i="2"/>
  <c r="Q26" i="2" s="1"/>
  <c r="P27" i="2"/>
  <c r="P28" i="2"/>
  <c r="Q28" i="2" s="1"/>
  <c r="P29" i="2"/>
  <c r="Q29" i="2" s="1"/>
  <c r="P30" i="2"/>
  <c r="Q30" i="2" s="1"/>
  <c r="P31" i="2"/>
  <c r="P32" i="2"/>
  <c r="Q32" i="2" s="1"/>
  <c r="P33" i="2"/>
  <c r="Q33" i="2" s="1"/>
  <c r="P34" i="2"/>
  <c r="Q34" i="2" s="1"/>
  <c r="P35" i="2"/>
  <c r="P36" i="2"/>
  <c r="Q36" i="2" s="1"/>
  <c r="P37" i="2"/>
  <c r="Q37" i="2" s="1"/>
  <c r="P38" i="2"/>
  <c r="Q38" i="2" s="1"/>
  <c r="P39" i="2"/>
  <c r="P40" i="2"/>
  <c r="Q40" i="2" s="1"/>
  <c r="P41" i="2"/>
  <c r="Q41" i="2" s="1"/>
  <c r="P42" i="2"/>
  <c r="Q42" i="2" s="1"/>
  <c r="P43" i="2"/>
  <c r="P44" i="2"/>
  <c r="Q44" i="2" s="1"/>
  <c r="P45" i="2"/>
  <c r="Q45" i="2" s="1"/>
  <c r="P46" i="2"/>
  <c r="Q46" i="2" s="1"/>
  <c r="P47" i="2"/>
  <c r="P48" i="2"/>
  <c r="Q48" i="2" s="1"/>
  <c r="P49" i="2"/>
  <c r="Q49" i="2" s="1"/>
  <c r="P50" i="2"/>
  <c r="Q50" i="2" s="1"/>
  <c r="P51" i="2"/>
  <c r="P52" i="2"/>
  <c r="Q52" i="2" s="1"/>
  <c r="P53" i="2"/>
  <c r="Q53" i="2" s="1"/>
  <c r="P54" i="2"/>
  <c r="Q54" i="2" s="1"/>
  <c r="P55" i="2"/>
  <c r="P56" i="2"/>
  <c r="Q56" i="2" s="1"/>
  <c r="P57" i="2"/>
  <c r="Q57" i="2" s="1"/>
  <c r="P58" i="2"/>
  <c r="Q58" i="2" s="1"/>
  <c r="P59" i="2"/>
  <c r="P60" i="2"/>
  <c r="Q60" i="2" s="1"/>
  <c r="P61" i="2"/>
  <c r="Q61" i="2" s="1"/>
  <c r="P62" i="2"/>
  <c r="Q62" i="2" s="1"/>
  <c r="P63" i="2"/>
  <c r="P64" i="2"/>
  <c r="Q64" i="2" s="1"/>
  <c r="P65" i="2"/>
  <c r="Q65" i="2" s="1"/>
  <c r="P66" i="2"/>
  <c r="Q66" i="2" s="1"/>
  <c r="P67" i="2"/>
  <c r="P68" i="2"/>
  <c r="Q68" i="2" s="1"/>
  <c r="P69" i="2"/>
  <c r="Q69" i="2" s="1"/>
  <c r="P70" i="2"/>
  <c r="Q70" i="2" s="1"/>
  <c r="P71" i="2"/>
  <c r="P72" i="2"/>
  <c r="Q72" i="2" s="1"/>
  <c r="P73" i="2"/>
  <c r="Q73" i="2" s="1"/>
  <c r="P74" i="2"/>
  <c r="Q74" i="2" s="1"/>
  <c r="P75" i="2"/>
  <c r="P76" i="2"/>
  <c r="Q76" i="2" s="1"/>
  <c r="P77" i="2"/>
  <c r="Q77" i="2" s="1"/>
  <c r="P78" i="2"/>
  <c r="Q78" i="2" s="1"/>
  <c r="P79" i="2"/>
  <c r="P80" i="2"/>
  <c r="Q80" i="2" s="1"/>
  <c r="P81" i="2"/>
  <c r="Q81" i="2" s="1"/>
  <c r="P82" i="2"/>
  <c r="Q82" i="2" s="1"/>
  <c r="P83" i="2"/>
  <c r="P84" i="2"/>
  <c r="Q84" i="2" s="1"/>
  <c r="P85" i="2"/>
  <c r="Q85" i="2" s="1"/>
  <c r="P86" i="2"/>
  <c r="Q86" i="2" s="1"/>
  <c r="P87" i="2"/>
  <c r="P88" i="2"/>
  <c r="Q88" i="2" s="1"/>
  <c r="P89" i="2"/>
  <c r="Q89" i="2" s="1"/>
  <c r="P90" i="2"/>
  <c r="Q90" i="2" s="1"/>
  <c r="P91" i="2"/>
  <c r="P92" i="2"/>
  <c r="Q92" i="2" s="1"/>
  <c r="P93" i="2"/>
  <c r="Q93" i="2" s="1"/>
  <c r="P94" i="2"/>
  <c r="Q94" i="2" s="1"/>
  <c r="P95" i="2"/>
  <c r="P96" i="2"/>
  <c r="Q96" i="2" s="1"/>
  <c r="P97" i="2"/>
  <c r="Q97" i="2" s="1"/>
  <c r="P98" i="2"/>
  <c r="Q98" i="2" s="1"/>
  <c r="P99" i="2"/>
  <c r="P100" i="2"/>
  <c r="Q100" i="2" s="1"/>
  <c r="P101" i="2"/>
  <c r="Q101" i="2" s="1"/>
  <c r="P102" i="2"/>
  <c r="Q102" i="2" s="1"/>
  <c r="P103" i="2"/>
  <c r="P104" i="2"/>
  <c r="Q104" i="2" s="1"/>
  <c r="P105" i="2"/>
  <c r="Q105" i="2" s="1"/>
  <c r="P106" i="2"/>
  <c r="Q106" i="2" s="1"/>
  <c r="P107" i="2"/>
  <c r="P108" i="2"/>
  <c r="Q108" i="2" s="1"/>
  <c r="P109" i="2"/>
  <c r="Q109" i="2" s="1"/>
  <c r="P110" i="2"/>
  <c r="Q110" i="2" s="1"/>
  <c r="P111" i="2"/>
  <c r="P112" i="2"/>
  <c r="Q112" i="2" s="1"/>
  <c r="P113" i="2"/>
  <c r="Q113" i="2" s="1"/>
  <c r="P114" i="2"/>
  <c r="Q114" i="2" s="1"/>
  <c r="P115" i="2"/>
  <c r="P116" i="2"/>
  <c r="Q116" i="2" s="1"/>
  <c r="P117" i="2"/>
  <c r="Q117" i="2" s="1"/>
  <c r="P118" i="2"/>
  <c r="Q118" i="2" s="1"/>
  <c r="P119" i="2"/>
  <c r="P120" i="2"/>
  <c r="Q120" i="2" s="1"/>
  <c r="P121" i="2"/>
  <c r="Q121" i="2" s="1"/>
  <c r="P122" i="2"/>
  <c r="Q122" i="2" s="1"/>
  <c r="P123" i="2"/>
  <c r="P124" i="2"/>
  <c r="Q124" i="2" s="1"/>
  <c r="P125" i="2"/>
  <c r="Q125" i="2" s="1"/>
  <c r="P126" i="2"/>
  <c r="Q126" i="2" s="1"/>
  <c r="P127" i="2"/>
  <c r="P128" i="2"/>
  <c r="Q128" i="2" s="1"/>
  <c r="P129" i="2"/>
  <c r="Q129" i="2" s="1"/>
  <c r="P130" i="2"/>
  <c r="Q130" i="2" s="1"/>
  <c r="P131" i="2"/>
  <c r="P132" i="2"/>
  <c r="Q132" i="2" s="1"/>
  <c r="P133" i="2"/>
  <c r="Q133" i="2" s="1"/>
  <c r="P134" i="2"/>
  <c r="Q134" i="2" s="1"/>
  <c r="P135" i="2"/>
  <c r="P136" i="2"/>
  <c r="Q136" i="2" s="1"/>
  <c r="P137" i="2"/>
  <c r="Q137" i="2" s="1"/>
  <c r="P138" i="2"/>
  <c r="Q138" i="2" s="1"/>
  <c r="P139" i="2"/>
  <c r="P140" i="2"/>
  <c r="Q140" i="2" s="1"/>
  <c r="P141" i="2"/>
  <c r="Q141" i="2" s="1"/>
  <c r="P142" i="2"/>
  <c r="Q142" i="2" s="1"/>
  <c r="P143" i="2"/>
  <c r="P144" i="2"/>
  <c r="Q144" i="2" s="1"/>
  <c r="P145" i="2"/>
  <c r="Q145" i="2" s="1"/>
  <c r="P146" i="2"/>
  <c r="Q146" i="2" s="1"/>
  <c r="P147" i="2"/>
  <c r="P148" i="2"/>
  <c r="Q148" i="2" s="1"/>
  <c r="P149" i="2"/>
  <c r="Q149" i="2" s="1"/>
  <c r="P150" i="2"/>
  <c r="Q150" i="2" s="1"/>
  <c r="P151" i="2"/>
  <c r="P152" i="2"/>
  <c r="Q152" i="2" s="1"/>
  <c r="P153" i="2"/>
  <c r="Q153" i="2" s="1"/>
  <c r="P154" i="2"/>
  <c r="Q154" i="2" s="1"/>
  <c r="P155" i="2"/>
  <c r="P156" i="2"/>
  <c r="Q156" i="2" s="1"/>
  <c r="P157" i="2"/>
  <c r="Q157" i="2" s="1"/>
  <c r="P158" i="2"/>
  <c r="Q158" i="2" s="1"/>
  <c r="P159" i="2"/>
  <c r="P160" i="2"/>
  <c r="Q160" i="2" s="1"/>
  <c r="P161" i="2"/>
  <c r="Q161" i="2" s="1"/>
  <c r="P162" i="2"/>
  <c r="Q162" i="2" s="1"/>
  <c r="P163" i="2"/>
  <c r="P164" i="2"/>
  <c r="Q164" i="2" s="1"/>
  <c r="P165" i="2"/>
  <c r="Q165" i="2" s="1"/>
  <c r="P166" i="2"/>
  <c r="Q166" i="2" s="1"/>
  <c r="P167" i="2"/>
  <c r="P168" i="2"/>
  <c r="Q168" i="2" s="1"/>
  <c r="P169" i="2"/>
  <c r="Q169" i="2" s="1"/>
  <c r="P170" i="2"/>
  <c r="Q170" i="2" s="1"/>
  <c r="P171" i="2"/>
  <c r="P172" i="2"/>
  <c r="Q172" i="2" s="1"/>
  <c r="P173" i="2"/>
  <c r="Q173" i="2" s="1"/>
  <c r="P174" i="2"/>
  <c r="Q174" i="2" s="1"/>
  <c r="P175" i="2"/>
  <c r="P176" i="2"/>
  <c r="Q176" i="2" s="1"/>
  <c r="P177" i="2"/>
  <c r="Q177" i="2" s="1"/>
  <c r="P178" i="2"/>
  <c r="Q178" i="2" s="1"/>
  <c r="P179" i="2"/>
  <c r="P180" i="2"/>
  <c r="Q180" i="2" s="1"/>
  <c r="P181" i="2"/>
  <c r="Q181" i="2" s="1"/>
  <c r="P182" i="2"/>
  <c r="Q182" i="2" s="1"/>
  <c r="P183" i="2"/>
  <c r="P184" i="2"/>
  <c r="Q184" i="2" s="1"/>
  <c r="P185" i="2"/>
  <c r="Q185" i="2" s="1"/>
  <c r="P186" i="2"/>
  <c r="Q186" i="2" s="1"/>
  <c r="P187" i="2"/>
  <c r="P188" i="2"/>
  <c r="Q188" i="2" s="1"/>
  <c r="P189" i="2"/>
  <c r="Q189" i="2" s="1"/>
  <c r="P190" i="2"/>
  <c r="Q190" i="2" s="1"/>
  <c r="P191" i="2"/>
  <c r="P192" i="2"/>
  <c r="Q192" i="2" s="1"/>
  <c r="P193" i="2"/>
  <c r="Q193" i="2" s="1"/>
  <c r="P194" i="2"/>
  <c r="Q194" i="2" s="1"/>
  <c r="P195" i="2"/>
  <c r="P196" i="2"/>
  <c r="Q196" i="2" s="1"/>
  <c r="P197" i="2"/>
  <c r="Q197" i="2" s="1"/>
  <c r="P198" i="2"/>
  <c r="Q198" i="2" s="1"/>
  <c r="P199" i="2"/>
  <c r="P200" i="2"/>
  <c r="Q200" i="2" s="1"/>
  <c r="P3" i="2"/>
  <c r="Q3" i="2" s="1"/>
  <c r="Q202" i="2" s="1"/>
  <c r="I205" i="2"/>
  <c r="I206" i="2"/>
  <c r="B3" i="2"/>
  <c r="C3" i="2" s="1"/>
  <c r="P202" i="2" l="1"/>
  <c r="S211" i="2"/>
  <c r="M200" i="2"/>
  <c r="N200" i="2" l="1"/>
  <c r="M199" i="2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7" i="2"/>
  <c r="E4" i="2"/>
  <c r="E5" i="2"/>
  <c r="E6" i="2"/>
  <c r="E3" i="2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C106" i="2" s="1"/>
  <c r="B107" i="2"/>
  <c r="C107" i="2" s="1"/>
  <c r="B108" i="2"/>
  <c r="C108" i="2" s="1"/>
  <c r="B109" i="2"/>
  <c r="C109" i="2" s="1"/>
  <c r="B110" i="2"/>
  <c r="C110" i="2" s="1"/>
  <c r="B111" i="2"/>
  <c r="C111" i="2" s="1"/>
  <c r="B112" i="2"/>
  <c r="C112" i="2" s="1"/>
  <c r="B113" i="2"/>
  <c r="C113" i="2" s="1"/>
  <c r="B114" i="2"/>
  <c r="C114" i="2" s="1"/>
  <c r="B115" i="2"/>
  <c r="C115" i="2" s="1"/>
  <c r="B116" i="2"/>
  <c r="C116" i="2" s="1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C135" i="2" s="1"/>
  <c r="B136" i="2"/>
  <c r="C136" i="2" s="1"/>
  <c r="B137" i="2"/>
  <c r="C137" i="2" s="1"/>
  <c r="B138" i="2"/>
  <c r="C138" i="2" s="1"/>
  <c r="B139" i="2"/>
  <c r="C139" i="2" s="1"/>
  <c r="B140" i="2"/>
  <c r="C140" i="2" s="1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C146" i="2" s="1"/>
  <c r="B147" i="2"/>
  <c r="C147" i="2" s="1"/>
  <c r="B148" i="2"/>
  <c r="C148" i="2" s="1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C158" i="2" s="1"/>
  <c r="B159" i="2"/>
  <c r="C159" i="2" s="1"/>
  <c r="B160" i="2"/>
  <c r="C160" i="2" s="1"/>
  <c r="B161" i="2"/>
  <c r="C161" i="2" s="1"/>
  <c r="B162" i="2"/>
  <c r="C162" i="2" s="1"/>
  <c r="B163" i="2"/>
  <c r="C163" i="2" s="1"/>
  <c r="B164" i="2"/>
  <c r="C164" i="2" s="1"/>
  <c r="B165" i="2"/>
  <c r="C165" i="2" s="1"/>
  <c r="B166" i="2"/>
  <c r="C166" i="2" s="1"/>
  <c r="B167" i="2"/>
  <c r="C167" i="2" s="1"/>
  <c r="B168" i="2"/>
  <c r="C168" i="2" s="1"/>
  <c r="B169" i="2"/>
  <c r="C169" i="2" s="1"/>
  <c r="B170" i="2"/>
  <c r="C170" i="2" s="1"/>
  <c r="B171" i="2"/>
  <c r="C171" i="2" s="1"/>
  <c r="B172" i="2"/>
  <c r="C172" i="2" s="1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C178" i="2" s="1"/>
  <c r="B179" i="2"/>
  <c r="C179" i="2" s="1"/>
  <c r="B180" i="2"/>
  <c r="C180" i="2" s="1"/>
  <c r="B181" i="2"/>
  <c r="C181" i="2" s="1"/>
  <c r="B182" i="2"/>
  <c r="C182" i="2" s="1"/>
  <c r="B183" i="2"/>
  <c r="C183" i="2" s="1"/>
  <c r="B184" i="2"/>
  <c r="C184" i="2" s="1"/>
  <c r="B185" i="2"/>
  <c r="C185" i="2" s="1"/>
  <c r="B186" i="2"/>
  <c r="C186" i="2" s="1"/>
  <c r="B187" i="2"/>
  <c r="C187" i="2" s="1"/>
  <c r="B188" i="2"/>
  <c r="C188" i="2" s="1"/>
  <c r="B189" i="2"/>
  <c r="C189" i="2" s="1"/>
  <c r="B190" i="2"/>
  <c r="C190" i="2" s="1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C196" i="2" s="1"/>
  <c r="B197" i="2"/>
  <c r="C197" i="2" s="1"/>
  <c r="B198" i="2"/>
  <c r="C198" i="2" s="1"/>
  <c r="B199" i="2"/>
  <c r="C199" i="2" s="1"/>
  <c r="B200" i="2"/>
  <c r="C200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14" i="2"/>
  <c r="C14" i="2" s="1"/>
  <c r="B11" i="2"/>
  <c r="C11" i="2" s="1"/>
  <c r="B12" i="2"/>
  <c r="C12" i="2" s="1"/>
  <c r="B13" i="2"/>
  <c r="C13" i="2" s="1"/>
  <c r="B6" i="2"/>
  <c r="C6" i="2" s="1"/>
  <c r="B7" i="2"/>
  <c r="C7" i="2" s="1"/>
  <c r="B8" i="2"/>
  <c r="C8" i="2" s="1"/>
  <c r="B9" i="2"/>
  <c r="C9" i="2" s="1"/>
  <c r="B10" i="2"/>
  <c r="C10" i="2" s="1"/>
  <c r="B5" i="2"/>
  <c r="C5" i="2" s="1"/>
  <c r="B4" i="2"/>
  <c r="C4" i="2" s="1"/>
  <c r="N199" i="2" l="1"/>
  <c r="M198" i="2"/>
  <c r="B209" i="2"/>
  <c r="B210" i="2" s="1"/>
  <c r="B203" i="2"/>
  <c r="N198" i="2" l="1"/>
  <c r="M197" i="2"/>
  <c r="N197" i="2" l="1"/>
  <c r="M196" i="2"/>
  <c r="N196" i="2" l="1"/>
  <c r="M195" i="2"/>
  <c r="N195" i="2" l="1"/>
  <c r="M194" i="2"/>
  <c r="N194" i="2" l="1"/>
  <c r="M193" i="2"/>
  <c r="N193" i="2" l="1"/>
  <c r="M192" i="2"/>
  <c r="N192" i="2" l="1"/>
  <c r="M191" i="2"/>
  <c r="N191" i="2" l="1"/>
  <c r="M190" i="2"/>
  <c r="N190" i="2" l="1"/>
  <c r="M189" i="2"/>
  <c r="N189" i="2" l="1"/>
  <c r="M188" i="2"/>
  <c r="N188" i="2" l="1"/>
  <c r="M187" i="2"/>
  <c r="N187" i="2" l="1"/>
  <c r="M186" i="2"/>
  <c r="N186" i="2" l="1"/>
  <c r="M185" i="2"/>
  <c r="N185" i="2" l="1"/>
  <c r="M184" i="2"/>
  <c r="N184" i="2" l="1"/>
  <c r="M183" i="2"/>
  <c r="N183" i="2" l="1"/>
  <c r="M182" i="2"/>
  <c r="N182" i="2" l="1"/>
  <c r="M181" i="2"/>
  <c r="N181" i="2" l="1"/>
  <c r="M180" i="2"/>
  <c r="N180" i="2" l="1"/>
  <c r="M179" i="2"/>
  <c r="N179" i="2" l="1"/>
  <c r="M178" i="2"/>
  <c r="N178" i="2" l="1"/>
  <c r="M177" i="2"/>
  <c r="N177" i="2" l="1"/>
  <c r="M176" i="2"/>
  <c r="N176" i="2" l="1"/>
  <c r="M175" i="2"/>
  <c r="N175" i="2" l="1"/>
  <c r="M174" i="2"/>
  <c r="N174" i="2" l="1"/>
  <c r="M173" i="2"/>
  <c r="N173" i="2" l="1"/>
  <c r="M172" i="2"/>
  <c r="N172" i="2" l="1"/>
  <c r="M171" i="2"/>
  <c r="N171" i="2" l="1"/>
  <c r="M170" i="2"/>
  <c r="N170" i="2" l="1"/>
  <c r="M169" i="2"/>
  <c r="N169" i="2" l="1"/>
  <c r="M168" i="2"/>
  <c r="N168" i="2" l="1"/>
  <c r="M167" i="2"/>
  <c r="N167" i="2" l="1"/>
  <c r="M166" i="2"/>
  <c r="N166" i="2" l="1"/>
  <c r="M165" i="2"/>
  <c r="N165" i="2" l="1"/>
  <c r="M164" i="2"/>
  <c r="N164" i="2" l="1"/>
  <c r="M163" i="2"/>
  <c r="N163" i="2" l="1"/>
  <c r="M162" i="2"/>
  <c r="N162" i="2" l="1"/>
  <c r="M161" i="2"/>
  <c r="N161" i="2" l="1"/>
  <c r="M160" i="2"/>
  <c r="N160" i="2" l="1"/>
  <c r="M159" i="2"/>
  <c r="N159" i="2" l="1"/>
  <c r="M158" i="2"/>
  <c r="N158" i="2" l="1"/>
  <c r="M157" i="2"/>
  <c r="N157" i="2" l="1"/>
  <c r="M156" i="2"/>
  <c r="N156" i="2" l="1"/>
  <c r="M155" i="2"/>
  <c r="N155" i="2" l="1"/>
  <c r="M154" i="2"/>
  <c r="N154" i="2" l="1"/>
  <c r="M153" i="2"/>
  <c r="N153" i="2" l="1"/>
  <c r="M152" i="2"/>
  <c r="N152" i="2" l="1"/>
  <c r="M151" i="2"/>
  <c r="N151" i="2" l="1"/>
  <c r="M150" i="2"/>
  <c r="N150" i="2" l="1"/>
  <c r="M149" i="2"/>
  <c r="N149" i="2" l="1"/>
  <c r="M148" i="2"/>
  <c r="N148" i="2" l="1"/>
  <c r="M147" i="2"/>
  <c r="N147" i="2" l="1"/>
  <c r="M146" i="2"/>
  <c r="N146" i="2" l="1"/>
  <c r="M145" i="2"/>
  <c r="N145" i="2" l="1"/>
  <c r="M144" i="2"/>
  <c r="N144" i="2" l="1"/>
  <c r="M143" i="2"/>
  <c r="N143" i="2" l="1"/>
  <c r="M142" i="2"/>
  <c r="N142" i="2" l="1"/>
  <c r="M141" i="2"/>
  <c r="N141" i="2" l="1"/>
  <c r="M140" i="2"/>
  <c r="N140" i="2" l="1"/>
  <c r="M139" i="2"/>
  <c r="N139" i="2" l="1"/>
  <c r="M138" i="2"/>
  <c r="N138" i="2" l="1"/>
  <c r="M137" i="2"/>
  <c r="N137" i="2" l="1"/>
  <c r="M136" i="2"/>
  <c r="N136" i="2" l="1"/>
  <c r="M135" i="2"/>
  <c r="N135" i="2" l="1"/>
  <c r="M134" i="2"/>
  <c r="N134" i="2" l="1"/>
  <c r="M133" i="2"/>
  <c r="N133" i="2" l="1"/>
  <c r="M132" i="2"/>
  <c r="N132" i="2" l="1"/>
  <c r="M131" i="2"/>
  <c r="N131" i="2" l="1"/>
  <c r="M130" i="2"/>
  <c r="N130" i="2" l="1"/>
  <c r="M129" i="2"/>
  <c r="N129" i="2" l="1"/>
  <c r="M128" i="2"/>
  <c r="N128" i="2" l="1"/>
  <c r="M127" i="2"/>
  <c r="N127" i="2" l="1"/>
  <c r="M126" i="2"/>
  <c r="N126" i="2" l="1"/>
  <c r="M125" i="2"/>
  <c r="N125" i="2" l="1"/>
  <c r="M124" i="2"/>
  <c r="N124" i="2" l="1"/>
  <c r="M123" i="2"/>
  <c r="N123" i="2" l="1"/>
  <c r="M122" i="2"/>
  <c r="N122" i="2" l="1"/>
  <c r="M121" i="2"/>
  <c r="N121" i="2" l="1"/>
  <c r="M120" i="2"/>
  <c r="N120" i="2" l="1"/>
  <c r="M119" i="2"/>
  <c r="N119" i="2" l="1"/>
  <c r="M118" i="2"/>
  <c r="N118" i="2" l="1"/>
  <c r="M117" i="2"/>
  <c r="N117" i="2" l="1"/>
  <c r="M116" i="2"/>
  <c r="N116" i="2" l="1"/>
  <c r="M115" i="2"/>
  <c r="N115" i="2" l="1"/>
  <c r="M114" i="2"/>
  <c r="N114" i="2" l="1"/>
  <c r="M113" i="2"/>
  <c r="N113" i="2" l="1"/>
  <c r="M112" i="2"/>
  <c r="N112" i="2" l="1"/>
  <c r="M111" i="2"/>
  <c r="N111" i="2" l="1"/>
  <c r="M110" i="2"/>
  <c r="N110" i="2" l="1"/>
  <c r="M109" i="2"/>
  <c r="N109" i="2" l="1"/>
  <c r="M108" i="2"/>
  <c r="N108" i="2" l="1"/>
  <c r="M107" i="2"/>
  <c r="N107" i="2" l="1"/>
  <c r="M106" i="2"/>
  <c r="N106" i="2" l="1"/>
  <c r="M105" i="2"/>
  <c r="N105" i="2" l="1"/>
  <c r="M104" i="2"/>
  <c r="N104" i="2" l="1"/>
  <c r="M103" i="2"/>
  <c r="N103" i="2" l="1"/>
  <c r="M102" i="2"/>
  <c r="N102" i="2" l="1"/>
  <c r="M101" i="2"/>
  <c r="N101" i="2" l="1"/>
  <c r="M100" i="2"/>
  <c r="N100" i="2" l="1"/>
  <c r="M99" i="2"/>
  <c r="N99" i="2" l="1"/>
  <c r="M98" i="2"/>
  <c r="N98" i="2" l="1"/>
  <c r="M97" i="2"/>
  <c r="N97" i="2" l="1"/>
  <c r="M96" i="2"/>
  <c r="N96" i="2" l="1"/>
  <c r="M95" i="2"/>
  <c r="N95" i="2" l="1"/>
  <c r="M94" i="2"/>
  <c r="N94" i="2" l="1"/>
  <c r="M93" i="2"/>
  <c r="N93" i="2" l="1"/>
  <c r="M92" i="2"/>
  <c r="N92" i="2" l="1"/>
  <c r="M91" i="2"/>
  <c r="N91" i="2" l="1"/>
  <c r="M90" i="2"/>
  <c r="N90" i="2" l="1"/>
  <c r="M89" i="2"/>
  <c r="N89" i="2" l="1"/>
  <c r="M88" i="2"/>
  <c r="N88" i="2" l="1"/>
  <c r="M87" i="2"/>
  <c r="N87" i="2" l="1"/>
  <c r="M86" i="2"/>
  <c r="N86" i="2" l="1"/>
  <c r="M85" i="2"/>
  <c r="N85" i="2" l="1"/>
  <c r="M84" i="2"/>
  <c r="N84" i="2" l="1"/>
  <c r="M83" i="2"/>
  <c r="N83" i="2" l="1"/>
  <c r="M82" i="2"/>
  <c r="N82" i="2" l="1"/>
  <c r="M81" i="2"/>
  <c r="N81" i="2" l="1"/>
  <c r="M80" i="2"/>
  <c r="N80" i="2" l="1"/>
  <c r="M79" i="2"/>
  <c r="N79" i="2" l="1"/>
  <c r="M78" i="2"/>
  <c r="N78" i="2" l="1"/>
  <c r="M77" i="2"/>
  <c r="N77" i="2" l="1"/>
  <c r="M76" i="2"/>
  <c r="N76" i="2" l="1"/>
  <c r="M75" i="2"/>
  <c r="N75" i="2" l="1"/>
  <c r="M74" i="2"/>
  <c r="N74" i="2" l="1"/>
  <c r="M73" i="2"/>
  <c r="N73" i="2" l="1"/>
  <c r="M72" i="2"/>
  <c r="N72" i="2" l="1"/>
  <c r="M71" i="2"/>
  <c r="N71" i="2" l="1"/>
  <c r="M70" i="2"/>
  <c r="N70" i="2" l="1"/>
  <c r="M69" i="2"/>
  <c r="N69" i="2" l="1"/>
  <c r="M68" i="2"/>
  <c r="N68" i="2" l="1"/>
  <c r="M67" i="2"/>
  <c r="N67" i="2" l="1"/>
  <c r="M66" i="2"/>
  <c r="N66" i="2" l="1"/>
  <c r="M65" i="2"/>
  <c r="N65" i="2" l="1"/>
  <c r="M64" i="2"/>
  <c r="N64" i="2" l="1"/>
  <c r="M63" i="2"/>
  <c r="N63" i="2" l="1"/>
  <c r="M62" i="2"/>
  <c r="N62" i="2" l="1"/>
  <c r="M61" i="2"/>
  <c r="N61" i="2" l="1"/>
  <c r="M60" i="2"/>
  <c r="N60" i="2" l="1"/>
  <c r="M59" i="2"/>
  <c r="N59" i="2" l="1"/>
  <c r="M58" i="2"/>
  <c r="N58" i="2" l="1"/>
  <c r="M57" i="2"/>
  <c r="N57" i="2" l="1"/>
  <c r="M56" i="2"/>
  <c r="N56" i="2" l="1"/>
  <c r="M55" i="2"/>
  <c r="N55" i="2" l="1"/>
  <c r="M54" i="2"/>
  <c r="N54" i="2" l="1"/>
  <c r="M53" i="2"/>
  <c r="N53" i="2" l="1"/>
  <c r="M52" i="2"/>
  <c r="N52" i="2" l="1"/>
  <c r="M51" i="2"/>
  <c r="N51" i="2" l="1"/>
  <c r="M50" i="2"/>
  <c r="N50" i="2" l="1"/>
  <c r="M49" i="2"/>
  <c r="N49" i="2" l="1"/>
  <c r="M48" i="2"/>
  <c r="N48" i="2" l="1"/>
  <c r="M47" i="2"/>
  <c r="N47" i="2" l="1"/>
  <c r="M46" i="2"/>
  <c r="N46" i="2" l="1"/>
  <c r="M45" i="2"/>
  <c r="N45" i="2" l="1"/>
  <c r="M44" i="2"/>
  <c r="N44" i="2" l="1"/>
  <c r="M43" i="2"/>
  <c r="N43" i="2" l="1"/>
  <c r="M42" i="2"/>
  <c r="N42" i="2" l="1"/>
  <c r="M41" i="2"/>
  <c r="N41" i="2" l="1"/>
  <c r="M40" i="2"/>
  <c r="N40" i="2" l="1"/>
  <c r="M39" i="2"/>
  <c r="N39" i="2" l="1"/>
  <c r="M38" i="2"/>
  <c r="N38" i="2" l="1"/>
  <c r="M37" i="2"/>
  <c r="N37" i="2" l="1"/>
  <c r="M36" i="2"/>
  <c r="N36" i="2" l="1"/>
  <c r="M35" i="2"/>
  <c r="N35" i="2" l="1"/>
  <c r="M34" i="2"/>
  <c r="N34" i="2" l="1"/>
  <c r="M33" i="2"/>
  <c r="N33" i="2" l="1"/>
  <c r="M32" i="2"/>
  <c r="N32" i="2" l="1"/>
  <c r="M31" i="2"/>
  <c r="N31" i="2" l="1"/>
  <c r="M30" i="2"/>
  <c r="N30" i="2" l="1"/>
  <c r="M29" i="2"/>
  <c r="N29" i="2" l="1"/>
  <c r="M28" i="2"/>
  <c r="N28" i="2" l="1"/>
  <c r="M27" i="2"/>
  <c r="N27" i="2" l="1"/>
  <c r="M26" i="2"/>
  <c r="N26" i="2" l="1"/>
  <c r="M25" i="2"/>
  <c r="N25" i="2" l="1"/>
  <c r="M24" i="2"/>
  <c r="N24" i="2" l="1"/>
  <c r="M23" i="2"/>
  <c r="N23" i="2" l="1"/>
  <c r="M22" i="2"/>
  <c r="N22" i="2" l="1"/>
  <c r="M21" i="2"/>
  <c r="N21" i="2" l="1"/>
  <c r="M20" i="2"/>
  <c r="N20" i="2" l="1"/>
  <c r="M19" i="2"/>
  <c r="N19" i="2" l="1"/>
  <c r="M18" i="2"/>
  <c r="N18" i="2" l="1"/>
  <c r="M17" i="2"/>
  <c r="N17" i="2" l="1"/>
  <c r="M16" i="2"/>
  <c r="N16" i="2" l="1"/>
  <c r="M15" i="2"/>
  <c r="N15" i="2" l="1"/>
  <c r="M14" i="2"/>
  <c r="N14" i="2" l="1"/>
  <c r="M13" i="2"/>
  <c r="N13" i="2" l="1"/>
  <c r="M12" i="2"/>
  <c r="N12" i="2" l="1"/>
  <c r="M11" i="2"/>
  <c r="N11" i="2" l="1"/>
  <c r="M10" i="2"/>
  <c r="N10" i="2" l="1"/>
  <c r="M9" i="2"/>
  <c r="N9" i="2" l="1"/>
  <c r="M8" i="2"/>
  <c r="N8" i="2" l="1"/>
  <c r="M7" i="2"/>
  <c r="N7" i="2" l="1"/>
  <c r="M6" i="2"/>
  <c r="N6" i="2" l="1"/>
  <c r="M5" i="2"/>
  <c r="N5" i="2" l="1"/>
  <c r="M4" i="2"/>
  <c r="N4" i="2" l="1"/>
  <c r="H3" i="2"/>
  <c r="I3" i="2" s="1"/>
  <c r="I204" i="2" s="1"/>
  <c r="M3" i="2"/>
  <c r="B205" i="2" s="1"/>
  <c r="N3" i="2"/>
  <c r="N202" i="2" s="1"/>
  <c r="N203" i="2" s="1"/>
  <c r="N204" i="2" s="1"/>
  <c r="N205" i="2" l="1"/>
  <c r="N206" i="2"/>
  <c r="B204" i="2"/>
</calcChain>
</file>

<file path=xl/sharedStrings.xml><?xml version="1.0" encoding="utf-8"?>
<sst xmlns="http://schemas.openxmlformats.org/spreadsheetml/2006/main" count="5313" uniqueCount="117">
  <si>
    <t>1. What's your age?</t>
  </si>
  <si>
    <t>2. Gender</t>
  </si>
  <si>
    <t>3. What is your current job status?</t>
  </si>
  <si>
    <t>4. What is your working hours per day?</t>
  </si>
  <si>
    <t>5. What is the work type of your job?</t>
  </si>
  <si>
    <t>6. Which fields describes your job description?</t>
  </si>
  <si>
    <t>8. Monthly Income (Rs.)</t>
  </si>
  <si>
    <t>9. What is your industry experience?</t>
  </si>
  <si>
    <t>10. In which languages you are proficient?</t>
  </si>
  <si>
    <t>11. In which IDE you normally code?</t>
  </si>
  <si>
    <t>7. What is your education level?</t>
  </si>
  <si>
    <t>12. Which programming language do you suggest to a beginner?</t>
  </si>
  <si>
    <t>13. How many hours did you spend coding per day when you were learning to code?</t>
  </si>
  <si>
    <t>15. Are you satisfied with your job?</t>
  </si>
  <si>
    <t>Male</t>
  </si>
  <si>
    <t>Company Employed</t>
  </si>
  <si>
    <t>6 - 8 hours</t>
  </si>
  <si>
    <t>On-site</t>
  </si>
  <si>
    <t>Software Development</t>
  </si>
  <si>
    <t>20k-50k</t>
  </si>
  <si>
    <t>&lt;1 years</t>
  </si>
  <si>
    <t>Python, C#</t>
  </si>
  <si>
    <t>Visual Studio</t>
  </si>
  <si>
    <t>Self Taught</t>
  </si>
  <si>
    <t>Python</t>
  </si>
  <si>
    <t>Neutral</t>
  </si>
  <si>
    <t>Hybrid</t>
  </si>
  <si>
    <t>AI Engineer</t>
  </si>
  <si>
    <t>Python, SQL, Html, CSS , Visual basic</t>
  </si>
  <si>
    <t>Visual Studio, MU editor</t>
  </si>
  <si>
    <t>Bachelors</t>
  </si>
  <si>
    <t>C</t>
  </si>
  <si>
    <t>Satisfied</t>
  </si>
  <si>
    <t>Unemployed</t>
  </si>
  <si>
    <t>Data Science</t>
  </si>
  <si>
    <t>VS Code</t>
  </si>
  <si>
    <t>4 - 6 hours</t>
  </si>
  <si>
    <t>Python, SQL</t>
  </si>
  <si>
    <t>Female</t>
  </si>
  <si>
    <t>Self Employed</t>
  </si>
  <si>
    <t>2 - 4 hours</t>
  </si>
  <si>
    <t>Remote</t>
  </si>
  <si>
    <t>C++, Java, JavaScript, SQL</t>
  </si>
  <si>
    <t>VS Code, Visual Studio, Notepad ++</t>
  </si>
  <si>
    <t>C++</t>
  </si>
  <si>
    <t>8 - 10 hours</t>
  </si>
  <si>
    <t>Consultant</t>
  </si>
  <si>
    <t>150k-200k</t>
  </si>
  <si>
    <t>5-10 years</t>
  </si>
  <si>
    <t>Selling all of the above :D</t>
  </si>
  <si>
    <t>That which makes money.</t>
  </si>
  <si>
    <t>Python, C#, JavaScript, SQL</t>
  </si>
  <si>
    <t>Visual Studio, PyCharm</t>
  </si>
  <si>
    <t>100k-150k</t>
  </si>
  <si>
    <t>JavaScript</t>
  </si>
  <si>
    <t>VS Code, Visual Studio</t>
  </si>
  <si>
    <t xml:space="preserve">JavaScript </t>
  </si>
  <si>
    <t>50k-100k</t>
  </si>
  <si>
    <t>C++, C#</t>
  </si>
  <si>
    <t>Ruby</t>
  </si>
  <si>
    <t>C++, JavaScript, SQL</t>
  </si>
  <si>
    <t>C++, JavaScript</t>
  </si>
  <si>
    <t>1-5 years</t>
  </si>
  <si>
    <t>C++, C#, JavaScript, SQL</t>
  </si>
  <si>
    <t>C#</t>
  </si>
  <si>
    <t>C#, JavaScript, SQL</t>
  </si>
  <si>
    <t>C#, SQL</t>
  </si>
  <si>
    <t>Man</t>
  </si>
  <si>
    <t>Woman</t>
  </si>
  <si>
    <t>Prefer not to say</t>
  </si>
  <si>
    <t>25-34</t>
  </si>
  <si>
    <t>18-24</t>
  </si>
  <si>
    <t>35-44</t>
  </si>
  <si>
    <t>Under</t>
  </si>
  <si>
    <t>6 - 8  hours</t>
  </si>
  <si>
    <t>SQA Engineer</t>
  </si>
  <si>
    <t>20k - 50k</t>
  </si>
  <si>
    <t>100k - 150k</t>
  </si>
  <si>
    <t>50k - 100k</t>
  </si>
  <si>
    <t>SQL, Python</t>
  </si>
  <si>
    <t>Python, Visual basic</t>
  </si>
  <si>
    <t>Sublime Text</t>
  </si>
  <si>
    <t>Atom</t>
  </si>
  <si>
    <t>Java</t>
  </si>
  <si>
    <t>Unsatisfied</t>
  </si>
  <si>
    <t>Gender Numbers</t>
  </si>
  <si>
    <t>Row Labels</t>
  </si>
  <si>
    <t>Grand Total</t>
  </si>
  <si>
    <t>Count of Gender Numbers</t>
  </si>
  <si>
    <t>Hours Avg</t>
  </si>
  <si>
    <t>Age Avg</t>
  </si>
  <si>
    <t>Count of 2. Gender</t>
  </si>
  <si>
    <t>150k - 200k</t>
  </si>
  <si>
    <t>Salary Avg</t>
  </si>
  <si>
    <t>.</t>
  </si>
  <si>
    <t>SQA Engineer.</t>
  </si>
  <si>
    <t>Count of 6. Which fields describes your job description?</t>
  </si>
  <si>
    <t>Count of 1. What's your age?</t>
  </si>
  <si>
    <t>Point Age</t>
  </si>
  <si>
    <t>s for age</t>
  </si>
  <si>
    <t>interval value point</t>
  </si>
  <si>
    <t>avg age interval</t>
  </si>
  <si>
    <t>22.70918&lt;age&lt;29.4524</t>
  </si>
  <si>
    <t>Calculation of age interval</t>
  </si>
  <si>
    <t>(mean age - age)^2</t>
  </si>
  <si>
    <t>Point hours</t>
  </si>
  <si>
    <t>(mean hours-hours) ^2</t>
  </si>
  <si>
    <t>5.716247461&lt;hours&lt;7.596883853</t>
  </si>
  <si>
    <t>Point income</t>
  </si>
  <si>
    <t>(mean income - income) ^ 2</t>
  </si>
  <si>
    <t>"-99.68659368&lt;income&lt;226.6562906"</t>
  </si>
  <si>
    <t>Point expeirence</t>
  </si>
  <si>
    <t>(mean exp - exp) ^ 2</t>
  </si>
  <si>
    <t>1.026404169&lt;exp&lt;2.74127599</t>
  </si>
  <si>
    <t>point hours</t>
  </si>
  <si>
    <t>3.446287043&lt;hour&lt;4.876945281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</si>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</sst>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202124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6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Project 01.xlsx]Sheet4!PivotTable1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Sheet4!$A$4:$A$7</c:f>
              <c:strCache>
                <c:ptCount val="3"/>
                <c:pt idx="0">
                  <c:v>&lt;1 years</c:v>
                </c:pt>
                <c:pt idx="1">
                  <c:v>1-5 years</c:v>
                </c:pt>
                <c:pt idx="2">
                  <c:v>5-10 years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3"/>
                <c:pt idx="0">
                  <c:v>136</c:v>
                </c:pt>
                <c:pt idx="1">
                  <c:v>32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C-4671-ADA5-DC7BE71FE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25848544"/>
        <c:axId val="825843136"/>
      </c:barChart>
      <c:catAx>
        <c:axId val="82584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43136"/>
        <c:crosses val="autoZero"/>
        <c:auto val="1"/>
        <c:lblAlgn val="ctr"/>
        <c:lblOffset val="100"/>
        <c:noMultiLvlLbl val="0"/>
      </c:catAx>
      <c:valAx>
        <c:axId val="82584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Project 01.xlsx]Sheet2!PivotTable1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7.8431321084864392E-2"/>
              <c:y val="0.17463801399825021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0.12303171478565179"/>
              <c:y val="9.8509769612131814E-2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cap="none" spc="50" baseline="0">
                  <a:ln w="0"/>
                  <a:solidFill>
                    <a:schemeClr val="bg2"/>
                  </a:solidFill>
                  <a:effectLst>
                    <a:innerShdw blurRad="63500" dist="50800" dir="13500000">
                      <a:srgbClr val="000000">
                        <a:alpha val="50000"/>
                      </a:srgbClr>
                    </a:inn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4294531933508312"/>
              <c:y val="-0.126501531058617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cap="none" spc="50" baseline="0">
                  <a:ln w="0"/>
                  <a:solidFill>
                    <a:schemeClr val="bg2"/>
                  </a:solidFill>
                  <a:effectLst>
                    <a:innerShdw blurRad="63500" dist="50800" dir="13500000">
                      <a:srgbClr val="000000">
                        <a:alpha val="50000"/>
                      </a:srgbClr>
                    </a:inn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B8-4873-9592-E02DB487C82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B8-4873-9592-E02DB487C82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B8-4873-9592-E02DB487C82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B8-4873-9592-E02DB487C821}"/>
              </c:ext>
            </c:extLst>
          </c:dPt>
          <c:dLbls>
            <c:dLbl>
              <c:idx val="0"/>
              <c:layout>
                <c:manualLayout>
                  <c:x val="-0.14294531933508312"/>
                  <c:y val="-0.1265015310586177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EBB8-4873-9592-E02DB487C8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Sheet2!$A$4:$A$7</c:f>
              <c:strCache>
                <c:ptCount val="3"/>
                <c:pt idx="0">
                  <c:v>Company Employed</c:v>
                </c:pt>
                <c:pt idx="1">
                  <c:v>Self Employed</c:v>
                </c:pt>
                <c:pt idx="2">
                  <c:v>Unemployed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143</c:v>
                </c:pt>
                <c:pt idx="1">
                  <c:v>36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2-4578-ADEB-94E406B33F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Project 01.xlsx]Sheet3!PivotTable2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Ratio</a:t>
            </a:r>
            <a:r>
              <a:rPr lang="en-US" baseline="0"/>
              <a:t> in IT Industry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2697706264977739E-3"/>
              <c:y val="-0.1673611111111111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solidFill>
            <a:schemeClr val="accent6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2697706264977739E-3"/>
              <c:y val="-0.1673611111111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EC-4FAF-A0B8-AD368B68523C}"/>
              </c:ext>
            </c:extLst>
          </c:dPt>
          <c:dPt>
            <c:idx val="1"/>
            <c:bubble3D val="0"/>
            <c:explosion val="28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EC-4FAF-A0B8-AD368B6852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EC-4FAF-A0B8-AD368B68523C}"/>
              </c:ext>
            </c:extLst>
          </c:dPt>
          <c:dLbls>
            <c:dLbl>
              <c:idx val="1"/>
              <c:layout>
                <c:manualLayout>
                  <c:x val="9.2697706264977739E-3"/>
                  <c:y val="-0.167361111111111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1EC-4FAF-A0B8-AD368B6852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2"/>
                <c:pt idx="0">
                  <c:v>10</c:v>
                </c:pt>
                <c:pt idx="1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8-48D0-BDA7-821EC1E972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Project 01.xlsx]Sheet3!PivotTable3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Work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0"/>
          <c:showSerName val="0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7777777777777778"/>
              <c:y val="4.243778136006664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0"/>
          <c:showSerName val="0"/>
          <c:showPercent val="1"/>
          <c:showBubbleSize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7777777777777778"/>
              <c:y val="-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0"/>
          <c:showSerName val="0"/>
          <c:showPercent val="1"/>
          <c:showBubbleSize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5555555555555556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0"/>
          <c:showSerName val="0"/>
          <c:showPercent val="1"/>
          <c:showBubbleSize val="1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E93-45A8-94B8-6908390591F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93-45A8-94B8-6908390591F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0E93-45A8-94B8-6908390591F4}"/>
              </c:ext>
            </c:extLst>
          </c:dPt>
          <c:dLbls>
            <c:dLbl>
              <c:idx val="0"/>
              <c:layout>
                <c:manualLayout>
                  <c:x val="-0.15555555555555556"/>
                  <c:y val="0"/>
                </c:manualLayout>
              </c:layout>
              <c:showLegendKey val="1"/>
              <c:showVal val="1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E93-45A8-94B8-6908390591F4}"/>
                </c:ext>
              </c:extLst>
            </c:dLbl>
            <c:dLbl>
              <c:idx val="1"/>
              <c:layout>
                <c:manualLayout>
                  <c:x val="-0.17777777777777778"/>
                  <c:y val="-4.6296296296296294E-3"/>
                </c:manualLayout>
              </c:layout>
              <c:showLegendKey val="1"/>
              <c:showVal val="1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0E93-45A8-94B8-6908390591F4}"/>
                </c:ext>
              </c:extLst>
            </c:dLbl>
            <c:dLbl>
              <c:idx val="2"/>
              <c:layout>
                <c:manualLayout>
                  <c:x val="-0.17777777777777778"/>
                  <c:y val="4.2437781360066642E-17"/>
                </c:manualLayout>
              </c:layout>
              <c:showLegendKey val="1"/>
              <c:showVal val="1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E93-45A8-94B8-6908390591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Sheet3!$A$24:$A$27</c:f>
              <c:strCache>
                <c:ptCount val="3"/>
                <c:pt idx="0">
                  <c:v>Hybrid</c:v>
                </c:pt>
                <c:pt idx="1">
                  <c:v>On-site</c:v>
                </c:pt>
                <c:pt idx="2">
                  <c:v>Remote</c:v>
                </c:pt>
              </c:strCache>
            </c:strRef>
          </c:cat>
          <c:val>
            <c:numRef>
              <c:f>Sheet3!$B$24:$B$27</c:f>
              <c:numCache>
                <c:formatCode>0.00%</c:formatCode>
                <c:ptCount val="3"/>
                <c:pt idx="0">
                  <c:v>0.29292929292929293</c:v>
                </c:pt>
                <c:pt idx="1">
                  <c:v>0.35353535353535354</c:v>
                </c:pt>
                <c:pt idx="2">
                  <c:v>0.35353535353535354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0-4FFD-8BDB-A68685C4FE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49415720"/>
        <c:axId val="349416048"/>
      </c:barChart>
      <c:catAx>
        <c:axId val="349415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Types</a:t>
                </a:r>
              </a:p>
            </c:rich>
          </c:tx>
          <c:layout>
            <c:manualLayout>
              <c:xMode val="edge"/>
              <c:yMode val="edge"/>
              <c:x val="0.47222222222222221"/>
              <c:y val="0.484570574511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16048"/>
        <c:crosses val="autoZero"/>
        <c:auto val="1"/>
        <c:lblAlgn val="ctr"/>
        <c:lblOffset val="100"/>
        <c:noMultiLvlLbl val="0"/>
      </c:catAx>
      <c:valAx>
        <c:axId val="34941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1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Project 01.xlsx]Sheet5!PivotTable3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IT</a:t>
            </a:r>
            <a:r>
              <a:rPr lang="en-US" baseline="0"/>
              <a:t> Careers</a:t>
            </a:r>
            <a:endParaRPr lang="en-US"/>
          </a:p>
        </c:rich>
      </c:tx>
      <c:layout>
        <c:manualLayout>
          <c:xMode val="edge"/>
          <c:yMode val="edge"/>
          <c:x val="0.57713396267416039"/>
          <c:y val="4.3357164190348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43321397401022244"/>
          <c:y val="0.1600662085001413"/>
          <c:w val="0.47649674449059487"/>
          <c:h val="0.728042387972621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Sheet5!$A$4:$A$9</c:f>
              <c:strCache>
                <c:ptCount val="5"/>
                <c:pt idx="0">
                  <c:v>AI Engineer</c:v>
                </c:pt>
                <c:pt idx="1">
                  <c:v>Consultant</c:v>
                </c:pt>
                <c:pt idx="2">
                  <c:v>Data Science</c:v>
                </c:pt>
                <c:pt idx="3">
                  <c:v>Software Development</c:v>
                </c:pt>
                <c:pt idx="4">
                  <c:v>SQA Engineer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5"/>
                <c:pt idx="0">
                  <c:v>18</c:v>
                </c:pt>
                <c:pt idx="1">
                  <c:v>1</c:v>
                </c:pt>
                <c:pt idx="2">
                  <c:v>40</c:v>
                </c:pt>
                <c:pt idx="3">
                  <c:v>89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5-41FE-9FEE-8AF451D54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6418192"/>
        <c:axId val="426425080"/>
      </c:barChart>
      <c:catAx>
        <c:axId val="426418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25080"/>
        <c:crosses val="autoZero"/>
        <c:auto val="1"/>
        <c:lblAlgn val="ctr"/>
        <c:lblOffset val="100"/>
        <c:noMultiLvlLbl val="0"/>
      </c:catAx>
      <c:valAx>
        <c:axId val="42642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Project 01.xlsx]Sheet8!PivotTable5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cap="none" spc="50" baseline="0">
                  <a:ln w="0"/>
                  <a:solidFill>
                    <a:schemeClr val="bg2"/>
                  </a:solidFill>
                  <a:effectLst>
                    <a:innerShdw blurRad="63500" dist="50800" dir="13500000">
                      <a:srgbClr val="000000">
                        <a:alpha val="50000"/>
                      </a:srgbClr>
                    </a:inn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7030A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0205205599300092"/>
              <c:y val="-0.152118328958880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cap="none" spc="50" baseline="0">
                  <a:ln w="0"/>
                  <a:solidFill>
                    <a:schemeClr val="bg2"/>
                  </a:solidFill>
                  <a:effectLst>
                    <a:innerShdw blurRad="63500" dist="50800" dir="13500000">
                      <a:srgbClr val="000000">
                        <a:alpha val="50000"/>
                      </a:srgbClr>
                    </a:inn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21-42A0-8031-F5EE20F08FD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21-42A0-8031-F5EE20F08FD3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F21-42A0-8031-F5EE20F08FD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F21-42A0-8031-F5EE20F08FD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F21-42A0-8031-F5EE20F08FD3}"/>
              </c:ext>
            </c:extLst>
          </c:dPt>
          <c:dPt>
            <c:idx val="5"/>
            <c:bubble3D val="0"/>
            <c:explosion val="21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F21-42A0-8031-F5EE20F08FD3}"/>
              </c:ext>
            </c:extLst>
          </c:dPt>
          <c:dLbls>
            <c:dLbl>
              <c:idx val="2"/>
              <c:layout>
                <c:manualLayout>
                  <c:x val="-0.10205205599300092"/>
                  <c:y val="-0.1521183289588801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F21-42A0-8031-F5EE20F08F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Sheet8!$A$4:$A$10</c:f>
              <c:strCache>
                <c:ptCount val="6"/>
                <c:pt idx="0">
                  <c:v>C</c:v>
                </c:pt>
                <c:pt idx="1">
                  <c:v>C#</c:v>
                </c:pt>
                <c:pt idx="2">
                  <c:v>C++</c:v>
                </c:pt>
                <c:pt idx="3">
                  <c:v>Java</c:v>
                </c:pt>
                <c:pt idx="4">
                  <c:v>JavaScript </c:v>
                </c:pt>
                <c:pt idx="5">
                  <c:v>Python</c:v>
                </c:pt>
              </c:strCache>
            </c:strRef>
          </c:cat>
          <c:val>
            <c:numRef>
              <c:f>Sheet8!$B$4:$B$10</c:f>
              <c:numCache>
                <c:formatCode>General</c:formatCode>
                <c:ptCount val="6"/>
                <c:pt idx="0">
                  <c:v>40</c:v>
                </c:pt>
                <c:pt idx="1">
                  <c:v>16</c:v>
                </c:pt>
                <c:pt idx="2">
                  <c:v>50</c:v>
                </c:pt>
                <c:pt idx="3">
                  <c:v>17</c:v>
                </c:pt>
                <c:pt idx="4">
                  <c:v>12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5-48E2-9C1D-D71E06E45EC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Project 01.xlsx]Sheet9!PivotTable6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 Comparison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2655551323381277"/>
          <c:y val="0.15449266085148408"/>
          <c:w val="0.63068647444249326"/>
          <c:h val="0.784591785839854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Sheet9!$A$4:$A$13</c:f>
              <c:multiLvlStrCache>
                <c:ptCount val="7"/>
                <c:lvl>
                  <c:pt idx="0">
                    <c:v>100k - 150k</c:v>
                  </c:pt>
                  <c:pt idx="1">
                    <c:v>20k - 50k</c:v>
                  </c:pt>
                  <c:pt idx="2">
                    <c:v>50k - 100k</c:v>
                  </c:pt>
                  <c:pt idx="3">
                    <c:v>100k - 150k</c:v>
                  </c:pt>
                  <c:pt idx="4">
                    <c:v>20k - 50k</c:v>
                  </c:pt>
                  <c:pt idx="5">
                    <c:v>50k - 100k</c:v>
                  </c:pt>
                  <c:pt idx="6">
                    <c:v>150k - 200k</c:v>
                  </c:pt>
                </c:lvl>
                <c:lvl>
                  <c:pt idx="0">
                    <c:v>Bachelors</c:v>
                  </c:pt>
                  <c:pt idx="3">
                    <c:v>Self Taught</c:v>
                  </c:pt>
                </c:lvl>
              </c:multiLvlStrCache>
            </c:multiLvlStrRef>
          </c:cat>
          <c:val>
            <c:numRef>
              <c:f>Sheet9!$B$4:$B$13</c:f>
              <c:numCache>
                <c:formatCode>General</c:formatCode>
                <c:ptCount val="7"/>
                <c:pt idx="0">
                  <c:v>27</c:v>
                </c:pt>
                <c:pt idx="1">
                  <c:v>87</c:v>
                </c:pt>
                <c:pt idx="2">
                  <c:v>46</c:v>
                </c:pt>
                <c:pt idx="3">
                  <c:v>7</c:v>
                </c:pt>
                <c:pt idx="4">
                  <c:v>15</c:v>
                </c:pt>
                <c:pt idx="5">
                  <c:v>15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7-42FE-A8F6-D603DD20D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07495776"/>
        <c:axId val="407493808"/>
      </c:barChart>
      <c:catAx>
        <c:axId val="40749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93808"/>
        <c:crosses val="autoZero"/>
        <c:auto val="1"/>
        <c:lblAlgn val="ctr"/>
        <c:lblOffset val="100"/>
        <c:noMultiLvlLbl val="0"/>
      </c:catAx>
      <c:valAx>
        <c:axId val="40749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9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AI</a:t>
            </a:r>
            <a:r>
              <a:rPr lang="en-US" baseline="0"/>
              <a:t> Engineers</a:t>
            </a:r>
            <a:endParaRPr lang="en-US"/>
          </a:p>
        </c:rich>
      </c:tx>
      <c:layout>
        <c:manualLayout>
          <c:xMode val="edge"/>
          <c:yMode val="edge"/>
          <c:x val="0.33918044619422572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A3-4DBD-8BA2-02B8AB482D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A3-4DBD-8BA2-02B8AB482D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4A3-4DBD-8BA2-02B8AB482D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Sheet12!$F$5:$F$7</c:f>
              <c:strCache>
                <c:ptCount val="3"/>
                <c:pt idx="0">
                  <c:v>Neutral</c:v>
                </c:pt>
                <c:pt idx="1">
                  <c:v>Satisfied</c:v>
                </c:pt>
                <c:pt idx="2">
                  <c:v>Unsatisfied</c:v>
                </c:pt>
              </c:strCache>
            </c:strRef>
          </c:cat>
          <c:val>
            <c:numRef>
              <c:f>Sheet12!$G$5:$G$7</c:f>
              <c:numCache>
                <c:formatCode>General</c:formatCode>
                <c:ptCount val="3"/>
                <c:pt idx="0">
                  <c:v>55.555555555555557</c:v>
                </c:pt>
                <c:pt idx="1">
                  <c:v>33.333333333333329</c:v>
                </c:pt>
                <c:pt idx="2">
                  <c:v>11.111111111111111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5-412A-85C7-24229D18A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Scientists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FB-4887-9FDB-5886821A32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FB-4887-9FDB-5886821A32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FB-4887-9FDB-5886821A32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Sheet12!$F$9:$F$11</c:f>
              <c:strCache>
                <c:ptCount val="3"/>
                <c:pt idx="0">
                  <c:v>Neutral</c:v>
                </c:pt>
                <c:pt idx="1">
                  <c:v>Satisfied</c:v>
                </c:pt>
                <c:pt idx="2">
                  <c:v>Unsatisfied</c:v>
                </c:pt>
              </c:strCache>
            </c:strRef>
          </c:cat>
          <c:val>
            <c:numRef>
              <c:f>Sheet12!$G$9:$G$11</c:f>
              <c:numCache>
                <c:formatCode>General</c:formatCode>
                <c:ptCount val="3"/>
                <c:pt idx="0">
                  <c:v>42.5</c:v>
                </c:pt>
                <c:pt idx="1">
                  <c:v>57.499999999999993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F-4FFF-ABEB-71DA230A53C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Software</a:t>
            </a:r>
            <a:r>
              <a:rPr lang="en-US" baseline="0"/>
              <a:t> Developers</a:t>
            </a:r>
            <a:endParaRPr lang="en-US"/>
          </a:p>
        </c:rich>
      </c:tx>
      <c:layout>
        <c:manualLayout>
          <c:xMode val="edge"/>
          <c:yMode val="edge"/>
          <c:x val="0.2474512248468941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7BA-42CD-A6AB-08A9EE7DA6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BA-42CD-A6AB-08A9EE7DA6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7BA-42CD-A6AB-08A9EE7DA6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Sheet12!$F$12:$F$14</c:f>
              <c:strCache>
                <c:ptCount val="3"/>
                <c:pt idx="0">
                  <c:v>Neutral</c:v>
                </c:pt>
                <c:pt idx="1">
                  <c:v>Satisfied</c:v>
                </c:pt>
                <c:pt idx="2">
                  <c:v>Unsatisfied</c:v>
                </c:pt>
              </c:strCache>
            </c:strRef>
          </c:cat>
          <c:val>
            <c:numRef>
              <c:f>Sheet12!$G$12:$G$14</c:f>
              <c:numCache>
                <c:formatCode>General</c:formatCode>
                <c:ptCount val="3"/>
                <c:pt idx="0">
                  <c:v>39.325842696629216</c:v>
                </c:pt>
                <c:pt idx="1">
                  <c:v>59.550561797752813</c:v>
                </c:pt>
                <c:pt idx="2">
                  <c:v>1.1235955056179776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B-448D-AAE8-F630ECC78B9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SQA</a:t>
            </a:r>
            <a:r>
              <a:rPr lang="en-US" baseline="0"/>
              <a:t> Engineer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375-4B36-9225-9C894F5999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375-4B36-9225-9C894F5999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375-4B36-9225-9C894F5999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Sheet12!$F$16:$F$18</c:f>
              <c:strCache>
                <c:ptCount val="3"/>
                <c:pt idx="0">
                  <c:v>Neutral</c:v>
                </c:pt>
                <c:pt idx="1">
                  <c:v>Satisfied</c:v>
                </c:pt>
                <c:pt idx="2">
                  <c:v>Unsatisfied</c:v>
                </c:pt>
              </c:strCache>
            </c:strRef>
          </c:cat>
          <c:val>
            <c:numRef>
              <c:f>Sheet12!$G$16:$G$18</c:f>
              <c:numCache>
                <c:formatCode>General</c:formatCode>
                <c:ptCount val="3"/>
                <c:pt idx="0">
                  <c:v>36</c:v>
                </c:pt>
                <c:pt idx="1">
                  <c:v>60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8-4C93-BAD9-3FCD3496880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 Languages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numFmt formatCode="#,##0.00" sourceLinked="0"/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Sheet1!$Y$3:$Y$9</c:f>
              <c:strCache>
                <c:ptCount val="7"/>
                <c:pt idx="0">
                  <c:v>Python</c:v>
                </c:pt>
                <c:pt idx="1">
                  <c:v>SQL</c:v>
                </c:pt>
                <c:pt idx="2">
                  <c:v>JavaScript</c:v>
                </c:pt>
                <c:pt idx="3">
                  <c:v>C#</c:v>
                </c:pt>
                <c:pt idx="4">
                  <c:v>C++</c:v>
                </c:pt>
                <c:pt idx="5">
                  <c:v>Ruby</c:v>
                </c:pt>
                <c:pt idx="6">
                  <c:v>Java</c:v>
                </c:pt>
              </c:strCache>
            </c:strRef>
          </c:cat>
          <c:val>
            <c:numRef>
              <c:f>Sheet1!$AA$3:$AA$9</c:f>
              <c:numCache>
                <c:formatCode>General</c:formatCode>
                <c:ptCount val="7"/>
                <c:pt idx="0">
                  <c:v>21.804511278195488</c:v>
                </c:pt>
                <c:pt idx="1">
                  <c:v>19.799498746867165</c:v>
                </c:pt>
                <c:pt idx="2">
                  <c:v>19.047619047619047</c:v>
                </c:pt>
                <c:pt idx="3">
                  <c:v>16.040100250626566</c:v>
                </c:pt>
                <c:pt idx="4">
                  <c:v>17.293233082706767</c:v>
                </c:pt>
                <c:pt idx="5">
                  <c:v>2.7568922305764412</c:v>
                </c:pt>
                <c:pt idx="6">
                  <c:v>3.2581453634085209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3-4C1C-AF1E-AC2342F8C4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9772592"/>
        <c:axId val="159777584"/>
        <c:axId val="2009783392"/>
      </c:bar3DChart>
      <c:catAx>
        <c:axId val="15977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7584"/>
        <c:crosses val="autoZero"/>
        <c:auto val="1"/>
        <c:lblAlgn val="ctr"/>
        <c:lblOffset val="100"/>
        <c:noMultiLvlLbl val="0"/>
      </c:catAx>
      <c:valAx>
        <c:axId val="1597775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9772592"/>
        <c:crosses val="autoZero"/>
        <c:crossBetween val="between"/>
      </c:valAx>
      <c:serAx>
        <c:axId val="2009783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758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9</xdr:row>
      <xdr:rowOff>85725</xdr:rowOff>
    </xdr:from>
    <xdr:to>
      <xdr:col>13</xdr:col>
      <xdr:colOff>409575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347662</xdr:colOff>
      <xdr:row>2</xdr:row>
      <xdr:rowOff>47625</xdr:rowOff>
    </xdr:from>
    <xdr:to>
      <xdr:col>12</xdr:col>
      <xdr:colOff>42862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385762</xdr:colOff>
      <xdr:row>1</xdr:row>
      <xdr:rowOff>95250</xdr:rowOff>
    </xdr:from>
    <xdr:to>
      <xdr:col>10</xdr:col>
      <xdr:colOff>80962</xdr:colOff>
      <xdr:row>18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866775</xdr:colOff>
      <xdr:row>23</xdr:row>
      <xdr:rowOff>95250</xdr:rowOff>
    </xdr:from>
    <xdr:to>
      <xdr:col>7</xdr:col>
      <xdr:colOff>247650</xdr:colOff>
      <xdr:row>40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671511</xdr:colOff>
      <xdr:row>5</xdr:row>
      <xdr:rowOff>152399</xdr:rowOff>
    </xdr:from>
    <xdr:to>
      <xdr:col>8</xdr:col>
      <xdr:colOff>514349</xdr:colOff>
      <xdr:row>29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2</xdr:row>
      <xdr:rowOff>9525</xdr:rowOff>
    </xdr:from>
    <xdr:to>
      <xdr:col>10</xdr:col>
      <xdr:colOff>595312</xdr:colOff>
      <xdr:row>19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137584</xdr:colOff>
      <xdr:row>1</xdr:row>
      <xdr:rowOff>156104</xdr:rowOff>
    </xdr:from>
    <xdr:to>
      <xdr:col>17</xdr:col>
      <xdr:colOff>508000</xdr:colOff>
      <xdr:row>24</xdr:row>
      <xdr:rowOff>156103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274866</xdr:colOff>
      <xdr:row>0</xdr:row>
      <xdr:rowOff>0</xdr:rowOff>
    </xdr:from>
    <xdr:to>
      <xdr:col>9</xdr:col>
      <xdr:colOff>274866</xdr:colOff>
      <xdr:row>17</xdr:row>
      <xdr:rowOff>59871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18</xdr:row>
      <xdr:rowOff>9525</xdr:rowOff>
    </xdr:from>
    <xdr:to>
      <xdr:col>18</xdr:col>
      <xdr:colOff>423182</xdr:colOff>
      <xdr:row>35</xdr:row>
      <xdr:rowOff>69396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133350</xdr:colOff>
      <xdr:row>0</xdr:row>
      <xdr:rowOff>0</xdr:rowOff>
    </xdr:from>
    <xdr:to>
      <xdr:col>15</xdr:col>
      <xdr:colOff>133350</xdr:colOff>
      <xdr:row>17</xdr:row>
      <xdr:rowOff>59871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224517</xdr:colOff>
      <xdr:row>2</xdr:row>
      <xdr:rowOff>62592</xdr:rowOff>
    </xdr:from>
    <xdr:to>
      <xdr:col>21</xdr:col>
      <xdr:colOff>276224</xdr:colOff>
      <xdr:row>19</xdr:row>
      <xdr:rowOff>122464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504825</xdr:colOff>
      <xdr:row>17</xdr:row>
      <xdr:rowOff>114300</xdr:rowOff>
    </xdr:from>
    <xdr:to>
      <xdr:col>11</xdr:col>
      <xdr:colOff>200025</xdr:colOff>
      <xdr:row>34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mair Ahmed" refreshedDate="44899.879228703707" createdVersion="6" refreshedVersion="6" minRefreshableVersion="3" recordCount="224">
  <cacheSource type="worksheet">
    <worksheetSource ref="K1:K1048576" sheet="Sheet1"/>
  </cacheSource>
  <cacheFields count="1">
    <cacheField name="6. Which fields describes your job description?" numFmtId="0">
      <sharedItems containsBlank="1" count="8">
        <m/>
        <s v="Software Development"/>
        <s v="AI Engineer"/>
        <s v="Data Science"/>
        <s v="Consultant"/>
        <s v="SQA Engineer"/>
        <s v="20k"/>
        <s v="30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mair Ahmed" refreshedDate="44899.883873495368" createdVersion="6" refreshedVersion="6" minRefreshableVersion="3" recordCount="224">
  <cacheSource type="worksheet">
    <worksheetSource ref="A1:X1048576" sheet="Sheet1"/>
  </cacheSource>
  <cacheFields count="24">
    <cacheField name="1. What's your age?" numFmtId="0">
      <sharedItems containsBlank="1"/>
    </cacheField>
    <cacheField name="Point Age" numFmtId="0">
      <sharedItems containsBlank="1" containsMixedTypes="1" containsNumber="1" minValue="3.3716242732060691" maxValue="63.484848484848484"/>
    </cacheField>
    <cacheField name="(mean age - age)^2" numFmtId="0">
      <sharedItems containsBlank="1" containsMixedTypes="1" containsNumber="1" minValue="15.360065299459862" maxValue="193.74390368329983"/>
    </cacheField>
    <cacheField name="2. Gender" numFmtId="0">
      <sharedItems containsBlank="1" count="3">
        <m/>
        <s v="Male"/>
        <s v="Female"/>
      </sharedItems>
    </cacheField>
    <cacheField name="Gender Numbers" numFmtId="0">
      <sharedItems containsString="0" containsBlank="1" containsNumber="1" containsInteger="1" minValue="0" maxValue="1" count="3">
        <m/>
        <n v="0"/>
        <n v="1"/>
      </sharedItems>
    </cacheField>
    <cacheField name="3. What is your current job status?" numFmtId="0">
      <sharedItems containsBlank="1" count="4">
        <m/>
        <s v="Company Employed"/>
        <s v="Unemployed"/>
        <s v="Self Employed"/>
      </sharedItems>
    </cacheField>
    <cacheField name="4. What is your working hours per day?" numFmtId="0">
      <sharedItems containsBlank="1"/>
    </cacheField>
    <cacheField name="Point hours" numFmtId="0">
      <sharedItems containsString="0" containsBlank="1" containsNumber="1" containsInteger="1" minValue="3" maxValue="9"/>
    </cacheField>
    <cacheField name="(mean hours-hours) ^2" numFmtId="0">
      <sharedItems containsBlank="1" containsMixedTypes="1" containsNumber="1" minValue="0.11794714825018282" maxValue="13.370472400775386"/>
    </cacheField>
    <cacheField name="5. What is the work type of your job?" numFmtId="0">
      <sharedItems containsBlank="1" containsMixedTypes="1" containsNumber="1" containsInteger="1" minValue="1" maxValue="3" count="7">
        <m/>
        <s v="On-site"/>
        <s v="Hybrid"/>
        <s v="Remote"/>
        <n v="2"/>
        <n v="3"/>
        <n v="1"/>
      </sharedItems>
    </cacheField>
    <cacheField name="6. Which fields describes your job description?" numFmtId="0">
      <sharedItems containsBlank="1" count="10">
        <m/>
        <s v="Software Development"/>
        <s v="AI Engineer"/>
        <s v="Data Science"/>
        <s v="Consultant"/>
        <s v="SQA Engineer"/>
        <s v="20k"/>
        <s v="30k"/>
        <s v="Quality Assurance Engineer." u="1"/>
        <s v="Quality Assurance Engineer" u="1"/>
      </sharedItems>
    </cacheField>
    <cacheField name="8. Monthly Income (Rs.)" numFmtId="0">
      <sharedItems containsBlank="1" count="9">
        <m/>
        <s v="20k - 50k"/>
        <s v="150k - 200k"/>
        <s v="100k - 150k"/>
        <s v="50k - 100k"/>
        <s v="100k-150k" u="1"/>
        <s v="50k-100k" u="1"/>
        <s v="150k-200k" u="1"/>
        <s v="20k-50k" u="1"/>
      </sharedItems>
    </cacheField>
    <cacheField name="Point income" numFmtId="0">
      <sharedItems containsString="0" containsBlank="1" containsNumber="1" containsInteger="1" minValue="35" maxValue="175"/>
    </cacheField>
    <cacheField name="(mean income - income) ^ 2" numFmtId="0">
      <sharedItems containsBlank="1" containsMixedTypes="1" containsNumber="1" minValue="-99.68659368075221" maxValue="12435.62901744686"/>
    </cacheField>
    <cacheField name="9. What is your industry experience?" numFmtId="0">
      <sharedItems containsBlank="1" count="4">
        <m/>
        <s v="&lt;1 years"/>
        <s v="5-10 years"/>
        <s v="1-5 years"/>
      </sharedItems>
    </cacheField>
    <cacheField name="Point expeirence" numFmtId="0">
      <sharedItems containsString="0" containsBlank="1" containsNumber="1" minValue="0.5" maxValue="7.5"/>
    </cacheField>
    <cacheField name="(mean exp - exp) ^ 2" numFmtId="0">
      <sharedItems containsBlank="1" containsMixedTypes="1" containsNumber="1" minValue="0.37965513703173154" maxValue="31.541271297031734"/>
    </cacheField>
    <cacheField name="10. In which languages you are proficient?" numFmtId="0">
      <sharedItems containsBlank="1" count="20">
        <m/>
        <s v="Python, C#"/>
        <s v="Python, SQL, Html, CSS , Visual basic"/>
        <s v="Python"/>
        <s v="Python, SQL"/>
        <s v="C++, Java, JavaScript, SQL"/>
        <s v="C++"/>
        <s v="Selling all of the above :D"/>
        <s v="Python, C#, JavaScript, SQL"/>
        <s v="JavaScript"/>
        <s v="C++, C#"/>
        <s v="Ruby"/>
        <s v="C++, JavaScript, SQL"/>
        <s v="C++, JavaScript"/>
        <s v="C++, C#, JavaScript, SQL"/>
        <s v="C#, JavaScript, SQL"/>
        <s v="C#"/>
        <s v="C#, SQL"/>
        <s v="Python, Visual basic"/>
        <s v="SQL, Python"/>
      </sharedItems>
    </cacheField>
    <cacheField name="11. In which IDE you normally code?" numFmtId="0">
      <sharedItems containsBlank="1" containsMixedTypes="1" containsNumber="1" containsInteger="1" minValue="0" maxValue="0"/>
    </cacheField>
    <cacheField name="7. What is your education level?" numFmtId="0">
      <sharedItems containsBlank="1" count="3">
        <m/>
        <s v="Self Taught"/>
        <s v="Bachelors"/>
      </sharedItems>
    </cacheField>
    <cacheField name="12. Which programming language do you suggest to a beginner?" numFmtId="0">
      <sharedItems containsBlank="1" count="8">
        <s v="."/>
        <s v="Python"/>
        <s v="C"/>
        <s v="C++"/>
        <s v="Java"/>
        <s v="JavaScript "/>
        <s v="C#"/>
        <m/>
      </sharedItems>
    </cacheField>
    <cacheField name="13. How many hours did you spend coding per day when you were learning to code?" numFmtId="0">
      <sharedItems containsString="0" containsBlank="1" containsNumber="1" minValue="0" maxValue="10"/>
    </cacheField>
    <cacheField name="point hours2" numFmtId="0">
      <sharedItems containsBlank="1" containsMixedTypes="1" containsNumber="1" minValue="2.611978381961012E-2" maxValue="34.086725839819614"/>
    </cacheField>
    <cacheField name="15. Are you satisfied with your job?" numFmtId="0">
      <sharedItems containsBlank="1" count="4">
        <m/>
        <s v="Neutral"/>
        <s v="Satisfied"/>
        <s v="Unsatis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">
  <r>
    <x v="0"/>
  </r>
  <r>
    <x v="1"/>
  </r>
  <r>
    <x v="2"/>
  </r>
  <r>
    <x v="3"/>
  </r>
  <r>
    <x v="3"/>
  </r>
  <r>
    <x v="1"/>
  </r>
  <r>
    <x v="3"/>
  </r>
  <r>
    <x v="1"/>
  </r>
  <r>
    <x v="4"/>
  </r>
  <r>
    <x v="3"/>
  </r>
  <r>
    <x v="3"/>
  </r>
  <r>
    <x v="1"/>
  </r>
  <r>
    <x v="1"/>
  </r>
  <r>
    <x v="1"/>
  </r>
  <r>
    <x v="1"/>
  </r>
  <r>
    <x v="1"/>
  </r>
  <r>
    <x v="5"/>
  </r>
  <r>
    <x v="1"/>
  </r>
  <r>
    <x v="1"/>
  </r>
  <r>
    <x v="1"/>
  </r>
  <r>
    <x v="2"/>
  </r>
  <r>
    <x v="5"/>
  </r>
  <r>
    <x v="1"/>
  </r>
  <r>
    <x v="3"/>
  </r>
  <r>
    <x v="3"/>
  </r>
  <r>
    <x v="5"/>
  </r>
  <r>
    <x v="1"/>
  </r>
  <r>
    <x v="1"/>
  </r>
  <r>
    <x v="1"/>
  </r>
  <r>
    <x v="5"/>
  </r>
  <r>
    <x v="1"/>
  </r>
  <r>
    <x v="1"/>
  </r>
  <r>
    <x v="1"/>
  </r>
  <r>
    <x v="5"/>
  </r>
  <r>
    <x v="5"/>
  </r>
  <r>
    <x v="5"/>
  </r>
  <r>
    <x v="1"/>
  </r>
  <r>
    <x v="3"/>
  </r>
  <r>
    <x v="5"/>
  </r>
  <r>
    <x v="1"/>
  </r>
  <r>
    <x v="1"/>
  </r>
  <r>
    <x v="1"/>
  </r>
  <r>
    <x v="2"/>
  </r>
  <r>
    <x v="1"/>
  </r>
  <r>
    <x v="3"/>
  </r>
  <r>
    <x v="5"/>
  </r>
  <r>
    <x v="1"/>
  </r>
  <r>
    <x v="1"/>
  </r>
  <r>
    <x v="3"/>
  </r>
  <r>
    <x v="1"/>
  </r>
  <r>
    <x v="5"/>
  </r>
  <r>
    <x v="2"/>
  </r>
  <r>
    <x v="1"/>
  </r>
  <r>
    <x v="2"/>
  </r>
  <r>
    <x v="5"/>
  </r>
  <r>
    <x v="3"/>
  </r>
  <r>
    <x v="5"/>
  </r>
  <r>
    <x v="1"/>
  </r>
  <r>
    <x v="1"/>
  </r>
  <r>
    <x v="1"/>
  </r>
  <r>
    <x v="3"/>
  </r>
  <r>
    <x v="5"/>
  </r>
  <r>
    <x v="1"/>
  </r>
  <r>
    <x v="5"/>
  </r>
  <r>
    <x v="3"/>
  </r>
  <r>
    <x v="3"/>
  </r>
  <r>
    <x v="1"/>
  </r>
  <r>
    <x v="2"/>
  </r>
  <r>
    <x v="5"/>
  </r>
  <r>
    <x v="3"/>
  </r>
  <r>
    <x v="1"/>
  </r>
  <r>
    <x v="3"/>
  </r>
  <r>
    <x v="5"/>
  </r>
  <r>
    <x v="1"/>
  </r>
  <r>
    <x v="5"/>
  </r>
  <r>
    <x v="3"/>
  </r>
  <r>
    <x v="5"/>
  </r>
  <r>
    <x v="5"/>
  </r>
  <r>
    <x v="1"/>
  </r>
  <r>
    <x v="3"/>
  </r>
  <r>
    <x v="3"/>
  </r>
  <r>
    <x v="1"/>
  </r>
  <r>
    <x v="1"/>
  </r>
  <r>
    <x v="3"/>
  </r>
  <r>
    <x v="1"/>
  </r>
  <r>
    <x v="1"/>
  </r>
  <r>
    <x v="1"/>
  </r>
  <r>
    <x v="5"/>
  </r>
  <r>
    <x v="1"/>
  </r>
  <r>
    <x v="5"/>
  </r>
  <r>
    <x v="5"/>
  </r>
  <r>
    <x v="1"/>
  </r>
  <r>
    <x v="3"/>
  </r>
  <r>
    <x v="5"/>
  </r>
  <r>
    <x v="3"/>
  </r>
  <r>
    <x v="5"/>
  </r>
  <r>
    <x v="1"/>
  </r>
  <r>
    <x v="3"/>
  </r>
  <r>
    <x v="1"/>
  </r>
  <r>
    <x v="1"/>
  </r>
  <r>
    <x v="1"/>
  </r>
  <r>
    <x v="5"/>
  </r>
  <r>
    <x v="2"/>
  </r>
  <r>
    <x v="1"/>
  </r>
  <r>
    <x v="5"/>
  </r>
  <r>
    <x v="1"/>
  </r>
  <r>
    <x v="5"/>
  </r>
  <r>
    <x v="3"/>
  </r>
  <r>
    <x v="2"/>
  </r>
  <r>
    <x v="3"/>
  </r>
  <r>
    <x v="3"/>
  </r>
  <r>
    <x v="1"/>
  </r>
  <r>
    <x v="2"/>
  </r>
  <r>
    <x v="1"/>
  </r>
  <r>
    <x v="3"/>
  </r>
  <r>
    <x v="5"/>
  </r>
  <r>
    <x v="1"/>
  </r>
  <r>
    <x v="5"/>
  </r>
  <r>
    <x v="3"/>
  </r>
  <r>
    <x v="3"/>
  </r>
  <r>
    <x v="5"/>
  </r>
  <r>
    <x v="5"/>
  </r>
  <r>
    <x v="3"/>
  </r>
  <r>
    <x v="1"/>
  </r>
  <r>
    <x v="1"/>
  </r>
  <r>
    <x v="5"/>
  </r>
  <r>
    <x v="2"/>
  </r>
  <r>
    <x v="3"/>
  </r>
  <r>
    <x v="5"/>
  </r>
  <r>
    <x v="1"/>
  </r>
  <r>
    <x v="3"/>
  </r>
  <r>
    <x v="1"/>
  </r>
  <r>
    <x v="1"/>
  </r>
  <r>
    <x v="3"/>
  </r>
  <r>
    <x v="5"/>
  </r>
  <r>
    <x v="1"/>
  </r>
  <r>
    <x v="1"/>
  </r>
  <r>
    <x v="1"/>
  </r>
  <r>
    <x v="1"/>
  </r>
  <r>
    <x v="1"/>
  </r>
  <r>
    <x v="5"/>
  </r>
  <r>
    <x v="1"/>
  </r>
  <r>
    <x v="1"/>
  </r>
  <r>
    <x v="2"/>
  </r>
  <r>
    <x v="1"/>
  </r>
  <r>
    <x v="1"/>
  </r>
  <r>
    <x v="3"/>
  </r>
  <r>
    <x v="5"/>
  </r>
  <r>
    <x v="1"/>
  </r>
  <r>
    <x v="1"/>
  </r>
  <r>
    <x v="2"/>
  </r>
  <r>
    <x v="5"/>
  </r>
  <r>
    <x v="3"/>
  </r>
  <r>
    <x v="5"/>
  </r>
  <r>
    <x v="1"/>
  </r>
  <r>
    <x v="1"/>
  </r>
  <r>
    <x v="5"/>
  </r>
  <r>
    <x v="1"/>
  </r>
  <r>
    <x v="3"/>
  </r>
  <r>
    <x v="2"/>
  </r>
  <r>
    <x v="5"/>
  </r>
  <r>
    <x v="1"/>
  </r>
  <r>
    <x v="1"/>
  </r>
  <r>
    <x v="5"/>
  </r>
  <r>
    <x v="2"/>
  </r>
  <r>
    <x v="1"/>
  </r>
  <r>
    <x v="1"/>
  </r>
  <r>
    <x v="2"/>
  </r>
  <r>
    <x v="3"/>
  </r>
  <r>
    <x v="2"/>
  </r>
  <r>
    <x v="5"/>
  </r>
  <r>
    <x v="1"/>
  </r>
  <r>
    <x v="5"/>
  </r>
  <r>
    <x v="2"/>
  </r>
  <r>
    <x v="5"/>
  </r>
  <r>
    <x v="1"/>
  </r>
  <r>
    <x v="1"/>
  </r>
  <r>
    <x v="5"/>
  </r>
  <r>
    <x v="1"/>
  </r>
  <r>
    <x v="1"/>
  </r>
  <r>
    <x v="1"/>
  </r>
  <r>
    <x v="1"/>
  </r>
  <r>
    <x v="5"/>
  </r>
  <r>
    <x v="3"/>
  </r>
  <r>
    <x v="1"/>
  </r>
  <r>
    <x v="5"/>
  </r>
  <r>
    <x v="1"/>
  </r>
  <r>
    <x v="3"/>
  </r>
  <r>
    <x v="1"/>
  </r>
  <r>
    <x v="5"/>
  </r>
  <r>
    <x v="1"/>
  </r>
  <r>
    <x v="1"/>
  </r>
  <r>
    <x v="5"/>
  </r>
  <r>
    <x v="1"/>
  </r>
  <r>
    <x v="2"/>
  </r>
  <r>
    <x v="1"/>
  </r>
  <r>
    <x v="5"/>
  </r>
  <r>
    <x v="3"/>
  </r>
  <r>
    <x v="1"/>
  </r>
  <r>
    <x v="0"/>
  </r>
  <r>
    <x v="0"/>
  </r>
  <r>
    <x v="0"/>
  </r>
  <r>
    <x v="0"/>
  </r>
  <r>
    <x v="0"/>
  </r>
  <r>
    <x v="6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4">
  <r>
    <m/>
    <m/>
    <m/>
    <x v="0"/>
    <x v="0"/>
    <x v="0"/>
    <m/>
    <m/>
    <m/>
    <x v="0"/>
    <x v="0"/>
    <x v="0"/>
    <m/>
    <m/>
    <x v="0"/>
    <m/>
    <m/>
    <x v="0"/>
    <m/>
    <x v="0"/>
    <x v="0"/>
    <m/>
    <m/>
    <x v="0"/>
  </r>
  <r>
    <s v="18-24"/>
    <n v="21"/>
    <n v="25.814610754003887"/>
    <x v="1"/>
    <x v="1"/>
    <x v="1"/>
    <s v="6 - 8 hours"/>
    <n v="7"/>
    <n v="0.11794714825018282"/>
    <x v="1"/>
    <x v="1"/>
    <x v="1"/>
    <n v="35"/>
    <n v="811.38659320486124"/>
    <x v="1"/>
    <n v="0.5"/>
    <n v="1.9150086730317313"/>
    <x v="1"/>
    <s v="Visual Studio"/>
    <x v="1"/>
    <x v="1"/>
    <n v="4"/>
    <n v="2.611978381961012E-2"/>
    <x v="1"/>
  </r>
  <r>
    <s v="18-24"/>
    <n v="21"/>
    <n v="25.814610754003887"/>
    <x v="1"/>
    <x v="1"/>
    <x v="1"/>
    <s v="6 - 8 hours"/>
    <n v="7"/>
    <n v="0.11794714825018282"/>
    <x v="2"/>
    <x v="2"/>
    <x v="1"/>
    <n v="35"/>
    <n v="811.38659320486124"/>
    <x v="1"/>
    <n v="0.5"/>
    <n v="1.9150086730317313"/>
    <x v="2"/>
    <s v="Visual Studio, MU editor"/>
    <x v="2"/>
    <x v="2"/>
    <n v="4"/>
    <n v="2.611978381961012E-2"/>
    <x v="2"/>
  </r>
  <r>
    <s v="18-24"/>
    <n v="21"/>
    <n v="25.814610754003887"/>
    <x v="1"/>
    <x v="1"/>
    <x v="2"/>
    <s v="6 - 8 hours"/>
    <n v="7"/>
    <n v="0.11794714825018282"/>
    <x v="2"/>
    <x v="3"/>
    <x v="1"/>
    <n v="35"/>
    <n v="811.38659320486124"/>
    <x v="1"/>
    <n v="0.5"/>
    <n v="1.9150086730317313"/>
    <x v="3"/>
    <s v="VS Code"/>
    <x v="2"/>
    <x v="1"/>
    <n v="5"/>
    <n v="0.70288745981961087"/>
    <x v="2"/>
  </r>
  <r>
    <s v="18-24"/>
    <n v="21"/>
    <n v="25.814610754003887"/>
    <x v="1"/>
    <x v="1"/>
    <x v="1"/>
    <s v="4 - 6 hours"/>
    <n v="5"/>
    <n v="2.7442097745127843"/>
    <x v="1"/>
    <x v="3"/>
    <x v="1"/>
    <n v="35"/>
    <n v="811.38659320486124"/>
    <x v="1"/>
    <n v="0.5"/>
    <n v="1.9150086730317313"/>
    <x v="4"/>
    <s v="VS Code"/>
    <x v="2"/>
    <x v="1"/>
    <n v="1"/>
    <n v="9.9958167558196074"/>
    <x v="2"/>
  </r>
  <r>
    <s v="18-24"/>
    <n v="21"/>
    <n v="25.814610754003887"/>
    <x v="2"/>
    <x v="2"/>
    <x v="3"/>
    <s v="2 - 4 hours"/>
    <n v="3"/>
    <n v="13.370472400775386"/>
    <x v="3"/>
    <x v="1"/>
    <x v="1"/>
    <n v="35"/>
    <n v="811.38659320486124"/>
    <x v="1"/>
    <n v="0.5"/>
    <n v="1.9150086730317313"/>
    <x v="5"/>
    <s v="VS Code, Visual Studio, Notepad ++"/>
    <x v="2"/>
    <x v="3"/>
    <n v="6"/>
    <n v="3.3796551358196116"/>
    <x v="1"/>
  </r>
  <r>
    <s v="18-24"/>
    <n v="21"/>
    <n v="25.814610754003887"/>
    <x v="1"/>
    <x v="1"/>
    <x v="2"/>
    <s v="4 - 6 hours"/>
    <n v="5"/>
    <n v="2.7442097745127843"/>
    <x v="2"/>
    <x v="3"/>
    <x v="1"/>
    <n v="35"/>
    <n v="811.38659320486124"/>
    <x v="1"/>
    <n v="0.5"/>
    <n v="1.9150086730317313"/>
    <x v="6"/>
    <s v="Visual Studio"/>
    <x v="2"/>
    <x v="3"/>
    <n v="3"/>
    <n v="1.3493521078196093"/>
    <x v="2"/>
  </r>
  <r>
    <s v="18-24"/>
    <n v="21"/>
    <n v="25.814610754003887"/>
    <x v="1"/>
    <x v="1"/>
    <x v="3"/>
    <s v="8 - 10 hours"/>
    <n v="9"/>
    <n v="5.4916845219875814"/>
    <x v="1"/>
    <x v="1"/>
    <x v="1"/>
    <n v="35"/>
    <n v="811.38659320486124"/>
    <x v="1"/>
    <n v="0.5"/>
    <n v="1.9150086730317313"/>
    <x v="3"/>
    <s v="Visual Studio"/>
    <x v="2"/>
    <x v="2"/>
    <n v="3"/>
    <n v="1.3493521078196093"/>
    <x v="1"/>
  </r>
  <r>
    <s v="25-34"/>
    <n v="30"/>
    <n v="15.360065299459862"/>
    <x v="1"/>
    <x v="1"/>
    <x v="1"/>
    <s v="8 - 10 hours"/>
    <n v="9"/>
    <n v="5.4916845219875814"/>
    <x v="2"/>
    <x v="4"/>
    <x v="2"/>
    <n v="175"/>
    <n v="12435.62901744686"/>
    <x v="2"/>
    <n v="7.5"/>
    <n v="31.541271297031734"/>
    <x v="7"/>
    <s v="That which makes money."/>
    <x v="1"/>
    <x v="4"/>
    <n v="0"/>
    <n v="17.319049079819607"/>
    <x v="2"/>
  </r>
  <r>
    <s v="18-24"/>
    <n v="21"/>
    <n v="25.814610754003887"/>
    <x v="1"/>
    <x v="1"/>
    <x v="2"/>
    <s v="2 - 4 hours"/>
    <n v="3"/>
    <n v="13.370472400775386"/>
    <x v="2"/>
    <x v="3"/>
    <x v="1"/>
    <n v="35"/>
    <n v="811.38659320486124"/>
    <x v="1"/>
    <n v="0.5"/>
    <n v="1.9150086730317313"/>
    <x v="8"/>
    <s v="Visual Studio, PyCharm"/>
    <x v="2"/>
    <x v="2"/>
    <n v="8"/>
    <n v="14.733190487819613"/>
    <x v="1"/>
  </r>
  <r>
    <s v="18-24"/>
    <n v="21"/>
    <n v="25.814610754003887"/>
    <x v="1"/>
    <x v="1"/>
    <x v="2"/>
    <s v="6 - 8 hours"/>
    <n v="7"/>
    <n v="0.11794714825018282"/>
    <x v="3"/>
    <x v="3"/>
    <x v="3"/>
    <n v="125"/>
    <n v="3784.1138659318617"/>
    <x v="2"/>
    <n v="7.5"/>
    <n v="31.541271297031734"/>
    <x v="9"/>
    <s v="VS Code, Visual Studio"/>
    <x v="2"/>
    <x v="5"/>
    <n v="4"/>
    <n v="2.611978381961012E-2"/>
    <x v="1"/>
  </r>
  <r>
    <s v="18-24"/>
    <n v="21"/>
    <n v="25.814610754003887"/>
    <x v="1"/>
    <x v="1"/>
    <x v="1"/>
    <s v="6 - 8 hours"/>
    <n v="7"/>
    <n v="0.11794714825018282"/>
    <x v="1"/>
    <x v="1"/>
    <x v="4"/>
    <n v="75"/>
    <n v="132.59871441686138"/>
    <x v="1"/>
    <n v="0.5"/>
    <n v="1.9150086730317313"/>
    <x v="10"/>
    <s v="VS Code, Visual Studio"/>
    <x v="2"/>
    <x v="6"/>
    <n v="3"/>
    <n v="1.3493521078196093"/>
    <x v="2"/>
  </r>
  <r>
    <s v="18-24"/>
    <n v="21"/>
    <n v="25.814610754003887"/>
    <x v="1"/>
    <x v="1"/>
    <x v="1"/>
    <s v="6 - 8 hours"/>
    <n v="7"/>
    <n v="0.11794714825018282"/>
    <x v="2"/>
    <x v="1"/>
    <x v="1"/>
    <n v="35"/>
    <n v="811.38659320486124"/>
    <x v="1"/>
    <n v="0.5"/>
    <n v="1.9150086730317313"/>
    <x v="1"/>
    <s v="Visual Studio"/>
    <x v="2"/>
    <x v="1"/>
    <n v="6"/>
    <n v="3.3796551358196116"/>
    <x v="2"/>
  </r>
  <r>
    <s v="18-24"/>
    <n v="21"/>
    <n v="25.814610754003887"/>
    <x v="1"/>
    <x v="1"/>
    <x v="1"/>
    <s v="8 - 10 hours"/>
    <n v="9"/>
    <n v="5.4916845219875814"/>
    <x v="1"/>
    <x v="1"/>
    <x v="4"/>
    <n v="75"/>
    <n v="132.59871441686138"/>
    <x v="1"/>
    <n v="0.5"/>
    <n v="1.9150086730317313"/>
    <x v="11"/>
    <s v="Visual Studio"/>
    <x v="2"/>
    <x v="1"/>
    <n v="5"/>
    <n v="0.70288745981961087"/>
    <x v="1"/>
  </r>
  <r>
    <s v="18-24"/>
    <n v="21"/>
    <n v="25.814610754003887"/>
    <x v="1"/>
    <x v="1"/>
    <x v="1"/>
    <s v="6 - 8 hours"/>
    <n v="7"/>
    <n v="0.11794714825018282"/>
    <x v="1"/>
    <x v="1"/>
    <x v="1"/>
    <n v="35"/>
    <n v="811.38659320486124"/>
    <x v="1"/>
    <n v="0.5"/>
    <n v="1.9150086730317313"/>
    <x v="12"/>
    <s v="VS Code"/>
    <x v="2"/>
    <x v="3"/>
    <n v="8"/>
    <n v="14.733190487819613"/>
    <x v="2"/>
  </r>
  <r>
    <s v="18-24"/>
    <n v="21"/>
    <n v="25.814610754003887"/>
    <x v="1"/>
    <x v="1"/>
    <x v="1"/>
    <s v="4 - 6 hours"/>
    <n v="5"/>
    <n v="2.7442097745127843"/>
    <x v="3"/>
    <x v="1"/>
    <x v="1"/>
    <n v="35"/>
    <n v="811.38659320486124"/>
    <x v="1"/>
    <n v="0.5"/>
    <n v="1.9150086730317313"/>
    <x v="13"/>
    <s v="VS Code"/>
    <x v="2"/>
    <x v="3"/>
    <n v="4"/>
    <n v="2.611978381961012E-2"/>
    <x v="1"/>
  </r>
  <r>
    <s v="25-34"/>
    <n v="30"/>
    <n v="15.360065299459862"/>
    <x v="1"/>
    <x v="1"/>
    <x v="1"/>
    <s v="8 - 10 hours"/>
    <n v="9"/>
    <n v="5.4916845219875814"/>
    <x v="1"/>
    <x v="5"/>
    <x v="3"/>
    <n v="125"/>
    <n v="3784.1138659318617"/>
    <x v="3"/>
    <n v="2.5"/>
    <n v="0.37965513703173154"/>
    <x v="14"/>
    <s v="Visual Studio"/>
    <x v="2"/>
    <x v="6"/>
    <n v="8"/>
    <n v="14.733190487819613"/>
    <x v="2"/>
  </r>
  <r>
    <s v="25-34"/>
    <n v="30"/>
    <n v="15.360065299459862"/>
    <x v="1"/>
    <x v="1"/>
    <x v="1"/>
    <s v="8 - 10 hours"/>
    <n v="9"/>
    <n v="5.4916845219875814"/>
    <x v="1"/>
    <x v="1"/>
    <x v="3"/>
    <n v="125"/>
    <n v="3784.1138659318617"/>
    <x v="3"/>
    <n v="2.5"/>
    <n v="0.37965513703173154"/>
    <x v="15"/>
    <s v="VS Code, Visual Studio"/>
    <x v="2"/>
    <x v="3"/>
    <n v="10"/>
    <n v="34.086725839819614"/>
    <x v="2"/>
  </r>
  <r>
    <s v="18-24"/>
    <n v="21"/>
    <n v="25.814610754003887"/>
    <x v="1"/>
    <x v="1"/>
    <x v="1"/>
    <s v="8 - 10 hours"/>
    <n v="9"/>
    <n v="5.4916845219875814"/>
    <x v="1"/>
    <x v="1"/>
    <x v="3"/>
    <n v="125"/>
    <n v="3784.1138659318617"/>
    <x v="1"/>
    <n v="0.5"/>
    <n v="1.9150086730317313"/>
    <x v="16"/>
    <s v="Visual Studio"/>
    <x v="2"/>
    <x v="4"/>
    <n v="4"/>
    <n v="2.611978381961012E-2"/>
    <x v="2"/>
  </r>
  <r>
    <s v="18-24"/>
    <n v="21"/>
    <n v="25.814610754003887"/>
    <x v="1"/>
    <x v="1"/>
    <x v="1"/>
    <s v="6 - 8 hours"/>
    <n v="7"/>
    <n v="0.11794714825018282"/>
    <x v="1"/>
    <x v="1"/>
    <x v="4"/>
    <n v="75"/>
    <n v="132.59871441686138"/>
    <x v="3"/>
    <n v="2.5"/>
    <n v="0.37965513703173154"/>
    <x v="17"/>
    <s v="VS Code, Visual Studio"/>
    <x v="1"/>
    <x v="1"/>
    <n v="4"/>
    <n v="2.611978381961012E-2"/>
    <x v="3"/>
  </r>
  <r>
    <s v="25-34"/>
    <n v="30"/>
    <n v="15.360065299459862"/>
    <x v="1"/>
    <x v="1"/>
    <x v="1"/>
    <s v="6 - 8  hours"/>
    <n v="9"/>
    <n v="5.4916845219875814"/>
    <x v="2"/>
    <x v="2"/>
    <x v="1"/>
    <n v="35"/>
    <n v="811.38659320486124"/>
    <x v="1"/>
    <n v="0.5"/>
    <n v="1.9150086730317313"/>
    <x v="3"/>
    <s v="Visual Studio, PyCharm"/>
    <x v="1"/>
    <x v="1"/>
    <n v="4"/>
    <n v="2.611978381961012E-2"/>
    <x v="1"/>
  </r>
  <r>
    <s v="25-34"/>
    <n v="30"/>
    <n v="15.360065299459862"/>
    <x v="1"/>
    <x v="1"/>
    <x v="1"/>
    <s v="2 - 4 hours"/>
    <n v="3"/>
    <n v="13.370472400775386"/>
    <x v="1"/>
    <x v="5"/>
    <x v="1"/>
    <n v="35"/>
    <n v="811.38659320486124"/>
    <x v="2"/>
    <n v="7.5"/>
    <n v="31.541271297031734"/>
    <x v="3"/>
    <s v="VS Code, Visual Studio"/>
    <x v="2"/>
    <x v="2"/>
    <n v="4"/>
    <n v="2.611978381961012E-2"/>
    <x v="2"/>
  </r>
  <r>
    <s v="18-24"/>
    <n v="21"/>
    <n v="25.814610754003887"/>
    <x v="1"/>
    <x v="1"/>
    <x v="1"/>
    <s v="2 - 4 hours"/>
    <n v="3"/>
    <n v="13.370472400775386"/>
    <x v="3"/>
    <x v="1"/>
    <x v="1"/>
    <n v="35"/>
    <n v="811.38659320486124"/>
    <x v="1"/>
    <n v="0.5"/>
    <n v="1.9150086730317313"/>
    <x v="4"/>
    <s v="VS Code, Visual Studio"/>
    <x v="2"/>
    <x v="1"/>
    <n v="5"/>
    <n v="0.70288745981961087"/>
    <x v="2"/>
  </r>
  <r>
    <s v="25-34"/>
    <n v="30"/>
    <n v="15.360065299459862"/>
    <x v="1"/>
    <x v="1"/>
    <x v="1"/>
    <s v="2 - 4 hours"/>
    <n v="3"/>
    <n v="13.370472400775386"/>
    <x v="3"/>
    <x v="3"/>
    <x v="1"/>
    <n v="35"/>
    <n v="811.38659320486124"/>
    <x v="2"/>
    <n v="7.5"/>
    <n v="31.541271297031734"/>
    <x v="5"/>
    <s v="Visual Studio"/>
    <x v="2"/>
    <x v="1"/>
    <n v="1"/>
    <n v="9.9958167558196074"/>
    <x v="2"/>
  </r>
  <r>
    <s v="18-24"/>
    <n v="21"/>
    <n v="25.814610754003887"/>
    <x v="1"/>
    <x v="1"/>
    <x v="3"/>
    <s v="8 - 10 hours"/>
    <n v="9"/>
    <n v="5.4916845219875814"/>
    <x v="2"/>
    <x v="3"/>
    <x v="1"/>
    <n v="35"/>
    <n v="811.38659320486124"/>
    <x v="1"/>
    <n v="0.5"/>
    <n v="1.9150086730317313"/>
    <x v="6"/>
    <s v="Visual Studio"/>
    <x v="2"/>
    <x v="3"/>
    <n v="6"/>
    <n v="3.3796551358196116"/>
    <x v="1"/>
  </r>
  <r>
    <s v="18-24"/>
    <n v="21"/>
    <n v="25.814610754003887"/>
    <x v="1"/>
    <x v="1"/>
    <x v="3"/>
    <s v="2 - 4 hours"/>
    <n v="3"/>
    <n v="13.370472400775386"/>
    <x v="2"/>
    <x v="5"/>
    <x v="1"/>
    <n v="35"/>
    <n v="811.38659320486124"/>
    <x v="1"/>
    <n v="0.5"/>
    <n v="1.9150086730317313"/>
    <x v="18"/>
    <s v="VS Code"/>
    <x v="2"/>
    <x v="3"/>
    <n v="3"/>
    <n v="1.3493521078196093"/>
    <x v="2"/>
  </r>
  <r>
    <s v="18-24"/>
    <n v="21"/>
    <n v="25.814610754003887"/>
    <x v="1"/>
    <x v="1"/>
    <x v="1"/>
    <s v="6 - 8  hours"/>
    <n v="9"/>
    <n v="5.4916845219875814"/>
    <x v="2"/>
    <x v="1"/>
    <x v="3"/>
    <n v="125"/>
    <n v="3784.1138659318617"/>
    <x v="1"/>
    <n v="0.5"/>
    <n v="1.9150086730317313"/>
    <x v="3"/>
    <s v="Visual Studio, PyCharm"/>
    <x v="2"/>
    <x v="2"/>
    <n v="3"/>
    <n v="1.3493521078196093"/>
    <x v="1"/>
  </r>
  <r>
    <s v="35-44"/>
    <n v="40"/>
    <n v="193.74390368329983"/>
    <x v="1"/>
    <x v="1"/>
    <x v="3"/>
    <s v="8 - 10 hours"/>
    <n v="9"/>
    <n v="5.4916845219875814"/>
    <x v="1"/>
    <x v="1"/>
    <x v="1"/>
    <n v="35"/>
    <n v="811.38659320486124"/>
    <x v="1"/>
    <n v="0.5"/>
    <n v="1.9150086730317313"/>
    <x v="4"/>
    <s v="VS Code, Visual Studio"/>
    <x v="1"/>
    <x v="4"/>
    <n v="0"/>
    <n v="17.319049079819607"/>
    <x v="2"/>
  </r>
  <r>
    <s v="25-34"/>
    <n v="30"/>
    <n v="15.360065299459862"/>
    <x v="1"/>
    <x v="1"/>
    <x v="1"/>
    <s v="4 - 6 hours"/>
    <n v="5"/>
    <n v="2.7442097745127843"/>
    <x v="2"/>
    <x v="1"/>
    <x v="4"/>
    <n v="75"/>
    <n v="132.59871441686138"/>
    <x v="1"/>
    <n v="0.5"/>
    <n v="1.9150086730317313"/>
    <x v="5"/>
    <s v="VS Code, Visual Studio"/>
    <x v="2"/>
    <x v="2"/>
    <n v="4"/>
    <n v="2.611978381961012E-2"/>
    <x v="1"/>
  </r>
  <r>
    <s v="18-24"/>
    <n v="21"/>
    <n v="25.814610754003887"/>
    <x v="1"/>
    <x v="1"/>
    <x v="1"/>
    <s v="6 - 8  hours"/>
    <n v="9"/>
    <n v="5.4916845219875814"/>
    <x v="2"/>
    <x v="5"/>
    <x v="4"/>
    <n v="75"/>
    <n v="132.59871441686138"/>
    <x v="1"/>
    <n v="0.5"/>
    <n v="1.9150086730317313"/>
    <x v="6"/>
    <s v="Visual Studio"/>
    <x v="2"/>
    <x v="5"/>
    <n v="4"/>
    <n v="2.611978381961012E-2"/>
    <x v="1"/>
  </r>
  <r>
    <s v="25-34"/>
    <n v="30"/>
    <n v="15.360065299459862"/>
    <x v="1"/>
    <x v="1"/>
    <x v="1"/>
    <s v="2 - 4 hours"/>
    <n v="3"/>
    <n v="13.370472400775386"/>
    <x v="3"/>
    <x v="1"/>
    <x v="4"/>
    <n v="75"/>
    <n v="132.59871441686138"/>
    <x v="1"/>
    <n v="0.5"/>
    <n v="1.9150086730317313"/>
    <x v="3"/>
    <s v="Visual Studio"/>
    <x v="2"/>
    <x v="1"/>
    <n v="5"/>
    <n v="0.70288745981961087"/>
    <x v="2"/>
  </r>
  <r>
    <s v="25-34"/>
    <n v="30"/>
    <n v="15.360065299459862"/>
    <x v="1"/>
    <x v="1"/>
    <x v="1"/>
    <s v="8 - 10 hours"/>
    <n v="9"/>
    <n v="5.4916845219875814"/>
    <x v="1"/>
    <x v="1"/>
    <x v="1"/>
    <n v="35"/>
    <n v="811.38659320486124"/>
    <x v="1"/>
    <n v="0.5"/>
    <n v="1.9150086730317313"/>
    <x v="4"/>
    <s v="VS Code"/>
    <x v="2"/>
    <x v="2"/>
    <n v="1"/>
    <n v="9.9958167558196074"/>
    <x v="2"/>
  </r>
  <r>
    <s v="18-24"/>
    <n v="21"/>
    <n v="25.814610754003887"/>
    <x v="1"/>
    <x v="1"/>
    <x v="3"/>
    <s v="8 - 10 hours"/>
    <n v="9"/>
    <n v="5.4916845219875814"/>
    <x v="1"/>
    <x v="1"/>
    <x v="3"/>
    <n v="125"/>
    <n v="3784.1138659318617"/>
    <x v="1"/>
    <n v="0.5"/>
    <n v="1.9150086730317313"/>
    <x v="8"/>
    <s v="VS Code"/>
    <x v="2"/>
    <x v="1"/>
    <n v="6"/>
    <n v="3.3796551358196116"/>
    <x v="1"/>
  </r>
  <r>
    <s v="18-24"/>
    <n v="21"/>
    <n v="25.814610754003887"/>
    <x v="2"/>
    <x v="2"/>
    <x v="1"/>
    <s v="6 - 8  hours"/>
    <n v="9"/>
    <n v="5.4916845219875814"/>
    <x v="1"/>
    <x v="5"/>
    <x v="1"/>
    <n v="35"/>
    <n v="811.38659320486124"/>
    <x v="2"/>
    <n v="7.5"/>
    <n v="31.541271297031734"/>
    <x v="9"/>
    <s v="Visual Studio"/>
    <x v="2"/>
    <x v="1"/>
    <n v="3"/>
    <n v="1.3493521078196093"/>
    <x v="2"/>
  </r>
  <r>
    <s v="18-24"/>
    <n v="21"/>
    <n v="25.814610754003887"/>
    <x v="2"/>
    <x v="2"/>
    <x v="2"/>
    <s v="8 - 10 hours"/>
    <n v="9"/>
    <n v="5.4916845219875814"/>
    <x v="3"/>
    <x v="5"/>
    <x v="4"/>
    <n v="75"/>
    <n v="132.59871441686138"/>
    <x v="1"/>
    <n v="0.5"/>
    <n v="1.9150086730317313"/>
    <x v="10"/>
    <s v="VS Code, Visual Studio"/>
    <x v="2"/>
    <x v="3"/>
    <n v="3"/>
    <n v="1.3493521078196093"/>
    <x v="1"/>
  </r>
  <r>
    <s v="18-24"/>
    <n v="21"/>
    <n v="25.814610754003887"/>
    <x v="1"/>
    <x v="1"/>
    <x v="2"/>
    <s v="6 - 8  hours"/>
    <n v="9"/>
    <n v="5.4916845219875814"/>
    <x v="2"/>
    <x v="5"/>
    <x v="4"/>
    <n v="75"/>
    <n v="132.59871441686138"/>
    <x v="2"/>
    <n v="7.5"/>
    <n v="31.541271297031734"/>
    <x v="1"/>
    <s v="Visual Studio"/>
    <x v="1"/>
    <x v="3"/>
    <n v="0"/>
    <n v="17.319049079819607"/>
    <x v="1"/>
  </r>
  <r>
    <s v="25-34"/>
    <n v="30"/>
    <n v="15.360065299459862"/>
    <x v="1"/>
    <x v="1"/>
    <x v="1"/>
    <s v="4 - 6 hours"/>
    <n v="5"/>
    <n v="2.7442097745127843"/>
    <x v="3"/>
    <x v="1"/>
    <x v="4"/>
    <n v="75"/>
    <n v="132.59871441686138"/>
    <x v="1"/>
    <n v="0.5"/>
    <n v="1.9150086730317313"/>
    <x v="11"/>
    <s v="Visual Studio, PyCharm"/>
    <x v="2"/>
    <x v="2"/>
    <n v="8"/>
    <n v="14.733190487819613"/>
    <x v="2"/>
  </r>
  <r>
    <s v="25-34"/>
    <n v="30"/>
    <n v="15.360065299459862"/>
    <x v="1"/>
    <x v="1"/>
    <x v="1"/>
    <s v="2 - 4 hours"/>
    <n v="3"/>
    <n v="13.370472400775386"/>
    <x v="3"/>
    <x v="3"/>
    <x v="3"/>
    <n v="125"/>
    <n v="3784.1138659318617"/>
    <x v="1"/>
    <n v="0.5"/>
    <n v="1.9150086730317313"/>
    <x v="12"/>
    <s v="VS Code, Visual Studio"/>
    <x v="2"/>
    <x v="4"/>
    <n v="4"/>
    <n v="2.611978381961012E-2"/>
    <x v="2"/>
  </r>
  <r>
    <s v="18-24"/>
    <n v="21"/>
    <n v="25.814610754003887"/>
    <x v="1"/>
    <x v="1"/>
    <x v="1"/>
    <s v="8 - 10 hours"/>
    <n v="9"/>
    <n v="5.4916845219875814"/>
    <x v="1"/>
    <x v="5"/>
    <x v="4"/>
    <n v="75"/>
    <n v="132.59871441686138"/>
    <x v="1"/>
    <n v="0.5"/>
    <n v="1.9150086730317313"/>
    <x v="13"/>
    <s v="VS Code, Visual Studio"/>
    <x v="2"/>
    <x v="2"/>
    <n v="3"/>
    <n v="1.3493521078196093"/>
    <x v="2"/>
  </r>
  <r>
    <s v="25-34"/>
    <n v="30"/>
    <n v="15.360065299459862"/>
    <x v="1"/>
    <x v="1"/>
    <x v="3"/>
    <s v="2 - 4 hours"/>
    <n v="3"/>
    <n v="13.370472400775386"/>
    <x v="2"/>
    <x v="1"/>
    <x v="1"/>
    <n v="35"/>
    <n v="811.38659320486124"/>
    <x v="1"/>
    <n v="0.5"/>
    <n v="1.9150086730317313"/>
    <x v="14"/>
    <s v="Visual Studio"/>
    <x v="2"/>
    <x v="5"/>
    <n v="6"/>
    <n v="3.3796551358196116"/>
    <x v="1"/>
  </r>
  <r>
    <s v="18-24"/>
    <n v="21"/>
    <n v="25.814610754003887"/>
    <x v="1"/>
    <x v="1"/>
    <x v="1"/>
    <s v="2 - 4 hours"/>
    <n v="3"/>
    <n v="13.370472400775386"/>
    <x v="1"/>
    <x v="1"/>
    <x v="3"/>
    <n v="125"/>
    <n v="3784.1138659318617"/>
    <x v="1"/>
    <n v="0.5"/>
    <n v="1.9150086730317313"/>
    <x v="4"/>
    <s v="Visual Studio"/>
    <x v="2"/>
    <x v="6"/>
    <n v="5"/>
    <n v="0.70288745981961087"/>
    <x v="2"/>
  </r>
  <r>
    <s v="25-34"/>
    <n v="30"/>
    <n v="15.360065299459862"/>
    <x v="1"/>
    <x v="1"/>
    <x v="2"/>
    <s v="8 - 10 hours"/>
    <n v="9"/>
    <n v="5.4916845219875814"/>
    <x v="1"/>
    <x v="1"/>
    <x v="1"/>
    <n v="35"/>
    <n v="811.38659320486124"/>
    <x v="3"/>
    <n v="2.5"/>
    <n v="0.37965513703173154"/>
    <x v="3"/>
    <s v="VS Code"/>
    <x v="2"/>
    <x v="1"/>
    <n v="8"/>
    <n v="14.733190487819613"/>
    <x v="1"/>
  </r>
  <r>
    <s v="25-34"/>
    <n v="30"/>
    <n v="15.360065299459862"/>
    <x v="2"/>
    <x v="2"/>
    <x v="1"/>
    <s v="2 - 4 hours"/>
    <n v="3"/>
    <n v="13.370472400775386"/>
    <x v="3"/>
    <x v="2"/>
    <x v="1"/>
    <n v="35"/>
    <n v="811.38659320486124"/>
    <x v="3"/>
    <n v="2.5"/>
    <n v="0.37965513703173154"/>
    <x v="4"/>
    <s v="VS Code"/>
    <x v="1"/>
    <x v="1"/>
    <n v="4"/>
    <n v="2.611978381961012E-2"/>
    <x v="2"/>
  </r>
  <r>
    <s v="18-24"/>
    <n v="21"/>
    <n v="25.814610754003887"/>
    <x v="1"/>
    <x v="1"/>
    <x v="1"/>
    <s v="2 - 4 hours"/>
    <n v="3"/>
    <n v="13.370472400775386"/>
    <x v="1"/>
    <x v="1"/>
    <x v="4"/>
    <n v="75"/>
    <n v="132.59871441686138"/>
    <x v="1"/>
    <n v="0.5"/>
    <n v="1.9150086730317313"/>
    <x v="5"/>
    <s v="Visual Studio"/>
    <x v="2"/>
    <x v="3"/>
    <n v="4"/>
    <n v="2.611978381961012E-2"/>
    <x v="1"/>
  </r>
  <r>
    <s v="25-34"/>
    <n v="30"/>
    <n v="15.360065299459862"/>
    <x v="2"/>
    <x v="2"/>
    <x v="1"/>
    <s v="4 - 6 hours"/>
    <n v="5"/>
    <n v="2.7442097745127843"/>
    <x v="1"/>
    <x v="3"/>
    <x v="1"/>
    <n v="35"/>
    <n v="811.38659320486124"/>
    <x v="1"/>
    <n v="0.5"/>
    <n v="1.9150086730317313"/>
    <x v="6"/>
    <s v="VS Code, Visual Studio"/>
    <x v="2"/>
    <x v="3"/>
    <n v="4"/>
    <n v="2.611978381961012E-2"/>
    <x v="1"/>
  </r>
  <r>
    <s v="25-34"/>
    <n v="30"/>
    <n v="15.360065299459862"/>
    <x v="1"/>
    <x v="1"/>
    <x v="1"/>
    <s v="8 - 10 hours"/>
    <n v="9"/>
    <n v="5.4916845219875814"/>
    <x v="1"/>
    <x v="5"/>
    <x v="1"/>
    <n v="35"/>
    <n v="811.38659320486124"/>
    <x v="3"/>
    <n v="2.5"/>
    <n v="0.37965513703173154"/>
    <x v="3"/>
    <s v="Visual Studio"/>
    <x v="2"/>
    <x v="6"/>
    <n v="5"/>
    <n v="0.70288745981961087"/>
    <x v="2"/>
  </r>
  <r>
    <s v="25-34"/>
    <n v="30"/>
    <n v="15.360065299459862"/>
    <x v="1"/>
    <x v="1"/>
    <x v="1"/>
    <s v="6 - 8  hours"/>
    <n v="9"/>
    <n v="5.4916845219875814"/>
    <x v="3"/>
    <x v="1"/>
    <x v="4"/>
    <n v="75"/>
    <n v="132.59871441686138"/>
    <x v="1"/>
    <n v="0.5"/>
    <n v="1.9150086730317313"/>
    <x v="4"/>
    <s v="VS Code, Visual Studio"/>
    <x v="2"/>
    <x v="3"/>
    <n v="1"/>
    <n v="9.9958167558196074"/>
    <x v="2"/>
  </r>
  <r>
    <s v="18-24"/>
    <n v="21"/>
    <n v="25.814610754003887"/>
    <x v="1"/>
    <x v="1"/>
    <x v="1"/>
    <s v="8 - 10 hours"/>
    <n v="9"/>
    <n v="5.4916845219875814"/>
    <x v="1"/>
    <x v="1"/>
    <x v="1"/>
    <n v="35"/>
    <n v="811.38659320486124"/>
    <x v="2"/>
    <n v="7.5"/>
    <n v="31.541271297031734"/>
    <x v="8"/>
    <s v="Visual Studio, PyCharm"/>
    <x v="2"/>
    <x v="4"/>
    <n v="6"/>
    <n v="3.3796551358196116"/>
    <x v="2"/>
  </r>
  <r>
    <s v="25-34"/>
    <n v="30"/>
    <n v="15.360065299459862"/>
    <x v="1"/>
    <x v="1"/>
    <x v="3"/>
    <s v="4 - 6 hours"/>
    <n v="5"/>
    <n v="2.7442097745127843"/>
    <x v="3"/>
    <x v="3"/>
    <x v="4"/>
    <n v="75"/>
    <n v="132.59871441686138"/>
    <x v="1"/>
    <n v="0.5"/>
    <n v="1.9150086730317313"/>
    <x v="9"/>
    <s v="VS Code, Visual Studio"/>
    <x v="2"/>
    <x v="1"/>
    <n v="3"/>
    <n v="1.3493521078196093"/>
    <x v="1"/>
  </r>
  <r>
    <s v="25-34"/>
    <n v="30"/>
    <n v="15.360065299459862"/>
    <x v="2"/>
    <x v="2"/>
    <x v="3"/>
    <s v="4 - 6 hours"/>
    <n v="5"/>
    <n v="2.7442097745127843"/>
    <x v="1"/>
    <x v="1"/>
    <x v="3"/>
    <n v="125"/>
    <n v="3784.1138659318617"/>
    <x v="2"/>
    <n v="7.5"/>
    <n v="31.541271297031734"/>
    <x v="10"/>
    <s v="VS Code, Visual Studio"/>
    <x v="2"/>
    <x v="1"/>
    <n v="3"/>
    <n v="1.3493521078196093"/>
    <x v="2"/>
  </r>
  <r>
    <s v="18-24"/>
    <n v="21"/>
    <n v="25.814610754003887"/>
    <x v="1"/>
    <x v="1"/>
    <x v="1"/>
    <s v="2 - 4 hours"/>
    <n v="3"/>
    <n v="13.370472400775386"/>
    <x v="1"/>
    <x v="5"/>
    <x v="4"/>
    <n v="75"/>
    <n v="132.59871441686138"/>
    <x v="1"/>
    <n v="0.5"/>
    <n v="1.9150086730317313"/>
    <x v="1"/>
    <s v="Visual Studio"/>
    <x v="1"/>
    <x v="2"/>
    <n v="0"/>
    <n v="17.319049079819607"/>
    <x v="1"/>
  </r>
  <r>
    <s v="18-24"/>
    <n v="21"/>
    <n v="25.814610754003887"/>
    <x v="2"/>
    <x v="2"/>
    <x v="3"/>
    <s v="6 - 8  hours"/>
    <n v="9"/>
    <n v="5.4916845219875814"/>
    <x v="1"/>
    <x v="2"/>
    <x v="4"/>
    <n v="75"/>
    <n v="132.59871441686138"/>
    <x v="1"/>
    <n v="0.5"/>
    <n v="1.9150086730317313"/>
    <x v="11"/>
    <s v="Visual Studio"/>
    <x v="2"/>
    <x v="1"/>
    <n v="4"/>
    <n v="2.611978381961012E-2"/>
    <x v="2"/>
  </r>
  <r>
    <s v="25-34"/>
    <n v="30"/>
    <n v="15.360065299459862"/>
    <x v="1"/>
    <x v="1"/>
    <x v="1"/>
    <s v="4 - 6 hours"/>
    <n v="5"/>
    <n v="2.7442097745127843"/>
    <x v="2"/>
    <x v="1"/>
    <x v="4"/>
    <n v="75"/>
    <n v="132.59871441686138"/>
    <x v="1"/>
    <n v="0.5"/>
    <n v="1.9150086730317313"/>
    <x v="12"/>
    <s v="VS Code"/>
    <x v="2"/>
    <x v="1"/>
    <n v="4"/>
    <n v="2.611978381961012E-2"/>
    <x v="1"/>
  </r>
  <r>
    <s v="25-34"/>
    <n v="30"/>
    <n v="15.360065299459862"/>
    <x v="1"/>
    <x v="1"/>
    <x v="3"/>
    <s v="8 - 10 hours"/>
    <n v="9"/>
    <n v="5.4916845219875814"/>
    <x v="2"/>
    <x v="2"/>
    <x v="1"/>
    <n v="35"/>
    <n v="811.38659320486124"/>
    <x v="1"/>
    <n v="0.5"/>
    <n v="1.9150086730317313"/>
    <x v="13"/>
    <s v="VS Code"/>
    <x v="2"/>
    <x v="3"/>
    <n v="5"/>
    <n v="0.70288745981961087"/>
    <x v="1"/>
  </r>
  <r>
    <s v="25-34"/>
    <n v="30"/>
    <n v="15.360065299459862"/>
    <x v="1"/>
    <x v="1"/>
    <x v="3"/>
    <s v="8 - 10 hours"/>
    <n v="9"/>
    <n v="5.4916845219875814"/>
    <x v="1"/>
    <x v="5"/>
    <x v="1"/>
    <n v="35"/>
    <n v="811.38659320486124"/>
    <x v="1"/>
    <n v="0.5"/>
    <n v="1.9150086730317313"/>
    <x v="14"/>
    <s v="Visual Studio"/>
    <x v="2"/>
    <x v="3"/>
    <n v="1"/>
    <n v="9.9958167558196074"/>
    <x v="2"/>
  </r>
  <r>
    <s v="25-34"/>
    <n v="30"/>
    <n v="15.360065299459862"/>
    <x v="1"/>
    <x v="1"/>
    <x v="1"/>
    <s v="8 - 10 hours"/>
    <n v="9"/>
    <n v="5.4916845219875814"/>
    <x v="1"/>
    <x v="3"/>
    <x v="1"/>
    <n v="35"/>
    <n v="811.38659320486124"/>
    <x v="1"/>
    <n v="0.5"/>
    <n v="1.9150086730317313"/>
    <x v="15"/>
    <s v="Visual Studio, PyCharm"/>
    <x v="2"/>
    <x v="2"/>
    <n v="6"/>
    <n v="3.3796551358196116"/>
    <x v="2"/>
  </r>
  <r>
    <s v="25-34"/>
    <n v="30"/>
    <n v="15.360065299459862"/>
    <x v="2"/>
    <x v="2"/>
    <x v="2"/>
    <s v="8 - 10 hours"/>
    <n v="9"/>
    <n v="5.4916845219875814"/>
    <x v="2"/>
    <x v="5"/>
    <x v="1"/>
    <n v="35"/>
    <n v="811.38659320486124"/>
    <x v="1"/>
    <n v="0.5"/>
    <n v="1.9150086730317313"/>
    <x v="2"/>
    <s v="VS Code, Visual Studio"/>
    <x v="2"/>
    <x v="4"/>
    <n v="3"/>
    <n v="1.3493521078196093"/>
    <x v="1"/>
  </r>
  <r>
    <s v="18-24"/>
    <n v="21"/>
    <n v="25.814610754003887"/>
    <x v="1"/>
    <x v="1"/>
    <x v="1"/>
    <s v="4 - 6 hours"/>
    <n v="5"/>
    <n v="2.7442097745127843"/>
    <x v="3"/>
    <x v="1"/>
    <x v="4"/>
    <n v="75"/>
    <n v="132.59871441686138"/>
    <x v="1"/>
    <n v="0.5"/>
    <n v="1.9150086730317313"/>
    <x v="3"/>
    <s v="VS Code, Visual Studio"/>
    <x v="1"/>
    <x v="2"/>
    <n v="3"/>
    <n v="1.3493521078196093"/>
    <x v="2"/>
  </r>
  <r>
    <s v="25-34"/>
    <n v="30"/>
    <n v="15.360065299459862"/>
    <x v="1"/>
    <x v="1"/>
    <x v="1"/>
    <s v="8 - 10 hours"/>
    <n v="9"/>
    <n v="5.4916845219875814"/>
    <x v="3"/>
    <x v="1"/>
    <x v="4"/>
    <n v="75"/>
    <n v="132.59871441686138"/>
    <x v="1"/>
    <n v="0.5"/>
    <n v="1.9150086730317313"/>
    <x v="4"/>
    <s v="Visual Studio"/>
    <x v="1"/>
    <x v="5"/>
    <n v="0"/>
    <n v="17.319049079819607"/>
    <x v="1"/>
  </r>
  <r>
    <s v="18-24"/>
    <n v="21"/>
    <n v="25.814610754003887"/>
    <x v="1"/>
    <x v="1"/>
    <x v="3"/>
    <s v="4 - 6 hours"/>
    <n v="5"/>
    <n v="2.7442097745127843"/>
    <x v="3"/>
    <x v="1"/>
    <x v="4"/>
    <n v="75"/>
    <n v="132.59871441686138"/>
    <x v="2"/>
    <n v="7.5"/>
    <n v="31.541271297031734"/>
    <x v="5"/>
    <s v="Visual Studio"/>
    <x v="2"/>
    <x v="6"/>
    <n v="8"/>
    <n v="14.733190487819613"/>
    <x v="2"/>
  </r>
  <r>
    <s v="18-24"/>
    <n v="21"/>
    <n v="25.814610754003887"/>
    <x v="1"/>
    <x v="1"/>
    <x v="3"/>
    <s v="4 - 6 hours"/>
    <n v="5"/>
    <n v="2.7442097745127843"/>
    <x v="2"/>
    <x v="3"/>
    <x v="1"/>
    <n v="35"/>
    <n v="811.38659320486124"/>
    <x v="1"/>
    <n v="0.5"/>
    <n v="1.9150086730317313"/>
    <x v="6"/>
    <s v="Sublime Text"/>
    <x v="2"/>
    <x v="1"/>
    <n v="4"/>
    <n v="2.611978381961012E-2"/>
    <x v="2"/>
  </r>
  <r>
    <s v="25-34"/>
    <n v="30"/>
    <n v="15.360065299459862"/>
    <x v="1"/>
    <x v="1"/>
    <x v="1"/>
    <s v="2 - 4 hours"/>
    <n v="3"/>
    <n v="13.370472400775386"/>
    <x v="3"/>
    <x v="5"/>
    <x v="4"/>
    <n v="75"/>
    <n v="132.59871441686138"/>
    <x v="2"/>
    <n v="7.5"/>
    <n v="31.541271297031734"/>
    <x v="3"/>
    <s v="VS Code"/>
    <x v="2"/>
    <x v="1"/>
    <n v="3"/>
    <n v="1.3493521078196093"/>
    <x v="2"/>
  </r>
  <r>
    <s v="25-34"/>
    <n v="30"/>
    <n v="15.360065299459862"/>
    <x v="1"/>
    <x v="1"/>
    <x v="1"/>
    <s v="2 - 4 hours"/>
    <n v="3"/>
    <n v="13.370472400775386"/>
    <x v="2"/>
    <x v="1"/>
    <x v="1"/>
    <n v="35"/>
    <n v="811.38659320486124"/>
    <x v="1"/>
    <n v="0.5"/>
    <n v="1.9150086730317313"/>
    <x v="4"/>
    <s v="Visual Studio"/>
    <x v="2"/>
    <x v="3"/>
    <n v="6"/>
    <n v="3.3796551358196116"/>
    <x v="1"/>
  </r>
  <r>
    <s v="25-34"/>
    <n v="30"/>
    <n v="15.360065299459862"/>
    <x v="1"/>
    <x v="1"/>
    <x v="1"/>
    <s v="8 - 10 hours"/>
    <n v="9"/>
    <n v="5.4916845219875814"/>
    <x v="2"/>
    <x v="5"/>
    <x v="3"/>
    <n v="125"/>
    <n v="3784.1138659318617"/>
    <x v="1"/>
    <n v="0.5"/>
    <n v="1.9150086730317313"/>
    <x v="8"/>
    <s v="VS Code, Visual Studio"/>
    <x v="2"/>
    <x v="3"/>
    <n v="5"/>
    <n v="0.70288745981961087"/>
    <x v="2"/>
  </r>
  <r>
    <s v="25-34"/>
    <n v="30"/>
    <n v="15.360065299459862"/>
    <x v="1"/>
    <x v="1"/>
    <x v="1"/>
    <s v="8 - 10 hours"/>
    <n v="9"/>
    <n v="5.4916845219875814"/>
    <x v="2"/>
    <x v="3"/>
    <x v="1"/>
    <n v="35"/>
    <n v="811.38659320486124"/>
    <x v="1"/>
    <n v="0.5"/>
    <n v="1.9150086730317313"/>
    <x v="9"/>
    <s v="Atom"/>
    <x v="2"/>
    <x v="6"/>
    <n v="8"/>
    <n v="14.733190487819613"/>
    <x v="1"/>
  </r>
  <r>
    <s v="18-24"/>
    <n v="21"/>
    <n v="25.814610754003887"/>
    <x v="1"/>
    <x v="1"/>
    <x v="1"/>
    <s v="2 - 4 hours"/>
    <n v="3"/>
    <n v="13.370472400775386"/>
    <x v="2"/>
    <x v="3"/>
    <x v="1"/>
    <n v="35"/>
    <n v="811.38659320486124"/>
    <x v="1"/>
    <n v="0.5"/>
    <n v="1.9150086730317313"/>
    <x v="10"/>
    <s v="Visual Studio, PyCharm"/>
    <x v="1"/>
    <x v="3"/>
    <n v="4"/>
    <n v="2.611978381961012E-2"/>
    <x v="2"/>
  </r>
  <r>
    <s v="25-34"/>
    <n v="30"/>
    <n v="15.360065299459862"/>
    <x v="1"/>
    <x v="1"/>
    <x v="1"/>
    <s v="8 - 10 hours"/>
    <n v="9"/>
    <n v="5.4916845219875814"/>
    <x v="2"/>
    <x v="1"/>
    <x v="4"/>
    <n v="75"/>
    <n v="132.59871441686138"/>
    <x v="1"/>
    <n v="0.5"/>
    <n v="1.9150086730317313"/>
    <x v="1"/>
    <s v="VS Code, Visual Studio"/>
    <x v="2"/>
    <x v="4"/>
    <n v="4"/>
    <n v="2.611978381961012E-2"/>
    <x v="1"/>
  </r>
  <r>
    <s v="25-34"/>
    <n v="30"/>
    <n v="15.360065299459862"/>
    <x v="2"/>
    <x v="2"/>
    <x v="3"/>
    <s v="6 - 8  hours"/>
    <n v="9"/>
    <n v="5.4916845219875814"/>
    <x v="3"/>
    <x v="2"/>
    <x v="3"/>
    <n v="125"/>
    <n v="3784.1138659318617"/>
    <x v="3"/>
    <n v="2.5"/>
    <n v="0.37965513703173154"/>
    <x v="11"/>
    <s v="VS Code, Visual Studio"/>
    <x v="2"/>
    <x v="1"/>
    <n v="5"/>
    <n v="0.70288745981961087"/>
    <x v="1"/>
  </r>
  <r>
    <s v="25-34"/>
    <n v="30"/>
    <n v="15.360065299459862"/>
    <x v="1"/>
    <x v="1"/>
    <x v="3"/>
    <s v="6 - 8  hours"/>
    <n v="9"/>
    <n v="5.4916845219875814"/>
    <x v="1"/>
    <x v="5"/>
    <x v="4"/>
    <n v="75"/>
    <n v="132.59871441686138"/>
    <x v="3"/>
    <n v="2.5"/>
    <n v="0.37965513703173154"/>
    <x v="12"/>
    <s v="Visual Studio"/>
    <x v="2"/>
    <x v="2"/>
    <n v="1"/>
    <n v="9.9958167558196074"/>
    <x v="2"/>
  </r>
  <r>
    <s v="25-34"/>
    <n v="30"/>
    <n v="15.360065299459862"/>
    <x v="1"/>
    <x v="1"/>
    <x v="3"/>
    <s v="2 - 4 hours"/>
    <n v="3"/>
    <n v="13.370472400775386"/>
    <x v="3"/>
    <x v="3"/>
    <x v="4"/>
    <n v="75"/>
    <n v="132.59871441686138"/>
    <x v="1"/>
    <n v="0.5"/>
    <n v="1.9150086730317313"/>
    <x v="13"/>
    <s v="Visual Studio"/>
    <x v="2"/>
    <x v="1"/>
    <n v="6"/>
    <n v="3.3796551358196116"/>
    <x v="2"/>
  </r>
  <r>
    <s v="18-24"/>
    <n v="21"/>
    <n v="25.814610754003887"/>
    <x v="1"/>
    <x v="1"/>
    <x v="1"/>
    <s v="6 - 8  hours"/>
    <n v="9"/>
    <n v="5.4916845219875814"/>
    <x v="1"/>
    <x v="1"/>
    <x v="4"/>
    <n v="75"/>
    <n v="132.59871441686138"/>
    <x v="1"/>
    <n v="0.5"/>
    <n v="1.9150086730317313"/>
    <x v="2"/>
    <s v="VS Code"/>
    <x v="1"/>
    <x v="2"/>
    <n v="3"/>
    <n v="1.3493521078196093"/>
    <x v="1"/>
  </r>
  <r>
    <s v="25-34"/>
    <n v="30"/>
    <n v="15.360065299459862"/>
    <x v="1"/>
    <x v="1"/>
    <x v="1"/>
    <s v="8 - 10 hours"/>
    <n v="9"/>
    <n v="5.4916845219875814"/>
    <x v="2"/>
    <x v="3"/>
    <x v="1"/>
    <n v="35"/>
    <n v="811.38659320486124"/>
    <x v="3"/>
    <n v="2.5"/>
    <n v="0.37965513703173154"/>
    <x v="3"/>
    <s v="VS Code"/>
    <x v="2"/>
    <x v="1"/>
    <n v="3"/>
    <n v="1.3493521078196093"/>
    <x v="2"/>
  </r>
  <r>
    <s v="25-34"/>
    <n v="30"/>
    <n v="15.360065299459862"/>
    <x v="1"/>
    <x v="1"/>
    <x v="1"/>
    <s v="6 - 8  hours"/>
    <n v="9"/>
    <n v="5.4916845219875814"/>
    <x v="2"/>
    <x v="5"/>
    <x v="3"/>
    <n v="125"/>
    <n v="3784.1138659318617"/>
    <x v="1"/>
    <n v="0.5"/>
    <n v="1.9150086730317313"/>
    <x v="4"/>
    <s v="Sublime Text"/>
    <x v="2"/>
    <x v="1"/>
    <n v="0"/>
    <n v="17.319049079819607"/>
    <x v="1"/>
  </r>
  <r>
    <s v="25-34"/>
    <n v="30"/>
    <n v="15.360065299459862"/>
    <x v="1"/>
    <x v="1"/>
    <x v="1"/>
    <s v="4 - 6 hours"/>
    <n v="5"/>
    <n v="2.7442097745127843"/>
    <x v="1"/>
    <x v="1"/>
    <x v="3"/>
    <n v="125"/>
    <n v="3784.1138659318617"/>
    <x v="2"/>
    <n v="7.5"/>
    <n v="31.541271297031734"/>
    <x v="5"/>
    <s v="VS Code, Visual Studio"/>
    <x v="2"/>
    <x v="3"/>
    <n v="4"/>
    <n v="2.611978381961012E-2"/>
    <x v="2"/>
  </r>
  <r>
    <s v="25-34"/>
    <n v="30"/>
    <n v="15.360065299459862"/>
    <x v="1"/>
    <x v="1"/>
    <x v="1"/>
    <s v="8 - 10 hours"/>
    <n v="9"/>
    <n v="5.4916845219875814"/>
    <x v="3"/>
    <x v="5"/>
    <x v="1"/>
    <n v="35"/>
    <n v="811.38659320486124"/>
    <x v="1"/>
    <n v="0.5"/>
    <n v="1.9150086730317313"/>
    <x v="6"/>
    <s v="Visual Studio"/>
    <x v="2"/>
    <x v="3"/>
    <n v="4"/>
    <n v="2.611978381961012E-2"/>
    <x v="2"/>
  </r>
  <r>
    <s v="25-34"/>
    <n v="30"/>
    <n v="15.360065299459862"/>
    <x v="1"/>
    <x v="1"/>
    <x v="3"/>
    <s v="4 - 6 hours"/>
    <n v="5"/>
    <n v="2.7442097745127843"/>
    <x v="1"/>
    <x v="3"/>
    <x v="1"/>
    <n v="35"/>
    <n v="811.38659320486124"/>
    <x v="2"/>
    <n v="7.5"/>
    <n v="31.541271297031734"/>
    <x v="3"/>
    <s v="Atom"/>
    <x v="2"/>
    <x v="2"/>
    <n v="5"/>
    <n v="0.70288745981961087"/>
    <x v="1"/>
  </r>
  <r>
    <s v="25-34"/>
    <n v="30"/>
    <n v="15.360065299459862"/>
    <x v="1"/>
    <x v="1"/>
    <x v="1"/>
    <s v="6 - 8  hours"/>
    <n v="9"/>
    <n v="5.4916845219875814"/>
    <x v="2"/>
    <x v="5"/>
    <x v="1"/>
    <n v="35"/>
    <n v="811.38659320486124"/>
    <x v="1"/>
    <n v="0.5"/>
    <n v="1.9150086730317313"/>
    <x v="4"/>
    <s v="VS Code, Visual Studio"/>
    <x v="2"/>
    <x v="4"/>
    <n v="1"/>
    <n v="9.9958167558196074"/>
    <x v="2"/>
  </r>
  <r>
    <s v="25-34"/>
    <n v="30"/>
    <n v="15.360065299459862"/>
    <x v="1"/>
    <x v="1"/>
    <x v="1"/>
    <s v="6 - 8  hours"/>
    <n v="9"/>
    <n v="5.4916845219875814"/>
    <x v="3"/>
    <x v="5"/>
    <x v="1"/>
    <n v="35"/>
    <n v="811.38659320486124"/>
    <x v="1"/>
    <n v="0.5"/>
    <n v="1.9150086730317313"/>
    <x v="8"/>
    <s v="VS Code, Visual Studio"/>
    <x v="1"/>
    <x v="2"/>
    <n v="6"/>
    <n v="3.3796551358196116"/>
    <x v="2"/>
  </r>
  <r>
    <s v="25-34"/>
    <n v="30"/>
    <n v="15.360065299459862"/>
    <x v="1"/>
    <x v="1"/>
    <x v="1"/>
    <s v="8 - 10 hours"/>
    <n v="9"/>
    <n v="5.4916845219875814"/>
    <x v="1"/>
    <x v="1"/>
    <x v="1"/>
    <n v="35"/>
    <n v="811.38659320486124"/>
    <x v="1"/>
    <n v="0.5"/>
    <n v="1.9150086730317313"/>
    <x v="9"/>
    <s v="Visual Studio"/>
    <x v="2"/>
    <x v="5"/>
    <n v="3"/>
    <n v="1.3493521078196093"/>
    <x v="2"/>
  </r>
  <r>
    <s v="25-34"/>
    <n v="30"/>
    <n v="15.360065299459862"/>
    <x v="2"/>
    <x v="2"/>
    <x v="1"/>
    <s v="2 - 4 hours"/>
    <n v="3"/>
    <n v="13.370472400775386"/>
    <x v="1"/>
    <x v="3"/>
    <x v="4"/>
    <n v="75"/>
    <n v="132.59871441686138"/>
    <x v="1"/>
    <n v="0.5"/>
    <n v="1.9150086730317313"/>
    <x v="10"/>
    <s v="Visual Studio"/>
    <x v="2"/>
    <x v="6"/>
    <n v="3"/>
    <n v="1.3493521078196093"/>
    <x v="1"/>
  </r>
  <r>
    <s v="35-44"/>
    <n v="40"/>
    <n v="193.74390368329983"/>
    <x v="1"/>
    <x v="1"/>
    <x v="1"/>
    <s v="4 - 6 hours"/>
    <n v="5"/>
    <n v="2.7442097745127843"/>
    <x v="3"/>
    <x v="3"/>
    <x v="3"/>
    <n v="125"/>
    <n v="3784.1138659318617"/>
    <x v="1"/>
    <n v="0.5"/>
    <n v="1.9150086730317313"/>
    <x v="1"/>
    <s v="VS Code"/>
    <x v="2"/>
    <x v="1"/>
    <n v="0"/>
    <n v="17.319049079819607"/>
    <x v="2"/>
  </r>
  <r>
    <s v="18-24"/>
    <n v="21"/>
    <n v="25.814610754003887"/>
    <x v="1"/>
    <x v="1"/>
    <x v="1"/>
    <s v="8 - 10 hours"/>
    <n v="9"/>
    <n v="5.4916845219875814"/>
    <x v="2"/>
    <x v="1"/>
    <x v="3"/>
    <n v="125"/>
    <n v="3784.1138659318617"/>
    <x v="1"/>
    <n v="0.5"/>
    <n v="1.9150086730317313"/>
    <x v="11"/>
    <s v="VS Code"/>
    <x v="2"/>
    <x v="1"/>
    <n v="8"/>
    <n v="14.733190487819613"/>
    <x v="1"/>
  </r>
  <r>
    <s v="18-24"/>
    <n v="21"/>
    <n v="25.814610754003887"/>
    <x v="1"/>
    <x v="1"/>
    <x v="2"/>
    <s v="2 - 4 hours"/>
    <n v="3"/>
    <n v="13.370472400775386"/>
    <x v="2"/>
    <x v="1"/>
    <x v="4"/>
    <n v="75"/>
    <n v="132.59871441686138"/>
    <x v="1"/>
    <n v="0.5"/>
    <n v="1.9150086730317313"/>
    <x v="12"/>
    <s v="Visual Studio"/>
    <x v="1"/>
    <x v="3"/>
    <n v="4"/>
    <n v="2.611978381961012E-2"/>
    <x v="2"/>
  </r>
  <r>
    <s v="25-34"/>
    <n v="30"/>
    <n v="15.360065299459862"/>
    <x v="1"/>
    <x v="1"/>
    <x v="1"/>
    <s v="6 - 8  hours"/>
    <n v="9"/>
    <n v="5.4916845219875814"/>
    <x v="2"/>
    <x v="3"/>
    <x v="1"/>
    <n v="35"/>
    <n v="811.38659320486124"/>
    <x v="1"/>
    <n v="0.5"/>
    <n v="1.9150086730317313"/>
    <x v="4"/>
    <s v="VS Code, Visual Studio"/>
    <x v="2"/>
    <x v="3"/>
    <n v="3"/>
    <n v="1.3493521078196093"/>
    <x v="1"/>
  </r>
  <r>
    <s v="18-24"/>
    <n v="21"/>
    <n v="25.814610754003887"/>
    <x v="1"/>
    <x v="1"/>
    <x v="1"/>
    <s v="6 - 8  hours"/>
    <n v="9"/>
    <n v="5.4916845219875814"/>
    <x v="2"/>
    <x v="1"/>
    <x v="1"/>
    <n v="35"/>
    <n v="811.38659320486124"/>
    <x v="1"/>
    <n v="0.5"/>
    <n v="1.9150086730317313"/>
    <x v="3"/>
    <s v="Visual Studio"/>
    <x v="2"/>
    <x v="6"/>
    <n v="4"/>
    <n v="2.611978381961012E-2"/>
    <x v="1"/>
  </r>
  <r>
    <s v="18-24"/>
    <n v="21"/>
    <n v="25.814610754003887"/>
    <x v="1"/>
    <x v="1"/>
    <x v="1"/>
    <s v="6 - 8  hours"/>
    <n v="9"/>
    <n v="5.4916845219875814"/>
    <x v="3"/>
    <x v="1"/>
    <x v="4"/>
    <n v="75"/>
    <n v="132.59871441686138"/>
    <x v="1"/>
    <n v="0.5"/>
    <n v="1.9150086730317313"/>
    <x v="4"/>
    <s v="VS Code, Visual Studio"/>
    <x v="2"/>
    <x v="3"/>
    <n v="4"/>
    <n v="2.611978381961012E-2"/>
    <x v="2"/>
  </r>
  <r>
    <s v="25-34"/>
    <n v="30"/>
    <n v="15.360065299459862"/>
    <x v="1"/>
    <x v="1"/>
    <x v="1"/>
    <s v="6 - 8  hours"/>
    <n v="9"/>
    <n v="5.4916845219875814"/>
    <x v="1"/>
    <x v="1"/>
    <x v="1"/>
    <n v="35"/>
    <n v="811.38659320486124"/>
    <x v="2"/>
    <n v="7.5"/>
    <n v="31.541271297031734"/>
    <x v="5"/>
    <s v="Atom"/>
    <x v="2"/>
    <x v="1"/>
    <n v="5"/>
    <n v="0.70288745981961087"/>
    <x v="2"/>
  </r>
  <r>
    <s v="18-24"/>
    <n v="21"/>
    <n v="25.814610754003887"/>
    <x v="1"/>
    <x v="1"/>
    <x v="1"/>
    <s v="8 - 10 hours"/>
    <n v="9"/>
    <n v="5.4916845219875814"/>
    <x v="3"/>
    <x v="5"/>
    <x v="1"/>
    <n v="35"/>
    <n v="811.38659320486124"/>
    <x v="1"/>
    <n v="0.5"/>
    <n v="1.9150086730317313"/>
    <x v="6"/>
    <s v="Visual Studio, PyCharm"/>
    <x v="2"/>
    <x v="2"/>
    <n v="1"/>
    <n v="9.9958167558196074"/>
    <x v="1"/>
  </r>
  <r>
    <s v="18-24"/>
    <n v="21"/>
    <n v="25.814610754003887"/>
    <x v="1"/>
    <x v="1"/>
    <x v="1"/>
    <s v="2 - 4 hours"/>
    <n v="3"/>
    <n v="13.370472400775386"/>
    <x v="2"/>
    <x v="1"/>
    <x v="1"/>
    <n v="35"/>
    <n v="811.38659320486124"/>
    <x v="2"/>
    <n v="7.5"/>
    <n v="31.541271297031734"/>
    <x v="3"/>
    <s v="VS Code, Visual Studio"/>
    <x v="2"/>
    <x v="1"/>
    <n v="6"/>
    <n v="3.3796551358196116"/>
    <x v="2"/>
  </r>
  <r>
    <s v="18-24"/>
    <n v="21"/>
    <n v="25.814610754003887"/>
    <x v="1"/>
    <x v="1"/>
    <x v="1"/>
    <s v="6 - 8  hours"/>
    <n v="9"/>
    <n v="5.4916845219875814"/>
    <x v="1"/>
    <x v="5"/>
    <x v="3"/>
    <n v="125"/>
    <n v="3784.1138659318617"/>
    <x v="1"/>
    <n v="0.5"/>
    <n v="1.9150086730317313"/>
    <x v="3"/>
    <s v="VS Code, Visual Studio"/>
    <x v="1"/>
    <x v="1"/>
    <n v="3"/>
    <n v="1.3493521078196093"/>
    <x v="1"/>
  </r>
  <r>
    <s v="25-34"/>
    <n v="30"/>
    <n v="15.360065299459862"/>
    <x v="1"/>
    <x v="1"/>
    <x v="1"/>
    <s v="2 - 4 hours"/>
    <n v="3"/>
    <n v="13.370472400775386"/>
    <x v="3"/>
    <x v="5"/>
    <x v="1"/>
    <n v="35"/>
    <n v="811.38659320486124"/>
    <x v="1"/>
    <n v="0.5"/>
    <n v="1.9150086730317313"/>
    <x v="8"/>
    <s v="Sublime Text"/>
    <x v="2"/>
    <x v="3"/>
    <n v="3"/>
    <n v="1.3493521078196093"/>
    <x v="2"/>
  </r>
  <r>
    <s v="25-34"/>
    <n v="30"/>
    <n v="15.360065299459862"/>
    <x v="1"/>
    <x v="1"/>
    <x v="1"/>
    <s v="4 - 6 hours"/>
    <n v="5"/>
    <n v="2.7442097745127843"/>
    <x v="3"/>
    <x v="1"/>
    <x v="3"/>
    <n v="125"/>
    <n v="3784.1138659318617"/>
    <x v="1"/>
    <n v="0.5"/>
    <n v="1.9150086730317313"/>
    <x v="9"/>
    <s v="Visual Studio"/>
    <x v="2"/>
    <x v="3"/>
    <n v="4"/>
    <n v="2.611978381961012E-2"/>
    <x v="2"/>
  </r>
  <r>
    <s v="18-24"/>
    <n v="21"/>
    <n v="25.814610754003887"/>
    <x v="1"/>
    <x v="1"/>
    <x v="1"/>
    <s v="8 - 10 hours"/>
    <n v="9"/>
    <n v="5.4916845219875814"/>
    <x v="2"/>
    <x v="3"/>
    <x v="3"/>
    <n v="125"/>
    <n v="3784.1138659318617"/>
    <x v="1"/>
    <n v="0.5"/>
    <n v="1.9150086730317313"/>
    <x v="10"/>
    <s v="VS Code"/>
    <x v="2"/>
    <x v="2"/>
    <n v="4"/>
    <n v="2.611978381961012E-2"/>
    <x v="2"/>
  </r>
  <r>
    <s v="25-34"/>
    <n v="30"/>
    <n v="15.360065299459862"/>
    <x v="1"/>
    <x v="1"/>
    <x v="3"/>
    <s v="2 - 4 hours"/>
    <n v="3"/>
    <n v="13.370472400775386"/>
    <x v="3"/>
    <x v="5"/>
    <x v="4"/>
    <n v="75"/>
    <n v="132.59871441686138"/>
    <x v="1"/>
    <n v="0.5"/>
    <n v="1.9150086730317313"/>
    <x v="1"/>
    <s v="VS Code"/>
    <x v="1"/>
    <x v="4"/>
    <n v="5"/>
    <n v="0.70288745981961087"/>
    <x v="3"/>
  </r>
  <r>
    <s v="18-24"/>
    <n v="21"/>
    <n v="25.814610754003887"/>
    <x v="1"/>
    <x v="1"/>
    <x v="1"/>
    <s v="6 - 8  hours"/>
    <n v="9"/>
    <n v="5.4916845219875814"/>
    <x v="1"/>
    <x v="3"/>
    <x v="1"/>
    <n v="35"/>
    <n v="811.38659320486124"/>
    <x v="3"/>
    <n v="2.5"/>
    <n v="0.37965513703173154"/>
    <x v="11"/>
    <s v="Visual Studio"/>
    <x v="2"/>
    <x v="2"/>
    <n v="1"/>
    <n v="9.9958167558196074"/>
    <x v="1"/>
  </r>
  <r>
    <s v="25-34"/>
    <n v="30"/>
    <n v="15.360065299459862"/>
    <x v="1"/>
    <x v="1"/>
    <x v="1"/>
    <s v="6 - 8  hours"/>
    <n v="9"/>
    <n v="5.4916845219875814"/>
    <x v="1"/>
    <x v="5"/>
    <x v="3"/>
    <n v="125"/>
    <n v="3784.1138659318617"/>
    <x v="3"/>
    <n v="2.5"/>
    <n v="0.37965513703173154"/>
    <x v="12"/>
    <s v="VS Code, Visual Studio"/>
    <x v="2"/>
    <x v="5"/>
    <n v="6"/>
    <n v="3.3796551358196116"/>
    <x v="2"/>
  </r>
  <r>
    <s v="25-34"/>
    <n v="30"/>
    <n v="15.360065299459862"/>
    <x v="1"/>
    <x v="1"/>
    <x v="1"/>
    <s v="8 - 10 hours"/>
    <n v="9"/>
    <n v="5.4916845219875814"/>
    <x v="2"/>
    <x v="1"/>
    <x v="1"/>
    <n v="35"/>
    <n v="811.38659320486124"/>
    <x v="1"/>
    <n v="0.5"/>
    <n v="1.9150086730317313"/>
    <x v="13"/>
    <s v="Visual Studio, PyCharm"/>
    <x v="2"/>
    <x v="6"/>
    <n v="3"/>
    <n v="1.3493521078196093"/>
    <x v="2"/>
  </r>
  <r>
    <s v="25-34"/>
    <n v="30"/>
    <n v="15.360065299459862"/>
    <x v="1"/>
    <x v="1"/>
    <x v="1"/>
    <s v="8 - 10 hours"/>
    <n v="9"/>
    <n v="5.4916845219875814"/>
    <x v="2"/>
    <x v="3"/>
    <x v="1"/>
    <n v="35"/>
    <n v="811.38659320486124"/>
    <x v="3"/>
    <n v="2.5"/>
    <n v="0.37965513703173154"/>
    <x v="14"/>
    <s v="Atom"/>
    <x v="2"/>
    <x v="1"/>
    <n v="3"/>
    <n v="1.3493521078196093"/>
    <x v="2"/>
  </r>
  <r>
    <s v="25-34"/>
    <n v="30"/>
    <n v="15.360065299459862"/>
    <x v="1"/>
    <x v="1"/>
    <x v="1"/>
    <s v="4 - 6 hours"/>
    <n v="5"/>
    <n v="2.7442097745127843"/>
    <x v="3"/>
    <x v="1"/>
    <x v="1"/>
    <n v="35"/>
    <n v="811.38659320486124"/>
    <x v="1"/>
    <n v="0.5"/>
    <n v="1.9150086730317313"/>
    <x v="15"/>
    <s v="VS Code, Visual Studio"/>
    <x v="2"/>
    <x v="1"/>
    <n v="0"/>
    <n v="17.319049079819607"/>
    <x v="1"/>
  </r>
  <r>
    <s v="25-34"/>
    <n v="30"/>
    <n v="15.360065299459862"/>
    <x v="1"/>
    <x v="1"/>
    <x v="1"/>
    <s v="6 - 8  hours"/>
    <n v="9"/>
    <n v="5.4916845219875814"/>
    <x v="3"/>
    <x v="1"/>
    <x v="1"/>
    <n v="35"/>
    <n v="811.38659320486124"/>
    <x v="2"/>
    <n v="7.5"/>
    <n v="31.541271297031734"/>
    <x v="16"/>
    <s v="Visual Studio"/>
    <x v="2"/>
    <x v="3"/>
    <n v="8"/>
    <n v="14.733190487819613"/>
    <x v="2"/>
  </r>
  <r>
    <s v="25-34"/>
    <n v="30"/>
    <n v="15.360065299459862"/>
    <x v="1"/>
    <x v="1"/>
    <x v="2"/>
    <s v="2 - 4 hours"/>
    <n v="3"/>
    <n v="13.370472400775386"/>
    <x v="3"/>
    <x v="1"/>
    <x v="1"/>
    <n v="35"/>
    <n v="811.38659320486124"/>
    <x v="1"/>
    <n v="0.5"/>
    <n v="1.9150086730317313"/>
    <x v="17"/>
    <s v="Visual Studio"/>
    <x v="1"/>
    <x v="3"/>
    <n v="4"/>
    <n v="2.611978381961012E-2"/>
    <x v="1"/>
  </r>
  <r>
    <s v="25-34"/>
    <n v="30"/>
    <n v="15.360065299459862"/>
    <x v="1"/>
    <x v="1"/>
    <x v="1"/>
    <s v="8 - 10 hours"/>
    <n v="9"/>
    <n v="5.4916845219875814"/>
    <x v="3"/>
    <x v="5"/>
    <x v="1"/>
    <n v="35"/>
    <n v="811.38659320486124"/>
    <x v="2"/>
    <n v="7.5"/>
    <n v="31.541271297031734"/>
    <x v="3"/>
    <s v="VS Code"/>
    <x v="2"/>
    <x v="6"/>
    <n v="3"/>
    <n v="1.3493521078196093"/>
    <x v="2"/>
  </r>
  <r>
    <s v="25-34"/>
    <n v="30"/>
    <n v="15.360065299459862"/>
    <x v="1"/>
    <x v="1"/>
    <x v="3"/>
    <s v="8 - 10 hours"/>
    <n v="9"/>
    <n v="5.4916845219875814"/>
    <x v="2"/>
    <x v="2"/>
    <x v="4"/>
    <n v="75"/>
    <n v="132.59871441686138"/>
    <x v="1"/>
    <n v="0.5"/>
    <n v="1.9150086730317313"/>
    <x v="3"/>
    <s v="VS Code"/>
    <x v="2"/>
    <x v="3"/>
    <n v="6"/>
    <n v="3.3796551358196116"/>
    <x v="1"/>
  </r>
  <r>
    <s v="18-24"/>
    <n v="21"/>
    <n v="25.814610754003887"/>
    <x v="1"/>
    <x v="1"/>
    <x v="1"/>
    <s v="2 - 4 hours"/>
    <n v="3"/>
    <n v="13.370472400775386"/>
    <x v="1"/>
    <x v="1"/>
    <x v="1"/>
    <n v="35"/>
    <n v="811.38659320486124"/>
    <x v="1"/>
    <n v="0.5"/>
    <n v="1.9150086730317313"/>
    <x v="3"/>
    <s v="Visual Studio"/>
    <x v="2"/>
    <x v="4"/>
    <n v="5"/>
    <n v="0.70288745981961087"/>
    <x v="1"/>
  </r>
  <r>
    <s v="25-34"/>
    <n v="30"/>
    <n v="15.360065299459862"/>
    <x v="1"/>
    <x v="1"/>
    <x v="1"/>
    <s v="2 - 4 hours"/>
    <n v="3"/>
    <n v="13.370472400775386"/>
    <x v="3"/>
    <x v="5"/>
    <x v="3"/>
    <n v="125"/>
    <n v="3784.1138659318617"/>
    <x v="1"/>
    <n v="0.5"/>
    <n v="1.9150086730317313"/>
    <x v="9"/>
    <s v="VS Code, Visual Studio"/>
    <x v="2"/>
    <x v="1"/>
    <n v="8"/>
    <n v="14.733190487819613"/>
    <x v="2"/>
  </r>
  <r>
    <s v="18-24"/>
    <n v="21"/>
    <n v="25.814610754003887"/>
    <x v="1"/>
    <x v="1"/>
    <x v="1"/>
    <s v="6 - 8  hours"/>
    <n v="9"/>
    <n v="5.4916845219875814"/>
    <x v="3"/>
    <x v="1"/>
    <x v="4"/>
    <n v="75"/>
    <n v="132.59871441686138"/>
    <x v="1"/>
    <n v="0.5"/>
    <n v="1.9150086730317313"/>
    <x v="10"/>
    <s v="Atom"/>
    <x v="1"/>
    <x v="2"/>
    <n v="4"/>
    <n v="2.611978381961012E-2"/>
    <x v="2"/>
  </r>
  <r>
    <s v="25-34"/>
    <n v="30"/>
    <n v="15.360065299459862"/>
    <x v="1"/>
    <x v="1"/>
    <x v="1"/>
    <s v="2 - 4 hours"/>
    <n v="3"/>
    <n v="13.370472400775386"/>
    <x v="1"/>
    <x v="5"/>
    <x v="4"/>
    <n v="75"/>
    <n v="132.59871441686138"/>
    <x v="1"/>
    <n v="0.5"/>
    <n v="1.9150086730317313"/>
    <x v="1"/>
    <s v="VS Code, Visual Studio"/>
    <x v="2"/>
    <x v="1"/>
    <n v="4"/>
    <n v="2.611978381961012E-2"/>
    <x v="1"/>
  </r>
  <r>
    <s v="25-34"/>
    <n v="30"/>
    <n v="15.360065299459862"/>
    <x v="1"/>
    <x v="1"/>
    <x v="1"/>
    <s v="8 - 10 hours"/>
    <n v="9"/>
    <n v="5.4916845219875814"/>
    <x v="1"/>
    <x v="3"/>
    <x v="3"/>
    <n v="125"/>
    <n v="3784.1138659318617"/>
    <x v="3"/>
    <n v="2.5"/>
    <n v="0.37965513703173154"/>
    <x v="11"/>
    <s v="VS Code, Visual Studio"/>
    <x v="2"/>
    <x v="1"/>
    <n v="5"/>
    <n v="0.70288745981961087"/>
    <x v="2"/>
  </r>
  <r>
    <s v="18-24"/>
    <n v="21"/>
    <n v="25.814610754003887"/>
    <x v="1"/>
    <x v="1"/>
    <x v="1"/>
    <s v="6 - 8  hours"/>
    <n v="9"/>
    <n v="5.4916845219875814"/>
    <x v="1"/>
    <x v="2"/>
    <x v="3"/>
    <n v="125"/>
    <n v="3784.1138659318617"/>
    <x v="3"/>
    <n v="2.5"/>
    <n v="0.37965513703173154"/>
    <x v="12"/>
    <s v="Visual Studio"/>
    <x v="2"/>
    <x v="3"/>
    <n v="1"/>
    <n v="9.9958167558196074"/>
    <x v="1"/>
  </r>
  <r>
    <s v="18-24"/>
    <n v="21"/>
    <n v="25.814610754003887"/>
    <x v="1"/>
    <x v="1"/>
    <x v="1"/>
    <s v="8 - 10 hours"/>
    <n v="9"/>
    <n v="5.4916845219875814"/>
    <x v="3"/>
    <x v="3"/>
    <x v="1"/>
    <n v="35"/>
    <n v="811.38659320486124"/>
    <x v="1"/>
    <n v="0.5"/>
    <n v="1.9150086730317313"/>
    <x v="13"/>
    <s v="Sublime Text"/>
    <x v="2"/>
    <x v="3"/>
    <n v="6"/>
    <n v="3.3796551358196116"/>
    <x v="2"/>
  </r>
  <r>
    <s v="25-34"/>
    <n v="30"/>
    <n v="15.360065299459862"/>
    <x v="1"/>
    <x v="1"/>
    <x v="1"/>
    <s v="8 - 10 hours"/>
    <n v="9"/>
    <n v="5.4916845219875814"/>
    <x v="3"/>
    <x v="3"/>
    <x v="4"/>
    <n v="75"/>
    <n v="132.59871441686138"/>
    <x v="3"/>
    <n v="2.5"/>
    <n v="0.37965513703173154"/>
    <x v="14"/>
    <s v="VS Code"/>
    <x v="2"/>
    <x v="2"/>
    <n v="3"/>
    <n v="1.3493521078196093"/>
    <x v="2"/>
  </r>
  <r>
    <s v="25-34"/>
    <n v="30"/>
    <n v="15.360065299459862"/>
    <x v="1"/>
    <x v="1"/>
    <x v="1"/>
    <s v="6 - 8  hours"/>
    <n v="9"/>
    <n v="5.4916845219875814"/>
    <x v="3"/>
    <x v="1"/>
    <x v="4"/>
    <n v="75"/>
    <n v="132.59871441686138"/>
    <x v="1"/>
    <n v="0.5"/>
    <n v="1.9150086730317313"/>
    <x v="15"/>
    <s v="VS Code"/>
    <x v="2"/>
    <x v="4"/>
    <n v="3"/>
    <n v="1.3493521078196093"/>
    <x v="2"/>
  </r>
  <r>
    <s v="18-24"/>
    <n v="21"/>
    <n v="25.814610754003887"/>
    <x v="1"/>
    <x v="1"/>
    <x v="1"/>
    <s v="8 - 10 hours"/>
    <n v="9"/>
    <n v="5.4916845219875814"/>
    <x v="1"/>
    <x v="2"/>
    <x v="4"/>
    <n v="75"/>
    <n v="132.59871441686138"/>
    <x v="2"/>
    <n v="7.5"/>
    <n v="31.541271297031734"/>
    <x v="3"/>
    <s v="Visual Studio"/>
    <x v="1"/>
    <x v="2"/>
    <n v="0"/>
    <n v="17.319049079819607"/>
    <x v="3"/>
  </r>
  <r>
    <s v="25-34"/>
    <n v="30"/>
    <n v="15.360065299459862"/>
    <x v="1"/>
    <x v="1"/>
    <x v="2"/>
    <s v="2 - 4 hours"/>
    <n v="3"/>
    <n v="13.370472400775386"/>
    <x v="3"/>
    <x v="1"/>
    <x v="4"/>
    <n v="75"/>
    <n v="132.59871441686138"/>
    <x v="1"/>
    <n v="0.5"/>
    <n v="1.9150086730317313"/>
    <x v="3"/>
    <s v="VS Code, Visual Studio"/>
    <x v="2"/>
    <x v="5"/>
    <n v="8"/>
    <n v="14.733190487819613"/>
    <x v="1"/>
  </r>
  <r>
    <s v="18-24"/>
    <n v="21"/>
    <n v="25.814610754003887"/>
    <x v="1"/>
    <x v="1"/>
    <x v="2"/>
    <s v="8 - 10 hours"/>
    <n v="9"/>
    <n v="5.4916845219875814"/>
    <x v="1"/>
    <x v="3"/>
    <x v="3"/>
    <n v="125"/>
    <n v="3784.1138659318617"/>
    <x v="2"/>
    <n v="7.5"/>
    <n v="31.541271297031734"/>
    <x v="4"/>
    <s v="Visual Studio"/>
    <x v="1"/>
    <x v="6"/>
    <n v="4"/>
    <n v="2.611978381961012E-2"/>
    <x v="2"/>
  </r>
  <r>
    <s v="18-24"/>
    <n v="21"/>
    <n v="25.814610754003887"/>
    <x v="1"/>
    <x v="1"/>
    <x v="1"/>
    <s v="8 - 10 hours"/>
    <n v="9"/>
    <n v="5.4916845219875814"/>
    <x v="3"/>
    <x v="5"/>
    <x v="1"/>
    <n v="35"/>
    <n v="811.38659320486124"/>
    <x v="1"/>
    <n v="0.5"/>
    <n v="1.9150086730317313"/>
    <x v="5"/>
    <s v="Visual Studio, PyCharm"/>
    <x v="1"/>
    <x v="1"/>
    <n v="4"/>
    <n v="2.611978381961012E-2"/>
    <x v="2"/>
  </r>
  <r>
    <s v="18-24"/>
    <n v="21"/>
    <n v="25.814610754003887"/>
    <x v="1"/>
    <x v="1"/>
    <x v="2"/>
    <s v="4 - 6 hours"/>
    <n v="5"/>
    <n v="2.7442097745127843"/>
    <x v="2"/>
    <x v="1"/>
    <x v="1"/>
    <n v="35"/>
    <n v="811.38659320486124"/>
    <x v="1"/>
    <n v="0.5"/>
    <n v="1.9150086730317313"/>
    <x v="6"/>
    <s v="VS Code, Visual Studio"/>
    <x v="1"/>
    <x v="1"/>
    <n v="5"/>
    <n v="0.70288745981961087"/>
    <x v="2"/>
  </r>
  <r>
    <s v="18-24"/>
    <n v="21"/>
    <n v="25.814610754003887"/>
    <x v="1"/>
    <x v="1"/>
    <x v="1"/>
    <s v="2 - 4 hours"/>
    <n v="3"/>
    <n v="13.370472400775386"/>
    <x v="3"/>
    <x v="5"/>
    <x v="1"/>
    <n v="35"/>
    <n v="811.38659320486124"/>
    <x v="1"/>
    <n v="0.5"/>
    <n v="1.9150086730317313"/>
    <x v="3"/>
    <s v="Atom"/>
    <x v="2"/>
    <x v="2"/>
    <n v="1"/>
    <n v="9.9958167558196074"/>
    <x v="1"/>
  </r>
  <r>
    <s v="18-24"/>
    <n v="21"/>
    <n v="25.814610754003887"/>
    <x v="1"/>
    <x v="1"/>
    <x v="1"/>
    <s v="8 - 10 hours"/>
    <n v="9"/>
    <n v="5.4916845219875814"/>
    <x v="1"/>
    <x v="3"/>
    <x v="4"/>
    <n v="75"/>
    <n v="132.59871441686138"/>
    <x v="1"/>
    <n v="0.5"/>
    <n v="1.9150086730317313"/>
    <x v="3"/>
    <s v="Visual Studio"/>
    <x v="2"/>
    <x v="1"/>
    <n v="6"/>
    <n v="3.3796551358196116"/>
    <x v="2"/>
  </r>
  <r>
    <s v="25-34"/>
    <n v="30"/>
    <n v="15.360065299459862"/>
    <x v="1"/>
    <x v="1"/>
    <x v="3"/>
    <s v="4 - 6 hours"/>
    <n v="5"/>
    <n v="2.7442097745127843"/>
    <x v="1"/>
    <x v="3"/>
    <x v="4"/>
    <n v="75"/>
    <n v="132.59871441686138"/>
    <x v="1"/>
    <n v="0.5"/>
    <n v="1.9150086730317313"/>
    <x v="8"/>
    <s v="Visual Studio"/>
    <x v="2"/>
    <x v="1"/>
    <n v="3"/>
    <n v="1.3493521078196093"/>
    <x v="1"/>
  </r>
  <r>
    <s v="25-34"/>
    <n v="30"/>
    <n v="15.360065299459862"/>
    <x v="1"/>
    <x v="1"/>
    <x v="3"/>
    <s v="4 - 6 hours"/>
    <n v="5"/>
    <n v="2.7442097745127843"/>
    <x v="1"/>
    <x v="5"/>
    <x v="1"/>
    <n v="35"/>
    <n v="811.38659320486124"/>
    <x v="3"/>
    <n v="2.5"/>
    <n v="0.37965513703173154"/>
    <x v="9"/>
    <s v="VS Code"/>
    <x v="1"/>
    <x v="3"/>
    <n v="3"/>
    <n v="1.3493521078196093"/>
    <x v="2"/>
  </r>
  <r>
    <s v="18-24"/>
    <n v="21"/>
    <n v="25.814610754003887"/>
    <x v="1"/>
    <x v="1"/>
    <x v="1"/>
    <s v="6 - 8  hours"/>
    <n v="9"/>
    <n v="5.4916845219875814"/>
    <x v="3"/>
    <x v="5"/>
    <x v="1"/>
    <n v="35"/>
    <n v="811.38659320486124"/>
    <x v="3"/>
    <n v="2.5"/>
    <n v="0.37965513703173154"/>
    <x v="10"/>
    <s v="VS Code"/>
    <x v="2"/>
    <x v="3"/>
    <n v="0"/>
    <n v="17.319049079819607"/>
    <x v="1"/>
  </r>
  <r>
    <s v="25-34"/>
    <n v="30"/>
    <n v="15.360065299459862"/>
    <x v="1"/>
    <x v="1"/>
    <x v="1"/>
    <s v="4 - 6 hours"/>
    <n v="5"/>
    <n v="2.7442097745127843"/>
    <x v="3"/>
    <x v="3"/>
    <x v="1"/>
    <n v="35"/>
    <n v="811.38659320486124"/>
    <x v="1"/>
    <n v="0.5"/>
    <n v="1.9150086730317313"/>
    <x v="1"/>
    <s v="Visual Studio"/>
    <x v="2"/>
    <x v="2"/>
    <n v="8"/>
    <n v="14.733190487819613"/>
    <x v="1"/>
  </r>
  <r>
    <s v="18-24"/>
    <n v="21"/>
    <n v="25.814610754003887"/>
    <x v="1"/>
    <x v="1"/>
    <x v="1"/>
    <s v="4 - 6 hours"/>
    <n v="5"/>
    <n v="2.7442097745127843"/>
    <x v="1"/>
    <x v="1"/>
    <x v="4"/>
    <n v="75"/>
    <n v="132.59871441686138"/>
    <x v="3"/>
    <n v="2.5"/>
    <n v="0.37965513703173154"/>
    <x v="11"/>
    <s v="VS Code, Visual Studio"/>
    <x v="2"/>
    <x v="4"/>
    <n v="4"/>
    <n v="2.611978381961012E-2"/>
    <x v="2"/>
  </r>
  <r>
    <s v="25-34"/>
    <n v="30"/>
    <n v="15.360065299459862"/>
    <x v="1"/>
    <x v="1"/>
    <x v="1"/>
    <s v="6 - 8  hours"/>
    <n v="9"/>
    <n v="5.4916845219875814"/>
    <x v="3"/>
    <x v="1"/>
    <x v="4"/>
    <n v="75"/>
    <n v="132.59871441686138"/>
    <x v="1"/>
    <n v="0.5"/>
    <n v="1.9150086730317313"/>
    <x v="12"/>
    <s v="Visual Studio, PyCharm"/>
    <x v="2"/>
    <x v="2"/>
    <n v="3"/>
    <n v="1.3493521078196093"/>
    <x v="2"/>
  </r>
  <r>
    <s v="25-34"/>
    <n v="30"/>
    <n v="15.360065299459862"/>
    <x v="1"/>
    <x v="1"/>
    <x v="1"/>
    <s v="6 - 8  hours"/>
    <n v="9"/>
    <n v="5.4916845219875814"/>
    <x v="2"/>
    <x v="5"/>
    <x v="1"/>
    <n v="35"/>
    <n v="811.38659320486124"/>
    <x v="2"/>
    <n v="7.5"/>
    <n v="31.541271297031734"/>
    <x v="13"/>
    <s v="VS Code, Visual Studio"/>
    <x v="2"/>
    <x v="5"/>
    <n v="6"/>
    <n v="3.3796551358196116"/>
    <x v="1"/>
  </r>
  <r>
    <s v="25-34"/>
    <n v="30"/>
    <n v="15.360065299459862"/>
    <x v="1"/>
    <x v="1"/>
    <x v="1"/>
    <s v="6 - 8  hours"/>
    <n v="9"/>
    <n v="5.4916845219875814"/>
    <x v="1"/>
    <x v="2"/>
    <x v="1"/>
    <n v="35"/>
    <n v="811.38659320486124"/>
    <x v="1"/>
    <n v="0.5"/>
    <n v="1.9150086730317313"/>
    <x v="14"/>
    <s v="VS Code, Visual Studio"/>
    <x v="2"/>
    <x v="6"/>
    <n v="5"/>
    <n v="0.70288745981961087"/>
    <x v="2"/>
  </r>
  <r>
    <s v="18-24"/>
    <n v="21"/>
    <n v="25.814610754003887"/>
    <x v="1"/>
    <x v="1"/>
    <x v="1"/>
    <s v="4 - 6 hours"/>
    <n v="5"/>
    <n v="2.7442097745127843"/>
    <x v="1"/>
    <x v="3"/>
    <x v="4"/>
    <n v="75"/>
    <n v="132.59871441686138"/>
    <x v="2"/>
    <n v="7.5"/>
    <n v="31.541271297031734"/>
    <x v="15"/>
    <s v="Visual Studio"/>
    <x v="1"/>
    <x v="1"/>
    <n v="8"/>
    <n v="14.733190487819613"/>
    <x v="2"/>
  </r>
  <r>
    <s v="25-34"/>
    <n v="30"/>
    <n v="15.360065299459862"/>
    <x v="1"/>
    <x v="1"/>
    <x v="1"/>
    <s v="8 - 10 hours"/>
    <n v="9"/>
    <n v="5.4916845219875814"/>
    <x v="2"/>
    <x v="5"/>
    <x v="1"/>
    <n v="35"/>
    <n v="811.38659320486124"/>
    <x v="1"/>
    <n v="0.5"/>
    <n v="1.9150086730317313"/>
    <x v="16"/>
    <s v="Atom"/>
    <x v="1"/>
    <x v="1"/>
    <n v="4"/>
    <n v="2.611978381961012E-2"/>
    <x v="2"/>
  </r>
  <r>
    <s v="18-24"/>
    <n v="21"/>
    <n v="25.814610754003887"/>
    <x v="1"/>
    <x v="1"/>
    <x v="1"/>
    <s v="4 - 6 hours"/>
    <n v="5"/>
    <n v="2.7442097745127843"/>
    <x v="3"/>
    <x v="1"/>
    <x v="4"/>
    <n v="75"/>
    <n v="132.59871441686138"/>
    <x v="1"/>
    <n v="0.5"/>
    <n v="1.9150086730317313"/>
    <x v="17"/>
    <s v="Sublime Text"/>
    <x v="2"/>
    <x v="2"/>
    <n v="8"/>
    <n v="14.733190487819613"/>
    <x v="1"/>
  </r>
  <r>
    <s v="25-34"/>
    <n v="30"/>
    <n v="15.360065299459862"/>
    <x v="1"/>
    <x v="1"/>
    <x v="1"/>
    <s v="2 - 4 hours"/>
    <n v="3"/>
    <n v="13.370472400775386"/>
    <x v="3"/>
    <x v="3"/>
    <x v="4"/>
    <n v="75"/>
    <n v="132.59871441686138"/>
    <x v="1"/>
    <n v="0.5"/>
    <n v="1.9150086730317313"/>
    <x v="3"/>
    <s v="VS Code"/>
    <x v="2"/>
    <x v="1"/>
    <n v="10"/>
    <n v="34.086725839819614"/>
    <x v="2"/>
  </r>
  <r>
    <s v="18-24"/>
    <n v="21"/>
    <n v="25.814610754003887"/>
    <x v="1"/>
    <x v="1"/>
    <x v="2"/>
    <s v="8 - 10 hours"/>
    <n v="9"/>
    <n v="5.4916845219875814"/>
    <x v="1"/>
    <x v="1"/>
    <x v="1"/>
    <n v="35"/>
    <n v="811.38659320486124"/>
    <x v="1"/>
    <n v="0.5"/>
    <n v="1.9150086730317313"/>
    <x v="3"/>
    <s v="Visual Studio"/>
    <x v="2"/>
    <x v="1"/>
    <n v="4"/>
    <n v="2.611978381961012E-2"/>
    <x v="1"/>
  </r>
  <r>
    <s v="25-34"/>
    <n v="30"/>
    <n v="15.360065299459862"/>
    <x v="1"/>
    <x v="1"/>
    <x v="1"/>
    <s v="2 - 4 hours"/>
    <n v="3"/>
    <n v="13.370472400775386"/>
    <x v="3"/>
    <x v="1"/>
    <x v="1"/>
    <n v="35"/>
    <n v="811.38659320486124"/>
    <x v="1"/>
    <n v="0.5"/>
    <n v="1.9150086730317313"/>
    <x v="4"/>
    <s v="VS Code, Visual Studio"/>
    <x v="2"/>
    <x v="3"/>
    <n v="4"/>
    <n v="2.611978381961012E-2"/>
    <x v="2"/>
  </r>
  <r>
    <s v="18-24"/>
    <n v="21"/>
    <n v="25.814610754003887"/>
    <x v="1"/>
    <x v="1"/>
    <x v="1"/>
    <s v="2 - 4 hours"/>
    <n v="3"/>
    <n v="13.370472400775386"/>
    <x v="1"/>
    <x v="3"/>
    <x v="1"/>
    <n v="35"/>
    <n v="811.38659320486124"/>
    <x v="3"/>
    <n v="2.5"/>
    <n v="0.37965513703173154"/>
    <x v="5"/>
    <s v="Visual Studio"/>
    <x v="2"/>
    <x v="3"/>
    <n v="5"/>
    <n v="0.70288745981961087"/>
    <x v="1"/>
  </r>
  <r>
    <s v="25-34"/>
    <n v="30"/>
    <n v="15.360065299459862"/>
    <x v="1"/>
    <x v="1"/>
    <x v="1"/>
    <s v="2 - 4 hours"/>
    <n v="3"/>
    <n v="13.370472400775386"/>
    <x v="1"/>
    <x v="5"/>
    <x v="4"/>
    <n v="75"/>
    <n v="132.59871441686138"/>
    <x v="3"/>
    <n v="2.5"/>
    <n v="0.37965513703173154"/>
    <x v="6"/>
    <s v="Atom"/>
    <x v="2"/>
    <x v="2"/>
    <n v="1"/>
    <n v="9.9958167558196074"/>
    <x v="1"/>
  </r>
  <r>
    <s v="35-44"/>
    <n v="40"/>
    <n v="193.74390368329983"/>
    <x v="1"/>
    <x v="1"/>
    <x v="1"/>
    <s v="6 - 8  hours"/>
    <n v="9"/>
    <n v="5.4916845219875814"/>
    <x v="3"/>
    <x v="1"/>
    <x v="4"/>
    <n v="75"/>
    <n v="132.59871441686138"/>
    <x v="1"/>
    <n v="0.5"/>
    <n v="1.9150086730317313"/>
    <x v="3"/>
    <s v="Visual Studio, PyCharm"/>
    <x v="1"/>
    <x v="4"/>
    <n v="6"/>
    <n v="3.3796551358196116"/>
    <x v="2"/>
  </r>
  <r>
    <s v="18-24"/>
    <n v="21"/>
    <n v="25.814610754003887"/>
    <x v="1"/>
    <x v="1"/>
    <x v="1"/>
    <s v="8 - 10 hours"/>
    <n v="9"/>
    <n v="5.4916845219875814"/>
    <x v="3"/>
    <x v="1"/>
    <x v="4"/>
    <n v="75"/>
    <n v="132.59871441686138"/>
    <x v="3"/>
    <n v="2.5"/>
    <n v="0.37965513703173154"/>
    <x v="3"/>
    <s v="VS Code, Visual Studio"/>
    <x v="2"/>
    <x v="2"/>
    <n v="3"/>
    <n v="1.3493521078196093"/>
    <x v="2"/>
  </r>
  <r>
    <s v="25-34"/>
    <n v="30"/>
    <n v="15.360065299459862"/>
    <x v="1"/>
    <x v="1"/>
    <x v="1"/>
    <s v="6 - 8  hours"/>
    <n v="9"/>
    <n v="5.4916845219875814"/>
    <x v="2"/>
    <x v="1"/>
    <x v="1"/>
    <n v="35"/>
    <n v="811.38659320486124"/>
    <x v="1"/>
    <n v="0.5"/>
    <n v="1.9150086730317313"/>
    <x v="8"/>
    <s v="VS Code, Visual Studio"/>
    <x v="2"/>
    <x v="5"/>
    <n v="3"/>
    <n v="1.3493521078196093"/>
    <x v="1"/>
  </r>
  <r>
    <s v="18-24"/>
    <n v="21"/>
    <n v="25.814610754003887"/>
    <x v="1"/>
    <x v="1"/>
    <x v="1"/>
    <s v="4 - 6 hours"/>
    <n v="5"/>
    <n v="2.7442097745127843"/>
    <x v="3"/>
    <x v="1"/>
    <x v="4"/>
    <n v="75"/>
    <n v="132.59871441686138"/>
    <x v="2"/>
    <n v="7.5"/>
    <n v="31.541271297031734"/>
    <x v="9"/>
    <s v="Atom"/>
    <x v="2"/>
    <x v="1"/>
    <n v="0"/>
    <n v="17.319049079819607"/>
    <x v="2"/>
  </r>
  <r>
    <s v="25-34"/>
    <n v="30"/>
    <n v="15.360065299459862"/>
    <x v="1"/>
    <x v="1"/>
    <x v="1"/>
    <s v="8 - 10 hours"/>
    <n v="9"/>
    <n v="5.4916845219875814"/>
    <x v="3"/>
    <x v="1"/>
    <x v="1"/>
    <n v="35"/>
    <n v="811.38659320486124"/>
    <x v="1"/>
    <n v="0.5"/>
    <n v="1.9150086730317313"/>
    <x v="10"/>
    <s v="Visual Studio"/>
    <x v="2"/>
    <x v="2"/>
    <n v="8"/>
    <n v="14.733190487819613"/>
    <x v="1"/>
  </r>
  <r>
    <s v="35-44"/>
    <n v="40"/>
    <n v="193.74390368329983"/>
    <x v="1"/>
    <x v="1"/>
    <x v="1"/>
    <s v="6 - 8  hours"/>
    <n v="9"/>
    <n v="5.4916845219875814"/>
    <x v="2"/>
    <x v="5"/>
    <x v="1"/>
    <n v="35"/>
    <n v="811.38659320486124"/>
    <x v="2"/>
    <n v="7.5"/>
    <n v="31.541271297031734"/>
    <x v="1"/>
    <s v="VS Code"/>
    <x v="2"/>
    <x v="1"/>
    <n v="4"/>
    <n v="2.611978381961012E-2"/>
    <x v="2"/>
  </r>
  <r>
    <s v="25-34"/>
    <n v="30"/>
    <n v="15.360065299459862"/>
    <x v="1"/>
    <x v="1"/>
    <x v="2"/>
    <s v="6 - 8  hours"/>
    <n v="9"/>
    <n v="5.4916845219875814"/>
    <x v="1"/>
    <x v="1"/>
    <x v="1"/>
    <n v="35"/>
    <n v="811.38659320486124"/>
    <x v="1"/>
    <n v="0.5"/>
    <n v="1.9150086730317313"/>
    <x v="3"/>
    <s v="VS Code"/>
    <x v="2"/>
    <x v="1"/>
    <n v="4"/>
    <n v="2.611978381961012E-2"/>
    <x v="2"/>
  </r>
  <r>
    <s v="18-24"/>
    <n v="21"/>
    <n v="25.814610754003887"/>
    <x v="1"/>
    <x v="1"/>
    <x v="2"/>
    <s v="2 - 4 hours"/>
    <n v="3"/>
    <n v="13.370472400775386"/>
    <x v="3"/>
    <x v="1"/>
    <x v="1"/>
    <n v="35"/>
    <n v="811.38659320486124"/>
    <x v="1"/>
    <n v="0.5"/>
    <n v="1.9150086730317313"/>
    <x v="3"/>
    <s v="Visual Studio"/>
    <x v="2"/>
    <x v="3"/>
    <n v="4"/>
    <n v="2.611978381961012E-2"/>
    <x v="2"/>
  </r>
  <r>
    <s v="25-34"/>
    <n v="30"/>
    <n v="15.360065299459862"/>
    <x v="1"/>
    <x v="1"/>
    <x v="1"/>
    <s v="4 - 6 hours"/>
    <n v="5"/>
    <n v="2.7442097745127843"/>
    <x v="2"/>
    <x v="2"/>
    <x v="4"/>
    <n v="75"/>
    <n v="132.59871441686138"/>
    <x v="1"/>
    <n v="0.5"/>
    <n v="1.9150086730317313"/>
    <x v="4"/>
    <s v="VS Code, Visual Studio"/>
    <x v="2"/>
    <x v="3"/>
    <n v="5"/>
    <n v="0.70288745981961087"/>
    <x v="3"/>
  </r>
  <r>
    <s v="25-34"/>
    <n v="30"/>
    <n v="15.360065299459862"/>
    <x v="1"/>
    <x v="1"/>
    <x v="1"/>
    <s v="4 - 6 hours"/>
    <n v="5"/>
    <n v="2.7442097745127843"/>
    <x v="2"/>
    <x v="1"/>
    <x v="4"/>
    <n v="75"/>
    <n v="132.59871441686138"/>
    <x v="1"/>
    <n v="0.5"/>
    <n v="1.9150086730317313"/>
    <x v="5"/>
    <s v="Visual Studio, PyCharm"/>
    <x v="2"/>
    <x v="2"/>
    <n v="1"/>
    <n v="9.9958167558196074"/>
    <x v="1"/>
  </r>
  <r>
    <s v="18-24"/>
    <n v="21"/>
    <n v="25.814610754003887"/>
    <x v="1"/>
    <x v="1"/>
    <x v="1"/>
    <s v="4 - 6 hours"/>
    <n v="5"/>
    <n v="2.7442097745127843"/>
    <x v="1"/>
    <x v="1"/>
    <x v="4"/>
    <n v="75"/>
    <n v="132.59871441686138"/>
    <x v="1"/>
    <n v="0.5"/>
    <n v="1.9150086730317313"/>
    <x v="6"/>
    <s v="VS Code, Visual Studio"/>
    <x v="1"/>
    <x v="4"/>
    <n v="6"/>
    <n v="3.3796551358196116"/>
    <x v="2"/>
  </r>
  <r>
    <s v="25-34"/>
    <n v="30"/>
    <n v="15.360065299459862"/>
    <x v="1"/>
    <x v="1"/>
    <x v="1"/>
    <s v="4 - 6 hours"/>
    <n v="5"/>
    <n v="2.7442097745127843"/>
    <x v="3"/>
    <x v="3"/>
    <x v="3"/>
    <n v="125"/>
    <n v="3784.1138659318617"/>
    <x v="3"/>
    <n v="2.5"/>
    <n v="0.37965513703173154"/>
    <x v="3"/>
    <s v="VS Code, Visual Studio"/>
    <x v="2"/>
    <x v="2"/>
    <n v="3"/>
    <n v="1.3493521078196093"/>
    <x v="2"/>
  </r>
  <r>
    <s v="25-34"/>
    <n v="30"/>
    <n v="15.360065299459862"/>
    <x v="1"/>
    <x v="1"/>
    <x v="3"/>
    <s v="8 - 10 hours"/>
    <n v="9"/>
    <n v="5.4916845219875814"/>
    <x v="1"/>
    <x v="5"/>
    <x v="1"/>
    <n v="35"/>
    <n v="811.38659320486124"/>
    <x v="3"/>
    <n v="2.5"/>
    <n v="0.37965513703173154"/>
    <x v="3"/>
    <s v="Visual Studio"/>
    <x v="2"/>
    <x v="5"/>
    <n v="3"/>
    <n v="1.3493521078196093"/>
    <x v="2"/>
  </r>
  <r>
    <s v="25-34"/>
    <n v="30"/>
    <n v="15.360065299459862"/>
    <x v="1"/>
    <x v="1"/>
    <x v="3"/>
    <s v="2 - 4 hours"/>
    <n v="3"/>
    <n v="13.370472400775386"/>
    <x v="1"/>
    <x v="1"/>
    <x v="4"/>
    <n v="75"/>
    <n v="132.59871441686138"/>
    <x v="1"/>
    <n v="0.5"/>
    <n v="1.9150086730317313"/>
    <x v="8"/>
    <s v="Visual Studio"/>
    <x v="2"/>
    <x v="6"/>
    <n v="0"/>
    <n v="17.319049079819607"/>
    <x v="1"/>
  </r>
  <r>
    <s v="18-24"/>
    <n v="21"/>
    <n v="25.814610754003887"/>
    <x v="1"/>
    <x v="1"/>
    <x v="1"/>
    <s v="8 - 10 hours"/>
    <n v="9"/>
    <n v="5.4916845219875814"/>
    <x v="3"/>
    <x v="1"/>
    <x v="4"/>
    <n v="75"/>
    <n v="132.59871441686138"/>
    <x v="3"/>
    <n v="2.5"/>
    <n v="0.37965513703173154"/>
    <x v="9"/>
    <s v="Sublime Text"/>
    <x v="2"/>
    <x v="1"/>
    <n v="8"/>
    <n v="14.733190487819613"/>
    <x v="2"/>
  </r>
  <r>
    <s v="25-34"/>
    <n v="30"/>
    <n v="15.360065299459862"/>
    <x v="1"/>
    <x v="1"/>
    <x v="1"/>
    <s v="4 - 6 hours"/>
    <n v="5"/>
    <n v="2.7442097745127843"/>
    <x v="2"/>
    <x v="2"/>
    <x v="3"/>
    <n v="125"/>
    <n v="3784.1138659318617"/>
    <x v="1"/>
    <n v="0.5"/>
    <n v="1.9150086730317313"/>
    <x v="10"/>
    <s v="Atom"/>
    <x v="2"/>
    <x v="1"/>
    <n v="4"/>
    <n v="2.611978381961012E-2"/>
    <x v="1"/>
  </r>
  <r>
    <s v="25-34"/>
    <n v="30"/>
    <n v="15.360065299459862"/>
    <x v="1"/>
    <x v="1"/>
    <x v="3"/>
    <s v="2 - 4 hours"/>
    <n v="3"/>
    <n v="13.370472400775386"/>
    <x v="2"/>
    <x v="5"/>
    <x v="4"/>
    <n v="75"/>
    <n v="132.59871441686138"/>
    <x v="2"/>
    <n v="7.5"/>
    <n v="31.541271297031734"/>
    <x v="3"/>
    <s v="Visual Studio"/>
    <x v="2"/>
    <x v="3"/>
    <n v="3"/>
    <n v="1.3493521078196093"/>
    <x v="2"/>
  </r>
  <r>
    <s v="25-34"/>
    <n v="30"/>
    <n v="15.360065299459862"/>
    <x v="1"/>
    <x v="1"/>
    <x v="1"/>
    <s v="8 - 10 hours"/>
    <n v="9"/>
    <n v="5.4916845219875814"/>
    <x v="3"/>
    <x v="3"/>
    <x v="4"/>
    <n v="75"/>
    <n v="132.59871441686138"/>
    <x v="1"/>
    <n v="0.5"/>
    <n v="1.9150086730317313"/>
    <x v="3"/>
    <s v="VS Code, Visual Studio"/>
    <x v="1"/>
    <x v="3"/>
    <n v="6"/>
    <n v="3.3796551358196116"/>
    <x v="1"/>
  </r>
  <r>
    <s v="18-24"/>
    <n v="21"/>
    <n v="25.814610754003887"/>
    <x v="1"/>
    <x v="1"/>
    <x v="1"/>
    <s v="8 - 10 hours"/>
    <n v="9"/>
    <n v="5.4916845219875814"/>
    <x v="3"/>
    <x v="5"/>
    <x v="1"/>
    <n v="35"/>
    <n v="811.38659320486124"/>
    <x v="2"/>
    <n v="7.5"/>
    <n v="31.541271297031734"/>
    <x v="4"/>
    <s v="Visual Studio, PyCharm"/>
    <x v="2"/>
    <x v="6"/>
    <n v="5"/>
    <n v="0.70288745981961087"/>
    <x v="1"/>
  </r>
  <r>
    <s v="25-34"/>
    <n v="30"/>
    <n v="15.360065299459862"/>
    <x v="1"/>
    <x v="1"/>
    <x v="1"/>
    <s v="2 - 4 hours"/>
    <n v="3"/>
    <n v="13.370472400775386"/>
    <x v="3"/>
    <x v="1"/>
    <x v="3"/>
    <n v="125"/>
    <n v="3784.1138659318617"/>
    <x v="1"/>
    <n v="0.5"/>
    <n v="1.9150086730317313"/>
    <x v="5"/>
    <s v="VS Code, Visual Studio"/>
    <x v="2"/>
    <x v="3"/>
    <n v="8"/>
    <n v="14.733190487819613"/>
    <x v="2"/>
  </r>
  <r>
    <s v="25-34"/>
    <n v="30"/>
    <n v="15.360065299459862"/>
    <x v="1"/>
    <x v="1"/>
    <x v="1"/>
    <s v="6 - 8  hours"/>
    <n v="9"/>
    <n v="5.4916845219875814"/>
    <x v="1"/>
    <x v="1"/>
    <x v="1"/>
    <n v="35"/>
    <n v="811.38659320486124"/>
    <x v="1"/>
    <n v="0.5"/>
    <n v="1.9150086730317313"/>
    <x v="6"/>
    <s v="VS Code, Visual Studio"/>
    <x v="1"/>
    <x v="1"/>
    <n v="4"/>
    <n v="2.611978381961012E-2"/>
    <x v="2"/>
  </r>
  <r>
    <s v="18-24"/>
    <n v="21"/>
    <n v="25.814610754003887"/>
    <x v="1"/>
    <x v="1"/>
    <x v="3"/>
    <s v="6 - 8  hours"/>
    <n v="9"/>
    <n v="5.4916845219875814"/>
    <x v="1"/>
    <x v="5"/>
    <x v="3"/>
    <n v="125"/>
    <n v="3784.1138659318617"/>
    <x v="1"/>
    <n v="0.5"/>
    <n v="1.9150086730317313"/>
    <x v="3"/>
    <s v="Visual Studio"/>
    <x v="2"/>
    <x v="2"/>
    <n v="4"/>
    <n v="2.611978381961012E-2"/>
    <x v="1"/>
  </r>
  <r>
    <s v="18-24"/>
    <n v="21"/>
    <n v="25.814610754003887"/>
    <x v="1"/>
    <x v="1"/>
    <x v="3"/>
    <s v="2 - 4 hours"/>
    <n v="3"/>
    <n v="13.370472400775386"/>
    <x v="2"/>
    <x v="1"/>
    <x v="1"/>
    <n v="35"/>
    <n v="811.38659320486124"/>
    <x v="1"/>
    <n v="0.5"/>
    <n v="1.9150086730317313"/>
    <x v="3"/>
    <s v="Visual Studio"/>
    <x v="2"/>
    <x v="1"/>
    <n v="4"/>
    <n v="2.611978381961012E-2"/>
    <x v="2"/>
  </r>
  <r>
    <s v="18-24"/>
    <n v="21"/>
    <n v="25.814610754003887"/>
    <x v="1"/>
    <x v="1"/>
    <x v="1"/>
    <s v="6 - 8  hours"/>
    <n v="9"/>
    <n v="5.4916845219875814"/>
    <x v="3"/>
    <x v="3"/>
    <x v="3"/>
    <n v="125"/>
    <n v="3784.1138659318617"/>
    <x v="1"/>
    <n v="0.5"/>
    <n v="1.9150086730317313"/>
    <x v="8"/>
    <s v="VS Code"/>
    <x v="2"/>
    <x v="1"/>
    <n v="5"/>
    <n v="0.70288745981961087"/>
    <x v="1"/>
  </r>
  <r>
    <s v="25-34"/>
    <n v="30"/>
    <n v="15.360065299459862"/>
    <x v="1"/>
    <x v="1"/>
    <x v="1"/>
    <s v="4 - 6 hours"/>
    <n v="5"/>
    <n v="2.7442097745127843"/>
    <x v="3"/>
    <x v="2"/>
    <x v="4"/>
    <n v="75"/>
    <n v="132.59871441686138"/>
    <x v="3"/>
    <n v="2.5"/>
    <n v="0.37965513703173154"/>
    <x v="9"/>
    <s v="VS Code"/>
    <x v="2"/>
    <x v="3"/>
    <n v="1"/>
    <n v="9.9958167558196074"/>
    <x v="1"/>
  </r>
  <r>
    <s v="25-34"/>
    <n v="30"/>
    <n v="15.360065299459862"/>
    <x v="1"/>
    <x v="1"/>
    <x v="1"/>
    <s v="2 - 4 hours"/>
    <n v="3"/>
    <n v="13.370472400775386"/>
    <x v="2"/>
    <x v="5"/>
    <x v="1"/>
    <n v="35"/>
    <n v="811.38659320486124"/>
    <x v="3"/>
    <n v="2.5"/>
    <n v="0.37965513703173154"/>
    <x v="10"/>
    <s v="Atom"/>
    <x v="2"/>
    <x v="3"/>
    <n v="6"/>
    <n v="3.3796551358196116"/>
    <x v="2"/>
  </r>
  <r>
    <s v="25-34"/>
    <n v="30"/>
    <n v="15.360065299459862"/>
    <x v="1"/>
    <x v="1"/>
    <x v="1"/>
    <s v="4 - 6 hours"/>
    <n v="5"/>
    <n v="2.7442097745127843"/>
    <x v="1"/>
    <x v="1"/>
    <x v="1"/>
    <n v="35"/>
    <n v="811.38659320486124"/>
    <x v="1"/>
    <n v="0.5"/>
    <n v="1.9150086730317313"/>
    <x v="1"/>
    <s v="VS Code, Visual Studio"/>
    <x v="2"/>
    <x v="2"/>
    <n v="3"/>
    <n v="1.3493521078196093"/>
    <x v="2"/>
  </r>
  <r>
    <s v="25-34"/>
    <n v="30"/>
    <n v="15.360065299459862"/>
    <x v="1"/>
    <x v="1"/>
    <x v="1"/>
    <s v="6 - 8  hours"/>
    <n v="9"/>
    <n v="5.4916845219875814"/>
    <x v="3"/>
    <x v="1"/>
    <x v="3"/>
    <n v="125"/>
    <n v="3784.1138659318617"/>
    <x v="3"/>
    <n v="2.5"/>
    <n v="0.37965513703173154"/>
    <x v="11"/>
    <s v="Visual Studio, PyCharm"/>
    <x v="1"/>
    <x v="4"/>
    <n v="3"/>
    <n v="1.3493521078196093"/>
    <x v="2"/>
  </r>
  <r>
    <s v="18-24"/>
    <n v="21"/>
    <n v="25.814610754003887"/>
    <x v="1"/>
    <x v="1"/>
    <x v="1"/>
    <s v="2 - 4 hours"/>
    <n v="3"/>
    <n v="13.370472400775386"/>
    <x v="2"/>
    <x v="5"/>
    <x v="1"/>
    <n v="35"/>
    <n v="811.38659320486124"/>
    <x v="1"/>
    <n v="0.5"/>
    <n v="1.9150086730317313"/>
    <x v="12"/>
    <s v="Sublime Text"/>
    <x v="2"/>
    <x v="2"/>
    <n v="0"/>
    <n v="17.319049079819607"/>
    <x v="1"/>
  </r>
  <r>
    <s v="18-24"/>
    <n v="21"/>
    <n v="25.814610754003887"/>
    <x v="1"/>
    <x v="1"/>
    <x v="1"/>
    <s v="4 - 6 hours"/>
    <n v="5"/>
    <n v="2.7442097745127843"/>
    <x v="2"/>
    <x v="2"/>
    <x v="4"/>
    <n v="75"/>
    <n v="132.59871441686138"/>
    <x v="2"/>
    <n v="7.5"/>
    <n v="31.541271297031734"/>
    <x v="13"/>
    <s v="VS Code, Visual Studio"/>
    <x v="2"/>
    <x v="5"/>
    <n v="8"/>
    <n v="14.733190487819613"/>
    <x v="2"/>
  </r>
  <r>
    <s v="18-24"/>
    <n v="21"/>
    <n v="25.814610754003887"/>
    <x v="1"/>
    <x v="1"/>
    <x v="2"/>
    <s v="6 - 8  hours"/>
    <n v="9"/>
    <n v="5.4916845219875814"/>
    <x v="1"/>
    <x v="1"/>
    <x v="1"/>
    <n v="35"/>
    <n v="811.38659320486124"/>
    <x v="1"/>
    <n v="0.5"/>
    <n v="1.9150086730317313"/>
    <x v="14"/>
    <s v="Visual Studio"/>
    <x v="2"/>
    <x v="6"/>
    <n v="4"/>
    <n v="2.611978381961012E-2"/>
    <x v="1"/>
  </r>
  <r>
    <s v="18-24"/>
    <n v="21"/>
    <n v="25.814610754003887"/>
    <x v="1"/>
    <x v="1"/>
    <x v="3"/>
    <s v="6 - 8  hours"/>
    <n v="9"/>
    <n v="5.4916845219875814"/>
    <x v="2"/>
    <x v="1"/>
    <x v="3"/>
    <n v="125"/>
    <n v="3784.1138659318617"/>
    <x v="2"/>
    <n v="7.5"/>
    <n v="31.541271297031734"/>
    <x v="15"/>
    <s v="Visual Studio"/>
    <x v="1"/>
    <x v="1"/>
    <n v="3"/>
    <n v="1.3493521078196093"/>
    <x v="2"/>
  </r>
  <r>
    <s v="25-34"/>
    <n v="30"/>
    <n v="15.360065299459862"/>
    <x v="1"/>
    <x v="1"/>
    <x v="1"/>
    <s v="6 - 8  hours"/>
    <n v="9"/>
    <n v="5.4916845219875814"/>
    <x v="3"/>
    <x v="2"/>
    <x v="1"/>
    <n v="35"/>
    <n v="811.38659320486124"/>
    <x v="1"/>
    <n v="0.5"/>
    <n v="1.9150086730317313"/>
    <x v="16"/>
    <s v="VS Code"/>
    <x v="2"/>
    <x v="1"/>
    <n v="6"/>
    <n v="3.3796551358196116"/>
    <x v="1"/>
  </r>
  <r>
    <s v="25-34"/>
    <n v="30"/>
    <n v="15.360065299459862"/>
    <x v="1"/>
    <x v="1"/>
    <x v="3"/>
    <s v="4 - 6 hours"/>
    <n v="5"/>
    <n v="2.7442097745127843"/>
    <x v="2"/>
    <x v="3"/>
    <x v="4"/>
    <n v="75"/>
    <n v="132.59871441686138"/>
    <x v="1"/>
    <n v="0.5"/>
    <n v="1.9150086730317313"/>
    <x v="17"/>
    <s v="VS Code"/>
    <x v="2"/>
    <x v="3"/>
    <n v="5"/>
    <n v="0.70288745981961087"/>
    <x v="1"/>
  </r>
  <r>
    <s v="25-34"/>
    <n v="30"/>
    <n v="15.360065299459862"/>
    <x v="1"/>
    <x v="1"/>
    <x v="3"/>
    <s v="6 - 8  hours"/>
    <n v="9"/>
    <n v="5.4916845219875814"/>
    <x v="1"/>
    <x v="2"/>
    <x v="1"/>
    <n v="35"/>
    <n v="811.38659320486124"/>
    <x v="1"/>
    <n v="0.5"/>
    <n v="1.9150086730317313"/>
    <x v="5"/>
    <s v="Visual Studio"/>
    <x v="2"/>
    <x v="3"/>
    <n v="8"/>
    <n v="14.733190487819613"/>
    <x v="2"/>
  </r>
  <r>
    <s v="25-34"/>
    <n v="30"/>
    <n v="15.360065299459862"/>
    <x v="1"/>
    <x v="1"/>
    <x v="1"/>
    <s v="2 - 4 hours"/>
    <n v="3"/>
    <n v="13.370472400775386"/>
    <x v="3"/>
    <x v="5"/>
    <x v="4"/>
    <n v="75"/>
    <n v="132.59871441686138"/>
    <x v="1"/>
    <n v="0.5"/>
    <n v="1.9150086730317313"/>
    <x v="6"/>
    <s v="VS Code, Visual Studio"/>
    <x v="2"/>
    <x v="1"/>
    <n v="4"/>
    <n v="2.611978381961012E-2"/>
    <x v="2"/>
  </r>
  <r>
    <s v="25-34"/>
    <n v="30"/>
    <n v="15.360065299459862"/>
    <x v="1"/>
    <x v="1"/>
    <x v="1"/>
    <s v="6 - 8  hours"/>
    <n v="9"/>
    <n v="5.4916845219875814"/>
    <x v="1"/>
    <x v="1"/>
    <x v="1"/>
    <n v="35"/>
    <n v="811.38659320486124"/>
    <x v="1"/>
    <n v="0.5"/>
    <n v="1.9150086730317313"/>
    <x v="3"/>
    <s v="Atom"/>
    <x v="2"/>
    <x v="2"/>
    <n v="8"/>
    <n v="14.733190487819613"/>
    <x v="1"/>
  </r>
  <r>
    <s v="25-34"/>
    <n v="30"/>
    <n v="15.360065299459862"/>
    <x v="1"/>
    <x v="1"/>
    <x v="1"/>
    <s v="6 - 8  hours"/>
    <n v="9"/>
    <n v="5.4916845219875814"/>
    <x v="1"/>
    <x v="5"/>
    <x v="1"/>
    <n v="35"/>
    <n v="811.38659320486124"/>
    <x v="1"/>
    <n v="0.5"/>
    <n v="1.9150086730317313"/>
    <x v="3"/>
    <s v="Visual Studio, PyCharm"/>
    <x v="2"/>
    <x v="1"/>
    <n v="10"/>
    <n v="34.086725839819614"/>
    <x v="2"/>
  </r>
  <r>
    <s v="18-24"/>
    <n v="21"/>
    <n v="25.814610754003887"/>
    <x v="1"/>
    <x v="1"/>
    <x v="1"/>
    <s v="4 - 6 hours"/>
    <n v="5"/>
    <n v="2.7442097745127843"/>
    <x v="1"/>
    <x v="2"/>
    <x v="1"/>
    <n v="35"/>
    <n v="811.38659320486124"/>
    <x v="1"/>
    <n v="0.5"/>
    <n v="1.9150086730317313"/>
    <x v="8"/>
    <s v="VS Code, Visual Studio"/>
    <x v="2"/>
    <x v="1"/>
    <n v="4"/>
    <n v="2.611978381961012E-2"/>
    <x v="1"/>
  </r>
  <r>
    <s v="18-24"/>
    <n v="21"/>
    <n v="25.814610754003887"/>
    <x v="1"/>
    <x v="1"/>
    <x v="1"/>
    <s v="2 - 4 hours"/>
    <n v="3"/>
    <n v="13.370472400775386"/>
    <x v="1"/>
    <x v="5"/>
    <x v="1"/>
    <n v="35"/>
    <n v="811.38659320486124"/>
    <x v="1"/>
    <n v="0.5"/>
    <n v="1.9150086730317313"/>
    <x v="9"/>
    <s v="VS Code, Visual Studio"/>
    <x v="1"/>
    <x v="3"/>
    <n v="4"/>
    <n v="2.611978381961012E-2"/>
    <x v="2"/>
  </r>
  <r>
    <s v="25-34"/>
    <n v="30"/>
    <n v="15.360065299459862"/>
    <x v="1"/>
    <x v="1"/>
    <x v="1"/>
    <s v="8 - 10 hours"/>
    <n v="9"/>
    <n v="5.4916845219875814"/>
    <x v="2"/>
    <x v="1"/>
    <x v="3"/>
    <n v="125"/>
    <n v="3784.1138659318617"/>
    <x v="2"/>
    <n v="7.5"/>
    <n v="31.541271297031734"/>
    <x v="10"/>
    <s v="Visual Studio"/>
    <x v="2"/>
    <x v="3"/>
    <n v="5"/>
    <n v="0.70288745981961087"/>
    <x v="2"/>
  </r>
  <r>
    <s v="18-24"/>
    <n v="21"/>
    <n v="25.814610754003887"/>
    <x v="1"/>
    <x v="1"/>
    <x v="1"/>
    <s v="6 - 8  hours"/>
    <n v="9"/>
    <n v="5.4916845219875814"/>
    <x v="1"/>
    <x v="1"/>
    <x v="1"/>
    <n v="35"/>
    <n v="811.38659320486124"/>
    <x v="1"/>
    <n v="0.5"/>
    <n v="1.9150086730317313"/>
    <x v="1"/>
    <s v="Sublime Text"/>
    <x v="2"/>
    <x v="2"/>
    <n v="1"/>
    <n v="9.9958167558196074"/>
    <x v="2"/>
  </r>
  <r>
    <s v="18-24"/>
    <n v="21"/>
    <n v="25.814610754003887"/>
    <x v="1"/>
    <x v="1"/>
    <x v="1"/>
    <s v="2 - 4 hours"/>
    <n v="3"/>
    <n v="13.370472400775386"/>
    <x v="3"/>
    <x v="5"/>
    <x v="1"/>
    <n v="35"/>
    <n v="811.38659320486124"/>
    <x v="2"/>
    <n v="7.5"/>
    <n v="31.541271297031734"/>
    <x v="11"/>
    <s v="VS Code"/>
    <x v="2"/>
    <x v="4"/>
    <n v="6"/>
    <n v="3.3796551358196116"/>
    <x v="3"/>
  </r>
  <r>
    <s v="25-34"/>
    <n v="30"/>
    <n v="15.360065299459862"/>
    <x v="1"/>
    <x v="1"/>
    <x v="1"/>
    <s v="8 - 10 hours"/>
    <n v="9"/>
    <n v="5.4916845219875814"/>
    <x v="3"/>
    <x v="1"/>
    <x v="3"/>
    <n v="125"/>
    <n v="3784.1138659318617"/>
    <x v="1"/>
    <n v="0.5"/>
    <n v="1.9150086730317313"/>
    <x v="12"/>
    <s v="VS Code"/>
    <x v="1"/>
    <x v="1"/>
    <n v="3"/>
    <n v="1.3493521078196093"/>
    <x v="1"/>
  </r>
  <r>
    <s v="18-24"/>
    <n v="21"/>
    <n v="25.814610754003887"/>
    <x v="1"/>
    <x v="1"/>
    <x v="3"/>
    <s v="2 - 4 hours"/>
    <n v="3"/>
    <n v="13.370472400775386"/>
    <x v="3"/>
    <x v="1"/>
    <x v="1"/>
    <n v="35"/>
    <n v="811.38659320486124"/>
    <x v="1"/>
    <n v="0.5"/>
    <n v="1.9150086730317313"/>
    <x v="13"/>
    <s v="Sublime Text"/>
    <x v="2"/>
    <x v="2"/>
    <n v="3"/>
    <n v="1.3493521078196093"/>
    <x v="2"/>
  </r>
  <r>
    <s v="18-24"/>
    <n v="21"/>
    <n v="25.814610754003887"/>
    <x v="1"/>
    <x v="1"/>
    <x v="1"/>
    <s v="2 - 4 hours"/>
    <n v="3"/>
    <n v="13.370472400775386"/>
    <x v="3"/>
    <x v="1"/>
    <x v="1"/>
    <n v="35"/>
    <n v="811.38659320486124"/>
    <x v="1"/>
    <n v="0.5"/>
    <n v="1.9150086730317313"/>
    <x v="14"/>
    <s v="VS Code, Visual Studio"/>
    <x v="2"/>
    <x v="1"/>
    <n v="0"/>
    <n v="17.319049079819607"/>
    <x v="2"/>
  </r>
  <r>
    <s v="25-34"/>
    <n v="30"/>
    <n v="15.360065299459862"/>
    <x v="1"/>
    <x v="1"/>
    <x v="1"/>
    <s v="4 - 6 hours"/>
    <n v="5"/>
    <n v="2.7442097745127843"/>
    <x v="2"/>
    <x v="1"/>
    <x v="4"/>
    <n v="75"/>
    <n v="132.59871441686138"/>
    <x v="1"/>
    <n v="0.5"/>
    <n v="1.9150086730317313"/>
    <x v="15"/>
    <s v="Visual Studio, PyCharm"/>
    <x v="2"/>
    <x v="1"/>
    <n v="8"/>
    <n v="14.733190487819613"/>
    <x v="2"/>
  </r>
  <r>
    <s v="25-34"/>
    <n v="30"/>
    <n v="15.360065299459862"/>
    <x v="1"/>
    <x v="1"/>
    <x v="2"/>
    <s v="8 - 10 hours"/>
    <n v="9"/>
    <n v="5.4916845219875814"/>
    <x v="3"/>
    <x v="5"/>
    <x v="4"/>
    <n v="75"/>
    <n v="132.59871441686138"/>
    <x v="1"/>
    <n v="0.5"/>
    <n v="1.9150086730317313"/>
    <x v="19"/>
    <s v="Atom"/>
    <x v="1"/>
    <x v="3"/>
    <n v="4"/>
    <n v="2.611978381961012E-2"/>
    <x v="1"/>
  </r>
  <r>
    <s v="18-24"/>
    <n v="21"/>
    <n v="25.814610754003887"/>
    <x v="1"/>
    <x v="1"/>
    <x v="2"/>
    <s v="8 - 10 hours"/>
    <n v="9"/>
    <n v="5.4916845219875814"/>
    <x v="1"/>
    <x v="3"/>
    <x v="1"/>
    <n v="35"/>
    <n v="811.38659320486124"/>
    <x v="3"/>
    <n v="2.5"/>
    <n v="0.37965513703173154"/>
    <x v="3"/>
    <s v="VS Code, Visual Studio"/>
    <x v="2"/>
    <x v="3"/>
    <n v="3"/>
    <n v="1.3493521078196093"/>
    <x v="2"/>
  </r>
  <r>
    <s v="18-24"/>
    <n v="21"/>
    <n v="25.814610754003887"/>
    <x v="1"/>
    <x v="1"/>
    <x v="1"/>
    <s v="8 - 10 hours"/>
    <n v="9"/>
    <n v="5.4916845219875814"/>
    <x v="2"/>
    <x v="1"/>
    <x v="4"/>
    <n v="75"/>
    <n v="132.59871441686138"/>
    <x v="3"/>
    <n v="2.5"/>
    <n v="0.37965513703173154"/>
    <x v="4"/>
    <s v="Visual Studio"/>
    <x v="2"/>
    <x v="1"/>
    <n v="6"/>
    <n v="3.3796551358196116"/>
    <x v="1"/>
  </r>
  <r>
    <s v="25-34"/>
    <n v="30"/>
    <n v="15.360065299459862"/>
    <x v="1"/>
    <x v="1"/>
    <x v="1"/>
    <s v="2 - 4 hours"/>
    <n v="3"/>
    <n v="13.370472400775386"/>
    <x v="3"/>
    <x v="5"/>
    <x v="4"/>
    <n v="75"/>
    <n v="132.59871441686138"/>
    <x v="1"/>
    <n v="0.5"/>
    <n v="1.9150086730317313"/>
    <x v="5"/>
    <s v="Visual Studio"/>
    <x v="2"/>
    <x v="2"/>
    <n v="5"/>
    <n v="0.70288745981961087"/>
    <x v="2"/>
  </r>
  <r>
    <s v="18-24"/>
    <n v="21"/>
    <n v="25.814610754003887"/>
    <x v="1"/>
    <x v="1"/>
    <x v="3"/>
    <s v="2 - 4 hours"/>
    <n v="3"/>
    <n v="13.370472400775386"/>
    <x v="2"/>
    <x v="1"/>
    <x v="3"/>
    <n v="125"/>
    <n v="3784.1138659318617"/>
    <x v="3"/>
    <n v="2.5"/>
    <n v="0.37965513703173154"/>
    <x v="6"/>
    <s v="VS Code"/>
    <x v="1"/>
    <x v="1"/>
    <n v="8"/>
    <n v="14.733190487819613"/>
    <x v="1"/>
  </r>
  <r>
    <s v="18-24"/>
    <n v="21"/>
    <n v="25.814610754003887"/>
    <x v="1"/>
    <x v="1"/>
    <x v="3"/>
    <s v="2 - 4 hours"/>
    <n v="3"/>
    <n v="13.370472400775386"/>
    <x v="3"/>
    <x v="3"/>
    <x v="1"/>
    <n v="35"/>
    <n v="811.38659320486124"/>
    <x v="3"/>
    <n v="2.5"/>
    <n v="0.37965513703173154"/>
    <x v="3"/>
    <s v="VS Code"/>
    <x v="2"/>
    <x v="1"/>
    <n v="4"/>
    <n v="2.611978381961012E-2"/>
    <x v="1"/>
  </r>
  <r>
    <s v="25-34"/>
    <n v="30"/>
    <n v="15.360065299459862"/>
    <x v="1"/>
    <x v="1"/>
    <x v="1"/>
    <s v="8 - 10 hours"/>
    <n v="9"/>
    <n v="5.4916845219875814"/>
    <x v="3"/>
    <x v="1"/>
    <x v="1"/>
    <n v="35"/>
    <n v="811.38659320486124"/>
    <x v="1"/>
    <n v="0.5"/>
    <n v="1.9150086730317313"/>
    <x v="3"/>
    <s v="Visual Studio"/>
    <x v="2"/>
    <x v="3"/>
    <n v="4"/>
    <n v="2.611978381961012E-2"/>
    <x v="2"/>
  </r>
  <r>
    <s v="18-24"/>
    <n v="21"/>
    <n v="25.814610754003887"/>
    <x v="1"/>
    <x v="1"/>
    <x v="1"/>
    <s v="2 - 4 hours"/>
    <n v="3"/>
    <n v="13.370472400775386"/>
    <x v="2"/>
    <x v="5"/>
    <x v="1"/>
    <n v="35"/>
    <n v="811.38659320486124"/>
    <x v="3"/>
    <n v="2.5"/>
    <n v="0.37965513703173154"/>
    <x v="8"/>
    <s v="Visual Studio, PyCharm"/>
    <x v="2"/>
    <x v="3"/>
    <n v="4"/>
    <n v="2.611978381961012E-2"/>
    <x v="2"/>
  </r>
  <r>
    <s v="25-34"/>
    <n v="30"/>
    <n v="15.360065299459862"/>
    <x v="1"/>
    <x v="1"/>
    <x v="1"/>
    <s v="6 - 8  hours"/>
    <n v="9"/>
    <n v="5.4916845219875814"/>
    <x v="1"/>
    <x v="1"/>
    <x v="1"/>
    <n v="35"/>
    <n v="811.38659320486124"/>
    <x v="1"/>
    <n v="0.5"/>
    <n v="1.9150086730317313"/>
    <x v="9"/>
    <s v="VS Code, Visual Studio"/>
    <x v="1"/>
    <x v="2"/>
    <n v="5"/>
    <n v="0.70288745981961087"/>
    <x v="1"/>
  </r>
  <r>
    <s v="Under"/>
    <n v="15"/>
    <n v="122.7843077236999"/>
    <x v="1"/>
    <x v="1"/>
    <x v="1"/>
    <s v="2 - 4 hours"/>
    <n v="3"/>
    <n v="13.370472400775386"/>
    <x v="3"/>
    <x v="1"/>
    <x v="1"/>
    <n v="35"/>
    <n v="811.38659320486124"/>
    <x v="2"/>
    <n v="7.5"/>
    <n v="31.541271297031734"/>
    <x v="10"/>
    <s v="Atom"/>
    <x v="2"/>
    <x v="4"/>
    <n v="1"/>
    <n v="9.9958167558196074"/>
    <x v="2"/>
  </r>
  <r>
    <s v="18-24"/>
    <n v="21"/>
    <n v="25.814610754003887"/>
    <x v="1"/>
    <x v="1"/>
    <x v="3"/>
    <s v="8 - 10 hours"/>
    <n v="9"/>
    <n v="5.4916845219875814"/>
    <x v="2"/>
    <x v="5"/>
    <x v="1"/>
    <n v="35"/>
    <n v="811.38659320486124"/>
    <x v="1"/>
    <n v="0.5"/>
    <n v="1.9150086730317313"/>
    <x v="1"/>
    <s v="Visual Studio"/>
    <x v="2"/>
    <x v="2"/>
    <n v="6"/>
    <n v="3.3796551358196116"/>
    <x v="1"/>
  </r>
  <r>
    <s v="18-24"/>
    <n v="21"/>
    <n v="25.814610754003887"/>
    <x v="1"/>
    <x v="1"/>
    <x v="1"/>
    <s v="8 - 10 hours"/>
    <n v="9"/>
    <n v="5.4916845219875814"/>
    <x v="1"/>
    <x v="1"/>
    <x v="1"/>
    <n v="35"/>
    <n v="811.38659320486124"/>
    <x v="2"/>
    <n v="7.5"/>
    <n v="31.541271297031734"/>
    <x v="11"/>
    <s v="Sublime Text"/>
    <x v="1"/>
    <x v="5"/>
    <n v="3"/>
    <n v="1.3493521078196093"/>
    <x v="2"/>
  </r>
  <r>
    <s v="18-24"/>
    <n v="21"/>
    <n v="25.814610754003887"/>
    <x v="1"/>
    <x v="1"/>
    <x v="1"/>
    <s v="2 - 4 hours"/>
    <n v="3"/>
    <n v="13.370472400775386"/>
    <x v="2"/>
    <x v="2"/>
    <x v="1"/>
    <n v="35"/>
    <n v="811.38659320486124"/>
    <x v="1"/>
    <n v="0.5"/>
    <n v="1.9150086730317313"/>
    <x v="12"/>
    <s v="Sublime Text"/>
    <x v="2"/>
    <x v="6"/>
    <n v="3"/>
    <n v="1.3493521078196093"/>
    <x v="1"/>
  </r>
  <r>
    <s v="18-24"/>
    <n v="21"/>
    <n v="25.814610754003887"/>
    <x v="1"/>
    <x v="1"/>
    <x v="1"/>
    <s v="8 - 10 hours"/>
    <n v="9"/>
    <n v="5.4916845219875814"/>
    <x v="3"/>
    <x v="1"/>
    <x v="1"/>
    <n v="35"/>
    <n v="811.38659320486124"/>
    <x v="1"/>
    <n v="0.5"/>
    <n v="1.9150086730317313"/>
    <x v="13"/>
    <s v="VS Code"/>
    <x v="2"/>
    <x v="1"/>
    <n v="0"/>
    <n v="17.319049079819607"/>
    <x v="2"/>
  </r>
  <r>
    <s v="25-34"/>
    <n v="30"/>
    <n v="15.360065299459862"/>
    <x v="1"/>
    <x v="1"/>
    <x v="1"/>
    <s v="6 - 8  hours"/>
    <n v="9"/>
    <n v="5.4916845219875814"/>
    <x v="2"/>
    <x v="5"/>
    <x v="1"/>
    <n v="35"/>
    <n v="811.38659320486124"/>
    <x v="1"/>
    <n v="0.5"/>
    <n v="1.9150086730317313"/>
    <x v="14"/>
    <s v="Visual Studio"/>
    <x v="2"/>
    <x v="1"/>
    <n v="8"/>
    <n v="14.733190487819613"/>
    <x v="2"/>
  </r>
  <r>
    <s v="25-34"/>
    <n v="30"/>
    <n v="15.360065299459862"/>
    <x v="1"/>
    <x v="1"/>
    <x v="3"/>
    <s v="4 - 6 hours"/>
    <n v="5"/>
    <n v="2.7442097745127843"/>
    <x v="3"/>
    <x v="3"/>
    <x v="3"/>
    <n v="125"/>
    <n v="3784.1138659318617"/>
    <x v="1"/>
    <n v="0.5"/>
    <n v="1.9150086730317313"/>
    <x v="15"/>
    <s v="VS Code, Visual Studio"/>
    <x v="1"/>
    <x v="3"/>
    <n v="4"/>
    <n v="2.611978381961012E-2"/>
    <x v="2"/>
  </r>
  <r>
    <s v="25-34"/>
    <n v="30"/>
    <n v="15.360065299459862"/>
    <x v="1"/>
    <x v="1"/>
    <x v="3"/>
    <s v="8 - 10 hours"/>
    <n v="9"/>
    <n v="5.4916845219875814"/>
    <x v="1"/>
    <x v="1"/>
    <x v="1"/>
    <n v="35"/>
    <n v="811.38659320486124"/>
    <x v="1"/>
    <n v="0.5"/>
    <n v="1.9150086730317313"/>
    <x v="16"/>
    <s v="Visual Studio"/>
    <x v="2"/>
    <x v="3"/>
    <n v="3"/>
    <n v="1.3493521078196093"/>
    <x v="1"/>
  </r>
  <r>
    <m/>
    <m/>
    <m/>
    <x v="0"/>
    <x v="0"/>
    <x v="0"/>
    <m/>
    <m/>
    <m/>
    <x v="0"/>
    <x v="0"/>
    <x v="0"/>
    <m/>
    <m/>
    <x v="0"/>
    <m/>
    <m/>
    <x v="0"/>
    <m/>
    <x v="0"/>
    <x v="7"/>
    <n v="4.1616161616161618"/>
    <m/>
    <x v="0"/>
  </r>
  <r>
    <m/>
    <m/>
    <m/>
    <x v="0"/>
    <x v="0"/>
    <x v="0"/>
    <m/>
    <m/>
    <n v="6.7507397204366963"/>
    <x v="0"/>
    <x v="0"/>
    <x v="0"/>
    <m/>
    <n v="1171.4416896235125"/>
    <x v="0"/>
    <n v="1.8838383838383839"/>
    <n v="6.155698398122623"/>
    <x v="0"/>
    <m/>
    <x v="0"/>
    <x v="7"/>
    <m/>
    <n v="5.1354963779206182"/>
    <x v="0"/>
  </r>
  <r>
    <s v="Age Avg"/>
    <n v="26.08080808080808"/>
    <m/>
    <x v="0"/>
    <x v="0"/>
    <x v="0"/>
    <m/>
    <m/>
    <n v="0.47975418144245902"/>
    <x v="0"/>
    <x v="0"/>
    <x v="0"/>
    <m/>
    <n v="83.250735798853171"/>
    <x v="0"/>
    <m/>
    <n v="0.43746643604089452"/>
    <x v="0"/>
    <m/>
    <x v="0"/>
    <x v="7"/>
    <m/>
    <n v="0.36496383554374762"/>
    <x v="0"/>
  </r>
  <r>
    <s v="Hours Avg"/>
    <n v="6.6565656565656566"/>
    <m/>
    <x v="0"/>
    <x v="0"/>
    <x v="0"/>
    <m/>
    <m/>
    <n v="0.94031819562721963"/>
    <x v="0"/>
    <x v="0"/>
    <x v="0"/>
    <m/>
    <n v="163.17144216575221"/>
    <x v="0"/>
    <m/>
    <n v="0.85743421456000002"/>
    <x v="0"/>
    <m/>
    <x v="0"/>
    <x v="7"/>
    <m/>
    <n v="0.71532911855999992"/>
    <x v="0"/>
  </r>
  <r>
    <s v="Salary Avg"/>
    <n v="63.484848484848484"/>
    <m/>
    <x v="0"/>
    <x v="0"/>
    <x v="0"/>
    <m/>
    <m/>
    <n v="5.71624746057"/>
    <x v="0"/>
    <x v="0"/>
    <x v="0"/>
    <m/>
    <n v="-99.68659368075221"/>
    <x v="0"/>
    <m/>
    <n v="1.0264041689999999"/>
    <x v="0"/>
    <m/>
    <x v="0"/>
    <x v="7"/>
    <m/>
    <n v="3.4462870426199999"/>
    <x v="0"/>
  </r>
  <r>
    <m/>
    <m/>
    <m/>
    <x v="0"/>
    <x v="0"/>
    <x v="0"/>
    <m/>
    <m/>
    <n v="7.5968838525699995"/>
    <x v="4"/>
    <x v="6"/>
    <x v="0"/>
    <m/>
    <n v="226.65629064575222"/>
    <x v="0"/>
    <m/>
    <n v="2.7412725990000002"/>
    <x v="0"/>
    <m/>
    <x v="0"/>
    <x v="7"/>
    <m/>
    <n v="4.8769452806199993"/>
    <x v="0"/>
  </r>
  <r>
    <m/>
    <m/>
    <s v="22.70918&lt;age&lt;29.4524"/>
    <x v="0"/>
    <x v="0"/>
    <x v="0"/>
    <m/>
    <m/>
    <s v="5.716247461&lt;hours&lt;7.596883853"/>
    <x v="5"/>
    <x v="7"/>
    <x v="0"/>
    <m/>
    <s v="&quot;-99.68659368&lt;income&lt;226.6562906&quot;"/>
    <x v="0"/>
    <m/>
    <s v="1.026404169&lt;exp&lt;2.74127599"/>
    <x v="0"/>
    <m/>
    <x v="0"/>
    <x v="7"/>
    <m/>
    <s v="3.446287043&lt;hour&lt;4.876945281"/>
    <x v="0"/>
  </r>
  <r>
    <s v="Calculation of age interval"/>
    <m/>
    <m/>
    <x v="0"/>
    <x v="0"/>
    <x v="0"/>
    <m/>
    <m/>
    <m/>
    <x v="6"/>
    <x v="7"/>
    <x v="0"/>
    <m/>
    <m/>
    <x v="0"/>
    <m/>
    <m/>
    <x v="0"/>
    <m/>
    <x v="0"/>
    <x v="7"/>
    <m/>
    <m/>
    <x v="0"/>
  </r>
  <r>
    <s v="s for age"/>
    <n v="24.205591266197395"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s v="interval value point"/>
    <n v="3.3716242732060691"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s v="avg age interval"/>
    <s v="22.70918&lt;age&lt;29.4524"/>
    <m/>
    <x v="0"/>
    <x v="0"/>
    <x v="0"/>
    <m/>
    <m/>
    <m/>
    <x v="0"/>
    <x v="0"/>
    <x v="0"/>
    <m/>
    <m/>
    <x v="0"/>
    <m/>
    <m/>
    <x v="3"/>
    <n v="0"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16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  <r>
    <m/>
    <m/>
    <m/>
    <x v="0"/>
    <x v="0"/>
    <x v="0"/>
    <m/>
    <m/>
    <m/>
    <x v="0"/>
    <x v="0"/>
    <x v="0"/>
    <m/>
    <m/>
    <x v="0"/>
    <m/>
    <m/>
    <x v="0"/>
    <m/>
    <x v="0"/>
    <x v="7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24">
    <pivotField showAll="0"/>
    <pivotField showAll="0"/>
    <pivotField showAll="0"/>
    <pivotField showAll="0"/>
    <pivotField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 Numbers" fld="4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24">
    <pivotField showAll="0"/>
    <pivotField showAll="0" defaultSubtotal="0"/>
    <pivotField showAll="0" defaultSubtotal="0"/>
    <pivotField showAll="0"/>
    <pivotField dataField="1" showAll="0"/>
    <pivotField axis="axisRow" showAll="0">
      <items count="5">
        <item x="1"/>
        <item x="3"/>
        <item x="2"/>
        <item h="1" x="0"/>
        <item t="default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 Numbers" fld="4" subtotal="count" baseField="0" baseItem="0"/>
  </dataFields>
  <chartFormats count="4">
    <chartFormat chart="0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24">
    <pivotField showAll="0"/>
    <pivotField showAll="0" defaultSubtotal="0"/>
    <pivotField showAll="0" defaultSubtotal="0"/>
    <pivotField axis="axisRow" showAll="0">
      <items count="4">
        <item x="2"/>
        <item x="1"/>
        <item h="1" x="0"/>
        <item t="default"/>
      </items>
    </pivotField>
    <pivotField dataField="1"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Gender Numbers" fld="4" subtotal="count" baseField="0" baseItem="0"/>
  </dataFields>
  <chartFormats count="3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3:B27" firstHeaderRow="1" firstDataRow="1" firstDataCol="1"/>
  <pivotFields count="24">
    <pivotField showAll="0"/>
    <pivotField showAll="0" defaultSubtotal="0"/>
    <pivotField showAll="0" defaultSubtotal="0"/>
    <pivotField showAll="0"/>
    <pivotField dataField="1" showAll="0"/>
    <pivotField showAll="0"/>
    <pivotField showAll="0"/>
    <pivotField showAll="0" defaultSubtotal="0"/>
    <pivotField showAll="0" defaultSubtotal="0"/>
    <pivotField axis="axisRow" showAll="0">
      <items count="8">
        <item x="2"/>
        <item x="1"/>
        <item x="3"/>
        <item n="1" h="1" x="0"/>
        <item h="1" x="4"/>
        <item h="1" x="5"/>
        <item h="1" x="6"/>
        <item t="default"/>
      </items>
    </pivotField>
    <pivotField showAll="0"/>
    <pivotField showAl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 Numbers" fld="4" subtotal="count" showDataAs="percentOfTotal" baseField="0" baseItem="0" numFmtId="10"/>
  </dataFields>
  <chartFormats count="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1">
    <pivotField axis="axisRow" dataField="1" showAll="0">
      <items count="9">
        <item x="2"/>
        <item x="4"/>
        <item x="3"/>
        <item x="1"/>
        <item x="5"/>
        <item h="1" x="0"/>
        <item h="1" x="6"/>
        <item h="1" x="7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6. Which fields describes your job description?" fld="0" subtotal="count" baseField="0" baseItem="0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24">
    <pivotField showAll="0"/>
    <pivotField showAll="0" defaultSubtotal="0"/>
    <pivotField showAll="0" defaultSubtotal="0"/>
    <pivotField showAll="0"/>
    <pivotField dataField="1"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 defaultSubtotal="0"/>
    <pivotField axis="axisRow" showAll="0">
      <items count="21">
        <item x="16"/>
        <item x="15"/>
        <item x="17"/>
        <item x="6"/>
        <item x="10"/>
        <item x="14"/>
        <item x="5"/>
        <item x="13"/>
        <item x="12"/>
        <item x="9"/>
        <item x="3"/>
        <item x="1"/>
        <item x="8"/>
        <item x="4"/>
        <item x="2"/>
        <item x="18"/>
        <item x="11"/>
        <item x="7"/>
        <item x="19"/>
        <item h="1" x="0"/>
        <item t="default"/>
      </items>
    </pivotField>
    <pivotField showAll="0"/>
    <pivotField showAll="0"/>
    <pivotField showAll="0"/>
    <pivotField showAll="0"/>
    <pivotField showAll="0" defaultSubtotal="0"/>
    <pivotField showAll="0"/>
  </pivotFields>
  <rowFields count="1">
    <field x="1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Gender Numbers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0" firstHeaderRow="1" firstDataRow="1" firstDataCol="1"/>
  <pivotFields count="24">
    <pivotField showAll="0"/>
    <pivotField showAll="0" defaultSubtotal="0"/>
    <pivotField showAll="0" defaultSubtotal="0"/>
    <pivotField dataField="1"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axis="axisRow" showAll="0">
      <items count="9">
        <item x="2"/>
        <item x="6"/>
        <item x="3"/>
        <item x="4"/>
        <item x="5"/>
        <item x="1"/>
        <item h="1" x="7"/>
        <item h="1" x="0"/>
        <item t="default"/>
      </items>
    </pivotField>
    <pivotField showAll="0"/>
    <pivotField showAll="0" defaultSubtotal="0"/>
    <pivotField showAll="0"/>
  </pivotFields>
  <rowFields count="1">
    <field x="2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2. Gender" fld="3" subtotal="count" baseField="0" baseItem="0"/>
  </dataFields>
  <chartFormats count="7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24">
    <pivotField showAll="0"/>
    <pivotField showAll="0" defaultSubtotal="0"/>
    <pivotField showAll="0" defaultSubtotal="0"/>
    <pivotField dataField="1"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axis="axisRow" showAll="0">
      <items count="10">
        <item x="3"/>
        <item m="1" x="5"/>
        <item m="1" x="7"/>
        <item x="1"/>
        <item m="1" x="8"/>
        <item x="4"/>
        <item m="1" x="6"/>
        <item x="0"/>
        <item x="2"/>
        <item t="default"/>
      </items>
    </pivotField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axis="axisRow" showAll="0">
      <items count="4">
        <item x="2"/>
        <item x="1"/>
        <item h="1" x="0"/>
        <item t="default"/>
      </items>
    </pivotField>
    <pivotField showAll="0"/>
    <pivotField showAll="0"/>
    <pivotField showAll="0" defaultSubtotal="0"/>
    <pivotField showAll="0"/>
  </pivotFields>
  <rowFields count="2">
    <field x="19"/>
    <field x="11"/>
  </rowFields>
  <rowItems count="10">
    <i>
      <x/>
    </i>
    <i r="1">
      <x/>
    </i>
    <i r="1">
      <x v="3"/>
    </i>
    <i r="1">
      <x v="5"/>
    </i>
    <i>
      <x v="1"/>
    </i>
    <i r="1">
      <x/>
    </i>
    <i r="1">
      <x v="3"/>
    </i>
    <i r="1">
      <x v="5"/>
    </i>
    <i r="1">
      <x v="8"/>
    </i>
    <i t="grand">
      <x/>
    </i>
  </rowItems>
  <colItems count="1">
    <i/>
  </colItems>
  <dataFields count="1">
    <dataField name="Count of 2. Gender" fld="3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9" firstHeaderRow="1" firstDataRow="1" firstDataCol="1"/>
  <pivotFields count="24"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/>
    <pivotField axis="axisRow" showAll="0">
      <items count="11">
        <item x="2"/>
        <item h="1" x="4"/>
        <item x="3"/>
        <item m="1" x="9"/>
        <item m="1" x="8"/>
        <item x="1"/>
        <item x="5"/>
        <item x="0"/>
        <item x="6"/>
        <item x="7"/>
        <item t="default"/>
      </items>
    </pivotField>
    <pivotField showAl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axis="axisRow" showAll="0">
      <items count="5">
        <item x="1"/>
        <item x="2"/>
        <item x="3"/>
        <item h="1" x="0"/>
        <item t="default"/>
      </items>
    </pivotField>
  </pivotFields>
  <rowFields count="2">
    <field x="10"/>
    <field x="23"/>
  </rowFields>
  <rowItems count="16">
    <i>
      <x/>
    </i>
    <i r="1">
      <x/>
    </i>
    <i r="1">
      <x v="1"/>
    </i>
    <i r="1">
      <x v="2"/>
    </i>
    <i>
      <x v="2"/>
    </i>
    <i r="1">
      <x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1. What's your age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Z359"/>
  <sheetViews>
    <sheetView workbookViewId="0">
      <pane ySplit="1" topLeftCell="A2" activePane="bottomLeft" state="frozen"/>
      <selection pane="bottomLeft" sqref="A1:XFD1048576"/>
    </sheetView>
  </sheetViews>
  <sheetFormatPr defaultColWidth="12.5703125" defaultRowHeight="15.75" customHeight="1" x14ac:dyDescent="0.2"/>
  <cols>
    <col min="1" max="1" width="17.85546875" style="2" bestFit="1" customWidth="1"/>
    <col min="2" max="2" width="14.85546875" style="2" bestFit="1" customWidth="1"/>
    <col min="3" max="3" width="30.42578125" style="2" bestFit="1" customWidth="1"/>
    <col min="4" max="4" width="34.28515625" style="2" bestFit="1" customWidth="1"/>
    <col min="5" max="5" width="32.140625" style="2" bestFit="1" customWidth="1"/>
    <col min="6" max="6" width="40.5703125" style="2" bestFit="1" customWidth="1"/>
    <col min="7" max="7" width="21.140625" style="2" bestFit="1" customWidth="1"/>
    <col min="8" max="8" width="32.140625" style="2" bestFit="1" customWidth="1"/>
    <col min="9" max="9" width="36.42578125" style="2" bestFit="1" customWidth="1"/>
    <col min="10" max="10" width="32.140625" style="2" bestFit="1" customWidth="1"/>
    <col min="11" max="11" width="28" style="2" bestFit="1" customWidth="1"/>
    <col min="12" max="12" width="55.85546875" style="2" bestFit="1" customWidth="1"/>
    <col min="13" max="13" width="72.5703125" style="2" bestFit="1" customWidth="1"/>
    <col min="14" max="14" width="30.7109375" style="2" bestFit="1" customWidth="1"/>
    <col min="15" max="17" width="18.85546875" style="2" customWidth="1"/>
    <col min="18" max="21" width="18.85546875" customWidth="1"/>
    <col min="339" max="16384" width="12.5703125" style="2"/>
  </cols>
  <sheetData>
    <row r="1" spans="1:33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</row>
    <row r="2" spans="1:338" ht="12.75" x14ac:dyDescent="0.2"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</row>
    <row r="3" spans="1:338" ht="12.75" x14ac:dyDescent="0.2">
      <c r="A3" s="1" t="s">
        <v>71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3">
        <v>4</v>
      </c>
      <c r="N3" s="1" t="s">
        <v>25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</row>
    <row r="4" spans="1:338" ht="12.75" x14ac:dyDescent="0.2">
      <c r="A4" s="1" t="s">
        <v>71</v>
      </c>
      <c r="B4" s="1" t="s">
        <v>14</v>
      </c>
      <c r="C4" s="1" t="s">
        <v>15</v>
      </c>
      <c r="D4" s="1" t="s">
        <v>16</v>
      </c>
      <c r="E4" s="1" t="s">
        <v>26</v>
      </c>
      <c r="F4" s="1" t="s">
        <v>27</v>
      </c>
      <c r="G4" s="1" t="s">
        <v>19</v>
      </c>
      <c r="H4" s="1" t="s">
        <v>20</v>
      </c>
      <c r="I4" s="1" t="s">
        <v>28</v>
      </c>
      <c r="J4" s="1" t="s">
        <v>29</v>
      </c>
      <c r="K4" s="1" t="s">
        <v>30</v>
      </c>
      <c r="L4" s="1" t="s">
        <v>31</v>
      </c>
      <c r="M4" s="1">
        <v>4</v>
      </c>
      <c r="N4" s="1" t="s">
        <v>32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</row>
    <row r="5" spans="1:338" ht="12.75" x14ac:dyDescent="0.2">
      <c r="A5" s="1" t="s">
        <v>71</v>
      </c>
      <c r="B5" s="1" t="s">
        <v>14</v>
      </c>
      <c r="C5" s="1" t="s">
        <v>33</v>
      </c>
      <c r="D5" s="1" t="s">
        <v>16</v>
      </c>
      <c r="E5" s="1" t="s">
        <v>26</v>
      </c>
      <c r="F5" s="1" t="s">
        <v>34</v>
      </c>
      <c r="G5" s="1" t="s">
        <v>19</v>
      </c>
      <c r="H5" s="1" t="s">
        <v>20</v>
      </c>
      <c r="I5" s="1" t="s">
        <v>24</v>
      </c>
      <c r="J5" s="1" t="s">
        <v>35</v>
      </c>
      <c r="K5" s="1" t="s">
        <v>30</v>
      </c>
      <c r="L5" s="1" t="s">
        <v>24</v>
      </c>
      <c r="M5" s="1">
        <v>5</v>
      </c>
      <c r="N5" s="1" t="s">
        <v>32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</row>
    <row r="6" spans="1:338" ht="12.75" x14ac:dyDescent="0.2">
      <c r="A6" s="1" t="s">
        <v>71</v>
      </c>
      <c r="B6" s="1" t="s">
        <v>14</v>
      </c>
      <c r="C6" s="1" t="s">
        <v>15</v>
      </c>
      <c r="D6" s="1" t="s">
        <v>36</v>
      </c>
      <c r="E6" s="1" t="s">
        <v>17</v>
      </c>
      <c r="F6" s="1" t="s">
        <v>34</v>
      </c>
      <c r="G6" s="1" t="s">
        <v>19</v>
      </c>
      <c r="H6" s="1" t="s">
        <v>20</v>
      </c>
      <c r="I6" s="1" t="s">
        <v>37</v>
      </c>
      <c r="J6" s="1" t="s">
        <v>35</v>
      </c>
      <c r="K6" s="1" t="s">
        <v>30</v>
      </c>
      <c r="L6" s="1" t="s">
        <v>24</v>
      </c>
      <c r="M6" s="1">
        <v>1</v>
      </c>
      <c r="N6" s="1" t="s">
        <v>32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</row>
    <row r="7" spans="1:338" ht="12.75" x14ac:dyDescent="0.2">
      <c r="A7" s="1" t="s">
        <v>71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18</v>
      </c>
      <c r="G7" s="1" t="s">
        <v>19</v>
      </c>
      <c r="H7" s="1" t="s">
        <v>20</v>
      </c>
      <c r="I7" s="1" t="s">
        <v>42</v>
      </c>
      <c r="J7" s="1" t="s">
        <v>43</v>
      </c>
      <c r="K7" s="1" t="s">
        <v>30</v>
      </c>
      <c r="L7" s="1" t="s">
        <v>44</v>
      </c>
      <c r="M7" s="1">
        <v>6</v>
      </c>
      <c r="N7" s="1" t="s">
        <v>25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</row>
    <row r="8" spans="1:338" ht="12.75" x14ac:dyDescent="0.2">
      <c r="A8" s="1" t="s">
        <v>71</v>
      </c>
      <c r="B8" s="1" t="s">
        <v>14</v>
      </c>
      <c r="C8" s="1" t="s">
        <v>33</v>
      </c>
      <c r="D8" s="1" t="s">
        <v>36</v>
      </c>
      <c r="E8" s="1" t="s">
        <v>26</v>
      </c>
      <c r="F8" s="1" t="s">
        <v>34</v>
      </c>
      <c r="G8" s="1" t="s">
        <v>19</v>
      </c>
      <c r="H8" s="1" t="s">
        <v>20</v>
      </c>
      <c r="I8" s="1" t="s">
        <v>44</v>
      </c>
      <c r="J8" s="1" t="s">
        <v>22</v>
      </c>
      <c r="K8" s="1" t="s">
        <v>30</v>
      </c>
      <c r="L8" s="1" t="s">
        <v>44</v>
      </c>
      <c r="M8" s="1">
        <v>3</v>
      </c>
      <c r="N8" s="1" t="s">
        <v>32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</row>
    <row r="9" spans="1:338" ht="12.75" x14ac:dyDescent="0.2">
      <c r="A9" s="1" t="s">
        <v>71</v>
      </c>
      <c r="B9" s="1" t="s">
        <v>14</v>
      </c>
      <c r="C9" s="1" t="s">
        <v>39</v>
      </c>
      <c r="D9" s="1" t="s">
        <v>45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24</v>
      </c>
      <c r="J9" s="1" t="s">
        <v>22</v>
      </c>
      <c r="K9" s="1" t="s">
        <v>30</v>
      </c>
      <c r="L9" s="1" t="s">
        <v>31</v>
      </c>
      <c r="M9" s="1">
        <v>3</v>
      </c>
      <c r="N9" s="1" t="s">
        <v>25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</row>
    <row r="10" spans="1:338" ht="12.75" x14ac:dyDescent="0.2">
      <c r="A10" s="1" t="s">
        <v>70</v>
      </c>
      <c r="B10" s="1" t="s">
        <v>14</v>
      </c>
      <c r="C10" s="1" t="s">
        <v>15</v>
      </c>
      <c r="D10" s="1" t="s">
        <v>45</v>
      </c>
      <c r="E10" s="1" t="s">
        <v>26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23</v>
      </c>
      <c r="L10" s="1" t="s">
        <v>83</v>
      </c>
      <c r="M10" s="1">
        <v>0</v>
      </c>
      <c r="N10" s="1" t="s">
        <v>32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</row>
    <row r="11" spans="1:338" ht="12.75" x14ac:dyDescent="0.2">
      <c r="A11" s="1" t="s">
        <v>71</v>
      </c>
      <c r="B11" s="1" t="s">
        <v>14</v>
      </c>
      <c r="C11" s="1" t="s">
        <v>33</v>
      </c>
      <c r="D11" s="1" t="s">
        <v>40</v>
      </c>
      <c r="E11" s="1" t="s">
        <v>26</v>
      </c>
      <c r="F11" s="1" t="s">
        <v>34</v>
      </c>
      <c r="G11" s="1" t="s">
        <v>19</v>
      </c>
      <c r="H11" s="1" t="s">
        <v>20</v>
      </c>
      <c r="I11" s="1" t="s">
        <v>51</v>
      </c>
      <c r="J11" s="1" t="s">
        <v>52</v>
      </c>
      <c r="K11" s="1" t="s">
        <v>30</v>
      </c>
      <c r="L11" s="1" t="s">
        <v>31</v>
      </c>
      <c r="M11" s="1">
        <v>8</v>
      </c>
      <c r="N11" s="1" t="s">
        <v>25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</row>
    <row r="12" spans="1:338" ht="12.75" x14ac:dyDescent="0.2">
      <c r="A12" s="1" t="s">
        <v>71</v>
      </c>
      <c r="B12" s="1" t="s">
        <v>14</v>
      </c>
      <c r="C12" s="1" t="s">
        <v>33</v>
      </c>
      <c r="D12" s="1" t="s">
        <v>16</v>
      </c>
      <c r="E12" s="1" t="s">
        <v>41</v>
      </c>
      <c r="F12" s="1" t="s">
        <v>34</v>
      </c>
      <c r="G12" s="1" t="s">
        <v>53</v>
      </c>
      <c r="H12" s="1" t="s">
        <v>48</v>
      </c>
      <c r="I12" s="1" t="s">
        <v>54</v>
      </c>
      <c r="J12" s="1" t="s">
        <v>55</v>
      </c>
      <c r="K12" s="1" t="s">
        <v>30</v>
      </c>
      <c r="L12" s="1" t="s">
        <v>56</v>
      </c>
      <c r="M12" s="1">
        <v>4</v>
      </c>
      <c r="N12" s="1" t="s">
        <v>25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</row>
    <row r="13" spans="1:338" ht="12.75" x14ac:dyDescent="0.2">
      <c r="A13" s="1" t="s">
        <v>71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57</v>
      </c>
      <c r="H13" s="1" t="s">
        <v>20</v>
      </c>
      <c r="I13" s="1" t="s">
        <v>58</v>
      </c>
      <c r="J13" s="1" t="s">
        <v>55</v>
      </c>
      <c r="K13" s="1" t="s">
        <v>30</v>
      </c>
      <c r="L13" s="1" t="s">
        <v>64</v>
      </c>
      <c r="M13" s="1">
        <v>3</v>
      </c>
      <c r="N13" s="1" t="s">
        <v>32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</row>
    <row r="14" spans="1:338" ht="12.75" x14ac:dyDescent="0.2">
      <c r="A14" s="1" t="s">
        <v>71</v>
      </c>
      <c r="B14" s="1" t="s">
        <v>14</v>
      </c>
      <c r="C14" s="1" t="s">
        <v>15</v>
      </c>
      <c r="D14" s="1" t="s">
        <v>16</v>
      </c>
      <c r="E14" s="1" t="s">
        <v>26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30</v>
      </c>
      <c r="L14" s="1" t="s">
        <v>24</v>
      </c>
      <c r="M14" s="1">
        <v>6</v>
      </c>
      <c r="N14" s="1" t="s">
        <v>32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</row>
    <row r="15" spans="1:338" ht="12.75" x14ac:dyDescent="0.2">
      <c r="A15" s="1" t="s">
        <v>71</v>
      </c>
      <c r="B15" s="1" t="s">
        <v>14</v>
      </c>
      <c r="C15" s="1" t="s">
        <v>15</v>
      </c>
      <c r="D15" s="1" t="s">
        <v>45</v>
      </c>
      <c r="E15" s="1" t="s">
        <v>17</v>
      </c>
      <c r="F15" s="1" t="s">
        <v>18</v>
      </c>
      <c r="G15" s="1" t="s">
        <v>57</v>
      </c>
      <c r="H15" s="1" t="s">
        <v>20</v>
      </c>
      <c r="I15" s="1" t="s">
        <v>59</v>
      </c>
      <c r="J15" s="1" t="s">
        <v>22</v>
      </c>
      <c r="K15" s="1" t="s">
        <v>30</v>
      </c>
      <c r="L15" s="1" t="s">
        <v>24</v>
      </c>
      <c r="M15" s="1">
        <v>5</v>
      </c>
      <c r="N15" s="1" t="s">
        <v>25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</row>
    <row r="16" spans="1:338" ht="12.75" x14ac:dyDescent="0.2">
      <c r="A16" s="1" t="s">
        <v>71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60</v>
      </c>
      <c r="J16" s="1" t="s">
        <v>35</v>
      </c>
      <c r="K16" s="1" t="s">
        <v>30</v>
      </c>
      <c r="L16" s="1" t="s">
        <v>44</v>
      </c>
      <c r="M16" s="1">
        <v>8</v>
      </c>
      <c r="N16" s="1" t="s">
        <v>32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</row>
    <row r="17" spans="1:338" ht="12.75" x14ac:dyDescent="0.2">
      <c r="A17" s="1" t="s">
        <v>71</v>
      </c>
      <c r="B17" s="1" t="s">
        <v>14</v>
      </c>
      <c r="C17" s="1" t="s">
        <v>15</v>
      </c>
      <c r="D17" s="1" t="s">
        <v>36</v>
      </c>
      <c r="E17" s="1" t="s">
        <v>41</v>
      </c>
      <c r="F17" s="1" t="s">
        <v>18</v>
      </c>
      <c r="G17" s="1" t="s">
        <v>19</v>
      </c>
      <c r="H17" s="1" t="s">
        <v>20</v>
      </c>
      <c r="I17" s="1" t="s">
        <v>61</v>
      </c>
      <c r="J17" s="1" t="s">
        <v>35</v>
      </c>
      <c r="K17" s="1" t="s">
        <v>30</v>
      </c>
      <c r="L17" s="1" t="s">
        <v>44</v>
      </c>
      <c r="M17" s="1">
        <v>4</v>
      </c>
      <c r="N17" s="1" t="s">
        <v>25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</row>
    <row r="18" spans="1:338" ht="12.75" x14ac:dyDescent="0.2">
      <c r="A18" s="1" t="s">
        <v>70</v>
      </c>
      <c r="B18" s="1" t="s">
        <v>14</v>
      </c>
      <c r="C18" s="1" t="s">
        <v>15</v>
      </c>
      <c r="D18" s="1" t="s">
        <v>45</v>
      </c>
      <c r="E18" s="1" t="s">
        <v>17</v>
      </c>
      <c r="F18" s="1" t="s">
        <v>95</v>
      </c>
      <c r="G18" s="1" t="s">
        <v>53</v>
      </c>
      <c r="H18" s="1" t="s">
        <v>62</v>
      </c>
      <c r="I18" s="1" t="s">
        <v>63</v>
      </c>
      <c r="J18" s="1" t="s">
        <v>22</v>
      </c>
      <c r="K18" s="1" t="s">
        <v>30</v>
      </c>
      <c r="L18" s="1" t="s">
        <v>64</v>
      </c>
      <c r="M18" s="1">
        <v>8</v>
      </c>
      <c r="N18" s="1" t="s">
        <v>32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</row>
    <row r="19" spans="1:338" ht="12.75" x14ac:dyDescent="0.2">
      <c r="A19" s="1" t="s">
        <v>70</v>
      </c>
      <c r="B19" s="1" t="s">
        <v>14</v>
      </c>
      <c r="C19" s="1" t="s">
        <v>15</v>
      </c>
      <c r="D19" s="1" t="s">
        <v>45</v>
      </c>
      <c r="E19" s="1" t="s">
        <v>17</v>
      </c>
      <c r="F19" s="1" t="s">
        <v>18</v>
      </c>
      <c r="G19" s="1" t="s">
        <v>53</v>
      </c>
      <c r="H19" s="1" t="s">
        <v>62</v>
      </c>
      <c r="I19" s="1" t="s">
        <v>65</v>
      </c>
      <c r="J19" s="1" t="s">
        <v>55</v>
      </c>
      <c r="K19" s="1" t="s">
        <v>30</v>
      </c>
      <c r="L19" s="1" t="s">
        <v>44</v>
      </c>
      <c r="M19" s="1">
        <v>10</v>
      </c>
      <c r="N19" s="1" t="s">
        <v>32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</row>
    <row r="20" spans="1:338" ht="12.75" x14ac:dyDescent="0.2">
      <c r="A20" s="1" t="s">
        <v>71</v>
      </c>
      <c r="B20" s="1" t="s">
        <v>14</v>
      </c>
      <c r="C20" s="1" t="s">
        <v>15</v>
      </c>
      <c r="D20" s="1" t="s">
        <v>45</v>
      </c>
      <c r="E20" s="1" t="s">
        <v>17</v>
      </c>
      <c r="F20" s="1" t="s">
        <v>18</v>
      </c>
      <c r="G20" s="1" t="s">
        <v>53</v>
      </c>
      <c r="H20" s="1" t="s">
        <v>20</v>
      </c>
      <c r="I20" s="1" t="s">
        <v>64</v>
      </c>
      <c r="J20" s="1" t="s">
        <v>22</v>
      </c>
      <c r="K20" s="1" t="s">
        <v>30</v>
      </c>
      <c r="L20" s="1" t="s">
        <v>83</v>
      </c>
      <c r="M20" s="1">
        <v>4</v>
      </c>
      <c r="N20" s="1" t="s">
        <v>32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</row>
    <row r="21" spans="1:338" ht="14.25" x14ac:dyDescent="0.2">
      <c r="A21" s="1" t="s">
        <v>71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57</v>
      </c>
      <c r="H21" s="1" t="s">
        <v>62</v>
      </c>
      <c r="I21" s="1" t="s">
        <v>66</v>
      </c>
      <c r="J21" s="1" t="s">
        <v>55</v>
      </c>
      <c r="K21" s="1" t="s">
        <v>23</v>
      </c>
      <c r="L21" s="1" t="s">
        <v>24</v>
      </c>
      <c r="M21" s="1">
        <v>4</v>
      </c>
      <c r="N21" s="4" t="s">
        <v>84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</row>
    <row r="22" spans="1:338" ht="15.75" customHeight="1" x14ac:dyDescent="0.2">
      <c r="A22" s="1" t="s">
        <v>70</v>
      </c>
      <c r="B22" s="2" t="s">
        <v>67</v>
      </c>
      <c r="C22" s="1" t="s">
        <v>15</v>
      </c>
      <c r="D22" s="2" t="s">
        <v>74</v>
      </c>
      <c r="E22" s="2" t="s">
        <v>26</v>
      </c>
      <c r="F22" s="2" t="s">
        <v>27</v>
      </c>
      <c r="G22" s="2" t="s">
        <v>76</v>
      </c>
      <c r="H22" s="1" t="s">
        <v>20</v>
      </c>
      <c r="I22" s="1" t="s">
        <v>24</v>
      </c>
      <c r="J22" s="1" t="s">
        <v>52</v>
      </c>
      <c r="K22" s="1" t="s">
        <v>23</v>
      </c>
      <c r="L22" s="1" t="s">
        <v>24</v>
      </c>
      <c r="M22" s="3">
        <v>4</v>
      </c>
      <c r="N22" s="1" t="s">
        <v>25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</row>
    <row r="23" spans="1:338" ht="15.75" customHeight="1" x14ac:dyDescent="0.2">
      <c r="A23" s="2" t="s">
        <v>70</v>
      </c>
      <c r="B23" s="2" t="s">
        <v>67</v>
      </c>
      <c r="C23" s="1" t="s">
        <v>15</v>
      </c>
      <c r="D23" s="2" t="s">
        <v>40</v>
      </c>
      <c r="E23" s="2" t="s">
        <v>17</v>
      </c>
      <c r="F23" s="2" t="s">
        <v>75</v>
      </c>
      <c r="G23" s="2" t="s">
        <v>76</v>
      </c>
      <c r="H23" s="1" t="s">
        <v>48</v>
      </c>
      <c r="I23" s="1" t="s">
        <v>24</v>
      </c>
      <c r="J23" s="1" t="s">
        <v>55</v>
      </c>
      <c r="K23" s="1" t="s">
        <v>30</v>
      </c>
      <c r="L23" s="1" t="s">
        <v>31</v>
      </c>
      <c r="M23" s="1">
        <v>4</v>
      </c>
      <c r="N23" s="1" t="s">
        <v>32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</row>
    <row r="24" spans="1:338" ht="15.75" customHeight="1" x14ac:dyDescent="0.2">
      <c r="A24" s="2" t="s">
        <v>71</v>
      </c>
      <c r="B24" s="2" t="s">
        <v>67</v>
      </c>
      <c r="C24" s="1" t="s">
        <v>15</v>
      </c>
      <c r="D24" s="2" t="s">
        <v>40</v>
      </c>
      <c r="E24" s="2" t="s">
        <v>41</v>
      </c>
      <c r="F24" s="2" t="s">
        <v>18</v>
      </c>
      <c r="G24" s="2" t="s">
        <v>76</v>
      </c>
      <c r="H24" s="1" t="s">
        <v>20</v>
      </c>
      <c r="I24" s="1" t="s">
        <v>37</v>
      </c>
      <c r="J24" s="1" t="s">
        <v>55</v>
      </c>
      <c r="K24" s="1" t="s">
        <v>30</v>
      </c>
      <c r="L24" s="1" t="s">
        <v>24</v>
      </c>
      <c r="M24" s="1">
        <v>5</v>
      </c>
      <c r="N24" s="1" t="s">
        <v>32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</row>
    <row r="25" spans="1:338" ht="15.75" customHeight="1" x14ac:dyDescent="0.2">
      <c r="A25" s="2" t="s">
        <v>70</v>
      </c>
      <c r="B25" s="2" t="s">
        <v>67</v>
      </c>
      <c r="C25" s="1" t="s">
        <v>15</v>
      </c>
      <c r="D25" s="2" t="s">
        <v>40</v>
      </c>
      <c r="E25" s="2" t="s">
        <v>41</v>
      </c>
      <c r="F25" s="2" t="s">
        <v>34</v>
      </c>
      <c r="G25" s="2" t="s">
        <v>76</v>
      </c>
      <c r="H25" s="1" t="s">
        <v>48</v>
      </c>
      <c r="I25" s="1" t="s">
        <v>42</v>
      </c>
      <c r="J25" s="1" t="s">
        <v>22</v>
      </c>
      <c r="K25" s="1" t="s">
        <v>30</v>
      </c>
      <c r="L25" s="1" t="s">
        <v>24</v>
      </c>
      <c r="M25" s="1">
        <v>1</v>
      </c>
      <c r="N25" s="1" t="s">
        <v>32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</row>
    <row r="26" spans="1:338" ht="15.75" customHeight="1" x14ac:dyDescent="0.2">
      <c r="A26" s="2" t="s">
        <v>71</v>
      </c>
      <c r="B26" s="2" t="s">
        <v>67</v>
      </c>
      <c r="C26" s="1" t="s">
        <v>39</v>
      </c>
      <c r="D26" s="2" t="s">
        <v>45</v>
      </c>
      <c r="E26" s="2" t="s">
        <v>26</v>
      </c>
      <c r="F26" s="2" t="s">
        <v>34</v>
      </c>
      <c r="G26" s="2" t="s">
        <v>76</v>
      </c>
      <c r="H26" s="1" t="s">
        <v>20</v>
      </c>
      <c r="I26" s="1" t="s">
        <v>44</v>
      </c>
      <c r="J26" s="1" t="s">
        <v>22</v>
      </c>
      <c r="K26" s="1" t="s">
        <v>30</v>
      </c>
      <c r="L26" s="1" t="s">
        <v>44</v>
      </c>
      <c r="M26" s="1">
        <v>6</v>
      </c>
      <c r="N26" s="1" t="s">
        <v>25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</row>
    <row r="27" spans="1:338" ht="15.75" customHeight="1" x14ac:dyDescent="0.2">
      <c r="A27" s="2" t="s">
        <v>71</v>
      </c>
      <c r="B27" s="2" t="s">
        <v>67</v>
      </c>
      <c r="C27" s="1" t="s">
        <v>39</v>
      </c>
      <c r="D27" s="2" t="s">
        <v>40</v>
      </c>
      <c r="E27" s="2" t="s">
        <v>26</v>
      </c>
      <c r="F27" s="2" t="s">
        <v>75</v>
      </c>
      <c r="G27" s="2" t="s">
        <v>76</v>
      </c>
      <c r="H27" s="1" t="s">
        <v>20</v>
      </c>
      <c r="I27" s="1" t="s">
        <v>80</v>
      </c>
      <c r="J27" s="1" t="s">
        <v>35</v>
      </c>
      <c r="K27" s="1" t="s">
        <v>30</v>
      </c>
      <c r="L27" s="1" t="s">
        <v>44</v>
      </c>
      <c r="M27" s="1">
        <v>3</v>
      </c>
      <c r="N27" s="1" t="s">
        <v>32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</row>
    <row r="28" spans="1:338" ht="15.75" customHeight="1" x14ac:dyDescent="0.2">
      <c r="A28" s="2" t="s">
        <v>71</v>
      </c>
      <c r="B28" s="2" t="s">
        <v>67</v>
      </c>
      <c r="C28" s="1" t="s">
        <v>15</v>
      </c>
      <c r="D28" s="2" t="s">
        <v>74</v>
      </c>
      <c r="E28" s="2" t="s">
        <v>26</v>
      </c>
      <c r="F28" s="2" t="s">
        <v>18</v>
      </c>
      <c r="G28" s="2" t="s">
        <v>77</v>
      </c>
      <c r="H28" s="1" t="s">
        <v>20</v>
      </c>
      <c r="I28" s="1" t="s">
        <v>24</v>
      </c>
      <c r="J28" s="1" t="s">
        <v>52</v>
      </c>
      <c r="K28" s="1" t="s">
        <v>30</v>
      </c>
      <c r="L28" s="1" t="s">
        <v>31</v>
      </c>
      <c r="M28" s="1">
        <v>3</v>
      </c>
      <c r="N28" s="1" t="s">
        <v>25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</row>
    <row r="29" spans="1:338" ht="15.75" customHeight="1" x14ac:dyDescent="0.2">
      <c r="A29" s="2" t="s">
        <v>72</v>
      </c>
      <c r="B29" s="2" t="s">
        <v>67</v>
      </c>
      <c r="C29" s="1" t="s">
        <v>39</v>
      </c>
      <c r="D29" s="2" t="s">
        <v>45</v>
      </c>
      <c r="E29" s="2" t="s">
        <v>17</v>
      </c>
      <c r="F29" s="2" t="s">
        <v>18</v>
      </c>
      <c r="G29" s="2" t="s">
        <v>76</v>
      </c>
      <c r="H29" s="1" t="s">
        <v>20</v>
      </c>
      <c r="I29" s="1" t="s">
        <v>37</v>
      </c>
      <c r="J29" s="1" t="s">
        <v>55</v>
      </c>
      <c r="K29" s="1" t="s">
        <v>23</v>
      </c>
      <c r="L29" s="1" t="s">
        <v>83</v>
      </c>
      <c r="M29" s="1">
        <v>0</v>
      </c>
      <c r="N29" s="1" t="s">
        <v>32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</row>
    <row r="30" spans="1:338" ht="15.75" customHeight="1" x14ac:dyDescent="0.2">
      <c r="A30" s="2" t="s">
        <v>70</v>
      </c>
      <c r="B30" s="2" t="s">
        <v>67</v>
      </c>
      <c r="C30" s="1" t="s">
        <v>15</v>
      </c>
      <c r="D30" s="2" t="s">
        <v>36</v>
      </c>
      <c r="E30" s="2" t="s">
        <v>26</v>
      </c>
      <c r="F30" s="2" t="s">
        <v>18</v>
      </c>
      <c r="G30" s="2" t="s">
        <v>78</v>
      </c>
      <c r="H30" s="1" t="s">
        <v>20</v>
      </c>
      <c r="I30" s="1" t="s">
        <v>42</v>
      </c>
      <c r="J30" s="1" t="s">
        <v>55</v>
      </c>
      <c r="K30" s="1" t="s">
        <v>30</v>
      </c>
      <c r="L30" s="1" t="s">
        <v>31</v>
      </c>
      <c r="M30" s="3">
        <v>4</v>
      </c>
      <c r="N30" s="1" t="s">
        <v>25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</row>
    <row r="31" spans="1:338" ht="15.75" customHeight="1" x14ac:dyDescent="0.2">
      <c r="A31" s="2" t="s">
        <v>71</v>
      </c>
      <c r="B31" s="2" t="s">
        <v>67</v>
      </c>
      <c r="C31" s="1" t="s">
        <v>15</v>
      </c>
      <c r="D31" s="2" t="s">
        <v>74</v>
      </c>
      <c r="E31" s="2" t="s">
        <v>26</v>
      </c>
      <c r="F31" s="2" t="s">
        <v>75</v>
      </c>
      <c r="G31" s="2" t="s">
        <v>78</v>
      </c>
      <c r="H31" s="1" t="s">
        <v>20</v>
      </c>
      <c r="I31" s="1" t="s">
        <v>44</v>
      </c>
      <c r="J31" s="1" t="s">
        <v>22</v>
      </c>
      <c r="K31" s="1" t="s">
        <v>30</v>
      </c>
      <c r="L31" s="1" t="s">
        <v>56</v>
      </c>
      <c r="M31" s="1">
        <v>4</v>
      </c>
      <c r="N31" s="1" t="s">
        <v>25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</row>
    <row r="32" spans="1:338" ht="15.75" customHeight="1" x14ac:dyDescent="0.2">
      <c r="A32" s="2" t="s">
        <v>70</v>
      </c>
      <c r="B32" s="2" t="s">
        <v>67</v>
      </c>
      <c r="C32" s="1" t="s">
        <v>15</v>
      </c>
      <c r="D32" s="2" t="s">
        <v>40</v>
      </c>
      <c r="E32" s="2" t="s">
        <v>41</v>
      </c>
      <c r="F32" s="2" t="s">
        <v>18</v>
      </c>
      <c r="G32" s="2" t="s">
        <v>78</v>
      </c>
      <c r="H32" s="1" t="s">
        <v>20</v>
      </c>
      <c r="I32" s="1" t="s">
        <v>24</v>
      </c>
      <c r="J32" s="1" t="s">
        <v>22</v>
      </c>
      <c r="K32" s="1" t="s">
        <v>30</v>
      </c>
      <c r="L32" s="1" t="s">
        <v>24</v>
      </c>
      <c r="M32" s="1">
        <v>5</v>
      </c>
      <c r="N32" s="1" t="s">
        <v>32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</row>
    <row r="33" spans="1:338" ht="15.75" customHeight="1" x14ac:dyDescent="0.2">
      <c r="A33" s="2" t="s">
        <v>70</v>
      </c>
      <c r="B33" s="2" t="s">
        <v>67</v>
      </c>
      <c r="C33" s="1" t="s">
        <v>15</v>
      </c>
      <c r="D33" s="2" t="s">
        <v>45</v>
      </c>
      <c r="E33" s="2" t="s">
        <v>17</v>
      </c>
      <c r="F33" s="2" t="s">
        <v>18</v>
      </c>
      <c r="G33" s="2" t="s">
        <v>76</v>
      </c>
      <c r="H33" s="1" t="s">
        <v>20</v>
      </c>
      <c r="I33" s="1" t="s">
        <v>37</v>
      </c>
      <c r="J33" s="1" t="s">
        <v>35</v>
      </c>
      <c r="K33" s="1" t="s">
        <v>30</v>
      </c>
      <c r="L33" s="1" t="s">
        <v>31</v>
      </c>
      <c r="M33" s="1">
        <v>1</v>
      </c>
      <c r="N33" s="1" t="s">
        <v>32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</row>
    <row r="34" spans="1:338" ht="15.75" customHeight="1" x14ac:dyDescent="0.2">
      <c r="A34" s="2" t="s">
        <v>71</v>
      </c>
      <c r="B34" s="2" t="s">
        <v>67</v>
      </c>
      <c r="C34" s="1" t="s">
        <v>39</v>
      </c>
      <c r="D34" s="2" t="s">
        <v>45</v>
      </c>
      <c r="E34" s="2" t="s">
        <v>17</v>
      </c>
      <c r="F34" s="2" t="s">
        <v>18</v>
      </c>
      <c r="G34" s="2" t="s">
        <v>77</v>
      </c>
      <c r="H34" s="1" t="s">
        <v>20</v>
      </c>
      <c r="I34" s="1" t="s">
        <v>51</v>
      </c>
      <c r="J34" s="1" t="s">
        <v>35</v>
      </c>
      <c r="K34" s="1" t="s">
        <v>30</v>
      </c>
      <c r="L34" s="1" t="s">
        <v>24</v>
      </c>
      <c r="M34" s="1">
        <v>6</v>
      </c>
      <c r="N34" s="1" t="s">
        <v>25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</row>
    <row r="35" spans="1:338" ht="15.75" customHeight="1" x14ac:dyDescent="0.2">
      <c r="A35" s="2" t="s">
        <v>71</v>
      </c>
      <c r="B35" s="2" t="s">
        <v>68</v>
      </c>
      <c r="C35" s="1" t="s">
        <v>15</v>
      </c>
      <c r="D35" s="2" t="s">
        <v>74</v>
      </c>
      <c r="E35" s="2" t="s">
        <v>17</v>
      </c>
      <c r="F35" s="2" t="s">
        <v>75</v>
      </c>
      <c r="G35" s="2" t="s">
        <v>76</v>
      </c>
      <c r="H35" s="1" t="s">
        <v>48</v>
      </c>
      <c r="I35" s="1" t="s">
        <v>54</v>
      </c>
      <c r="J35" s="1" t="s">
        <v>22</v>
      </c>
      <c r="K35" s="1" t="s">
        <v>30</v>
      </c>
      <c r="L35" s="1" t="s">
        <v>24</v>
      </c>
      <c r="M35" s="1">
        <v>3</v>
      </c>
      <c r="N35" s="1" t="s">
        <v>32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</row>
    <row r="36" spans="1:338" ht="15.75" customHeight="1" x14ac:dyDescent="0.2">
      <c r="A36" s="2" t="s">
        <v>71</v>
      </c>
      <c r="B36" s="2" t="s">
        <v>67</v>
      </c>
      <c r="C36" s="1" t="s">
        <v>33</v>
      </c>
      <c r="D36" s="2" t="s">
        <v>45</v>
      </c>
      <c r="E36" s="2" t="s">
        <v>41</v>
      </c>
      <c r="F36" s="2" t="s">
        <v>75</v>
      </c>
      <c r="G36" s="2" t="s">
        <v>78</v>
      </c>
      <c r="H36" s="1" t="s">
        <v>20</v>
      </c>
      <c r="I36" s="1" t="s">
        <v>58</v>
      </c>
      <c r="J36" s="1" t="s">
        <v>55</v>
      </c>
      <c r="K36" s="1" t="s">
        <v>30</v>
      </c>
      <c r="L36" s="1" t="s">
        <v>44</v>
      </c>
      <c r="M36" s="1">
        <v>3</v>
      </c>
      <c r="N36" s="1" t="s">
        <v>25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</row>
    <row r="37" spans="1:338" ht="15.75" customHeight="1" x14ac:dyDescent="0.2">
      <c r="A37" s="2" t="s">
        <v>71</v>
      </c>
      <c r="B37" s="2" t="s">
        <v>67</v>
      </c>
      <c r="C37" s="1" t="s">
        <v>33</v>
      </c>
      <c r="D37" s="2" t="s">
        <v>74</v>
      </c>
      <c r="E37" s="2" t="s">
        <v>26</v>
      </c>
      <c r="F37" s="2" t="s">
        <v>75</v>
      </c>
      <c r="G37" s="2" t="s">
        <v>78</v>
      </c>
      <c r="H37" s="1" t="s">
        <v>48</v>
      </c>
      <c r="I37" s="1" t="s">
        <v>21</v>
      </c>
      <c r="J37" s="1" t="s">
        <v>22</v>
      </c>
      <c r="K37" s="1" t="s">
        <v>23</v>
      </c>
      <c r="L37" s="1" t="s">
        <v>44</v>
      </c>
      <c r="M37" s="1">
        <v>0</v>
      </c>
      <c r="N37" s="1" t="s">
        <v>25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</row>
    <row r="38" spans="1:338" ht="15.75" customHeight="1" x14ac:dyDescent="0.2">
      <c r="A38" s="2" t="s">
        <v>70</v>
      </c>
      <c r="B38" s="2" t="s">
        <v>67</v>
      </c>
      <c r="C38" s="1" t="s">
        <v>15</v>
      </c>
      <c r="D38" s="2" t="s">
        <v>36</v>
      </c>
      <c r="E38" s="2" t="s">
        <v>41</v>
      </c>
      <c r="F38" s="2" t="s">
        <v>18</v>
      </c>
      <c r="G38" s="2" t="s">
        <v>78</v>
      </c>
      <c r="H38" s="1" t="s">
        <v>20</v>
      </c>
      <c r="I38" s="1" t="s">
        <v>59</v>
      </c>
      <c r="J38" s="1" t="s">
        <v>52</v>
      </c>
      <c r="K38" s="1" t="s">
        <v>30</v>
      </c>
      <c r="L38" s="1" t="s">
        <v>31</v>
      </c>
      <c r="M38" s="1">
        <v>8</v>
      </c>
      <c r="N38" s="1" t="s">
        <v>32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</row>
    <row r="39" spans="1:338" ht="15.75" customHeight="1" x14ac:dyDescent="0.2">
      <c r="A39" s="2" t="s">
        <v>70</v>
      </c>
      <c r="B39" s="2" t="s">
        <v>67</v>
      </c>
      <c r="C39" s="1" t="s">
        <v>15</v>
      </c>
      <c r="D39" s="2" t="s">
        <v>40</v>
      </c>
      <c r="E39" s="2" t="s">
        <v>41</v>
      </c>
      <c r="F39" s="2" t="s">
        <v>34</v>
      </c>
      <c r="G39" s="2" t="s">
        <v>77</v>
      </c>
      <c r="H39" s="1" t="s">
        <v>20</v>
      </c>
      <c r="I39" s="1" t="s">
        <v>60</v>
      </c>
      <c r="J39" s="1" t="s">
        <v>55</v>
      </c>
      <c r="K39" s="1" t="s">
        <v>30</v>
      </c>
      <c r="L39" s="1" t="s">
        <v>83</v>
      </c>
      <c r="M39" s="1">
        <v>4</v>
      </c>
      <c r="N39" s="1" t="s">
        <v>32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</row>
    <row r="40" spans="1:338" ht="15.75" customHeight="1" x14ac:dyDescent="0.2">
      <c r="A40" s="2" t="s">
        <v>71</v>
      </c>
      <c r="B40" s="2" t="s">
        <v>67</v>
      </c>
      <c r="C40" s="1" t="s">
        <v>15</v>
      </c>
      <c r="D40" s="2" t="s">
        <v>45</v>
      </c>
      <c r="E40" s="2" t="s">
        <v>17</v>
      </c>
      <c r="F40" s="2" t="s">
        <v>75</v>
      </c>
      <c r="G40" s="2" t="s">
        <v>78</v>
      </c>
      <c r="H40" s="1" t="s">
        <v>20</v>
      </c>
      <c r="I40" s="1" t="s">
        <v>61</v>
      </c>
      <c r="J40" s="1" t="s">
        <v>55</v>
      </c>
      <c r="K40" s="1" t="s">
        <v>30</v>
      </c>
      <c r="L40" s="1" t="s">
        <v>31</v>
      </c>
      <c r="M40" s="1">
        <v>3</v>
      </c>
      <c r="N40" s="1" t="s">
        <v>32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</row>
    <row r="41" spans="1:338" ht="15.75" customHeight="1" x14ac:dyDescent="0.2">
      <c r="A41" s="2" t="s">
        <v>70</v>
      </c>
      <c r="B41" s="2" t="s">
        <v>67</v>
      </c>
      <c r="C41" s="1" t="s">
        <v>39</v>
      </c>
      <c r="D41" s="2" t="s">
        <v>40</v>
      </c>
      <c r="E41" s="2" t="s">
        <v>26</v>
      </c>
      <c r="F41" s="2" t="s">
        <v>18</v>
      </c>
      <c r="G41" s="2" t="s">
        <v>76</v>
      </c>
      <c r="H41" s="1" t="s">
        <v>20</v>
      </c>
      <c r="I41" s="1" t="s">
        <v>63</v>
      </c>
      <c r="J41" s="1" t="s">
        <v>22</v>
      </c>
      <c r="K41" s="1" t="s">
        <v>30</v>
      </c>
      <c r="L41" s="1" t="s">
        <v>56</v>
      </c>
      <c r="M41" s="1">
        <v>6</v>
      </c>
      <c r="N41" s="1" t="s">
        <v>25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</row>
    <row r="42" spans="1:338" ht="15.75" customHeight="1" x14ac:dyDescent="0.2">
      <c r="A42" s="2" t="s">
        <v>71</v>
      </c>
      <c r="B42" s="2" t="s">
        <v>67</v>
      </c>
      <c r="C42" s="1" t="s">
        <v>15</v>
      </c>
      <c r="D42" s="2" t="s">
        <v>40</v>
      </c>
      <c r="E42" s="2" t="s">
        <v>17</v>
      </c>
      <c r="F42" s="2" t="s">
        <v>18</v>
      </c>
      <c r="G42" s="2" t="s">
        <v>77</v>
      </c>
      <c r="H42" s="1" t="s">
        <v>20</v>
      </c>
      <c r="I42" s="1" t="s">
        <v>37</v>
      </c>
      <c r="J42" s="1" t="s">
        <v>22</v>
      </c>
      <c r="K42" s="1" t="s">
        <v>30</v>
      </c>
      <c r="L42" s="1" t="s">
        <v>64</v>
      </c>
      <c r="M42" s="1">
        <v>5</v>
      </c>
      <c r="N42" s="1" t="s">
        <v>32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</row>
    <row r="43" spans="1:338" ht="15.75" customHeight="1" x14ac:dyDescent="0.2">
      <c r="A43" s="2" t="s">
        <v>70</v>
      </c>
      <c r="B43" s="2" t="s">
        <v>67</v>
      </c>
      <c r="C43" s="1" t="s">
        <v>33</v>
      </c>
      <c r="D43" s="2" t="s">
        <v>45</v>
      </c>
      <c r="E43" s="2" t="s">
        <v>17</v>
      </c>
      <c r="F43" s="2" t="s">
        <v>18</v>
      </c>
      <c r="G43" s="2" t="s">
        <v>76</v>
      </c>
      <c r="H43" s="1" t="s">
        <v>62</v>
      </c>
      <c r="I43" s="1" t="s">
        <v>24</v>
      </c>
      <c r="J43" s="1" t="s">
        <v>35</v>
      </c>
      <c r="K43" s="1" t="s">
        <v>30</v>
      </c>
      <c r="L43" s="1" t="s">
        <v>24</v>
      </c>
      <c r="M43" s="1">
        <v>8</v>
      </c>
      <c r="N43" s="1" t="s">
        <v>25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</row>
    <row r="44" spans="1:338" ht="15.75" customHeight="1" x14ac:dyDescent="0.2">
      <c r="A44" s="2" t="s">
        <v>70</v>
      </c>
      <c r="B44" s="2" t="s">
        <v>69</v>
      </c>
      <c r="C44" s="1" t="s">
        <v>15</v>
      </c>
      <c r="D44" s="2" t="s">
        <v>40</v>
      </c>
      <c r="E44" s="2" t="s">
        <v>41</v>
      </c>
      <c r="F44" s="2" t="s">
        <v>27</v>
      </c>
      <c r="G44" s="2" t="s">
        <v>76</v>
      </c>
      <c r="H44" s="1" t="s">
        <v>62</v>
      </c>
      <c r="I44" s="1" t="s">
        <v>37</v>
      </c>
      <c r="J44" s="1" t="s">
        <v>35</v>
      </c>
      <c r="K44" s="1" t="s">
        <v>23</v>
      </c>
      <c r="L44" s="1" t="s">
        <v>24</v>
      </c>
      <c r="M44" s="1">
        <v>4</v>
      </c>
      <c r="N44" s="1" t="s">
        <v>32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</row>
    <row r="45" spans="1:338" ht="15.75" customHeight="1" x14ac:dyDescent="0.2">
      <c r="A45" s="2" t="s">
        <v>71</v>
      </c>
      <c r="B45" s="2" t="s">
        <v>67</v>
      </c>
      <c r="C45" s="1" t="s">
        <v>15</v>
      </c>
      <c r="D45" s="2" t="s">
        <v>40</v>
      </c>
      <c r="E45" s="2" t="s">
        <v>17</v>
      </c>
      <c r="F45" s="2" t="s">
        <v>18</v>
      </c>
      <c r="G45" s="2" t="s">
        <v>78</v>
      </c>
      <c r="H45" s="1" t="s">
        <v>20</v>
      </c>
      <c r="I45" s="1" t="s">
        <v>42</v>
      </c>
      <c r="J45" s="1" t="s">
        <v>22</v>
      </c>
      <c r="K45" s="1" t="s">
        <v>30</v>
      </c>
      <c r="L45" s="1" t="s">
        <v>44</v>
      </c>
      <c r="M45" s="3">
        <v>4</v>
      </c>
      <c r="N45" s="1" t="s">
        <v>25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</row>
    <row r="46" spans="1:338" ht="15.75" customHeight="1" x14ac:dyDescent="0.2">
      <c r="A46" s="2" t="s">
        <v>70</v>
      </c>
      <c r="B46" s="2" t="s">
        <v>68</v>
      </c>
      <c r="C46" s="1" t="s">
        <v>15</v>
      </c>
      <c r="D46" s="2" t="s">
        <v>36</v>
      </c>
      <c r="E46" s="2" t="s">
        <v>17</v>
      </c>
      <c r="F46" s="2" t="s">
        <v>34</v>
      </c>
      <c r="G46" s="2" t="s">
        <v>76</v>
      </c>
      <c r="H46" s="1" t="s">
        <v>20</v>
      </c>
      <c r="I46" s="1" t="s">
        <v>44</v>
      </c>
      <c r="J46" s="1" t="s">
        <v>55</v>
      </c>
      <c r="K46" s="1" t="s">
        <v>30</v>
      </c>
      <c r="L46" s="1" t="s">
        <v>44</v>
      </c>
      <c r="M46" s="1">
        <v>4</v>
      </c>
      <c r="N46" s="1" t="s">
        <v>25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</row>
    <row r="47" spans="1:338" ht="15.75" customHeight="1" x14ac:dyDescent="0.2">
      <c r="A47" s="2" t="s">
        <v>70</v>
      </c>
      <c r="B47" s="2" t="s">
        <v>67</v>
      </c>
      <c r="C47" s="1" t="s">
        <v>15</v>
      </c>
      <c r="D47" s="2" t="s">
        <v>45</v>
      </c>
      <c r="E47" s="2" t="s">
        <v>17</v>
      </c>
      <c r="F47" s="2" t="s">
        <v>75</v>
      </c>
      <c r="G47" s="2" t="s">
        <v>76</v>
      </c>
      <c r="H47" s="1" t="s">
        <v>62</v>
      </c>
      <c r="I47" s="1" t="s">
        <v>24</v>
      </c>
      <c r="J47" s="1" t="s">
        <v>22</v>
      </c>
      <c r="K47" s="1" t="s">
        <v>30</v>
      </c>
      <c r="L47" s="1" t="s">
        <v>64</v>
      </c>
      <c r="M47" s="1">
        <v>5</v>
      </c>
      <c r="N47" s="1" t="s">
        <v>32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</row>
    <row r="48" spans="1:338" ht="15.75" customHeight="1" x14ac:dyDescent="0.2">
      <c r="A48" s="2" t="s">
        <v>70</v>
      </c>
      <c r="B48" s="2" t="s">
        <v>67</v>
      </c>
      <c r="C48" s="1" t="s">
        <v>15</v>
      </c>
      <c r="D48" s="2" t="s">
        <v>74</v>
      </c>
      <c r="E48" s="2" t="s">
        <v>41</v>
      </c>
      <c r="F48" s="2" t="s">
        <v>18</v>
      </c>
      <c r="G48" s="2" t="s">
        <v>78</v>
      </c>
      <c r="H48" s="1" t="s">
        <v>20</v>
      </c>
      <c r="I48" s="1" t="s">
        <v>37</v>
      </c>
      <c r="J48" s="1" t="s">
        <v>55</v>
      </c>
      <c r="K48" s="1" t="s">
        <v>30</v>
      </c>
      <c r="L48" s="1" t="s">
        <v>44</v>
      </c>
      <c r="M48" s="1">
        <v>1</v>
      </c>
      <c r="N48" s="1" t="s">
        <v>32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</row>
    <row r="49" spans="1:338" ht="15.75" customHeight="1" x14ac:dyDescent="0.2">
      <c r="A49" s="2" t="s">
        <v>71</v>
      </c>
      <c r="B49" s="2" t="s">
        <v>67</v>
      </c>
      <c r="C49" s="1" t="s">
        <v>15</v>
      </c>
      <c r="D49" s="2" t="s">
        <v>45</v>
      </c>
      <c r="E49" s="2" t="s">
        <v>17</v>
      </c>
      <c r="F49" s="2" t="s">
        <v>18</v>
      </c>
      <c r="G49" s="2" t="s">
        <v>76</v>
      </c>
      <c r="H49" s="1" t="s">
        <v>48</v>
      </c>
      <c r="I49" s="1" t="s">
        <v>51</v>
      </c>
      <c r="J49" s="1" t="s">
        <v>52</v>
      </c>
      <c r="K49" s="1" t="s">
        <v>30</v>
      </c>
      <c r="L49" s="1" t="s">
        <v>83</v>
      </c>
      <c r="M49" s="1">
        <v>6</v>
      </c>
      <c r="N49" s="1" t="s">
        <v>32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</row>
    <row r="50" spans="1:338" ht="15.75" customHeight="1" x14ac:dyDescent="0.2">
      <c r="A50" s="2" t="s">
        <v>70</v>
      </c>
      <c r="B50" s="2" t="s">
        <v>67</v>
      </c>
      <c r="C50" s="1" t="s">
        <v>39</v>
      </c>
      <c r="D50" s="2" t="s">
        <v>36</v>
      </c>
      <c r="E50" s="2" t="s">
        <v>41</v>
      </c>
      <c r="F50" s="2" t="s">
        <v>34</v>
      </c>
      <c r="G50" s="2" t="s">
        <v>78</v>
      </c>
      <c r="H50" s="1" t="s">
        <v>20</v>
      </c>
      <c r="I50" s="1" t="s">
        <v>54</v>
      </c>
      <c r="J50" s="1" t="s">
        <v>55</v>
      </c>
      <c r="K50" s="1" t="s">
        <v>30</v>
      </c>
      <c r="L50" s="1" t="s">
        <v>24</v>
      </c>
      <c r="M50" s="1">
        <v>3</v>
      </c>
      <c r="N50" s="1" t="s">
        <v>25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</row>
    <row r="51" spans="1:338" ht="15.75" customHeight="1" x14ac:dyDescent="0.2">
      <c r="A51" s="2" t="s">
        <v>70</v>
      </c>
      <c r="B51" s="2" t="s">
        <v>67</v>
      </c>
      <c r="C51" s="1" t="s">
        <v>39</v>
      </c>
      <c r="D51" s="2" t="s">
        <v>36</v>
      </c>
      <c r="E51" s="2" t="s">
        <v>17</v>
      </c>
      <c r="F51" s="2" t="s">
        <v>18</v>
      </c>
      <c r="G51" s="2" t="s">
        <v>77</v>
      </c>
      <c r="H51" s="1" t="s">
        <v>48</v>
      </c>
      <c r="I51" s="1" t="s">
        <v>58</v>
      </c>
      <c r="J51" s="1" t="s">
        <v>55</v>
      </c>
      <c r="K51" s="1" t="s">
        <v>30</v>
      </c>
      <c r="L51" s="1" t="s">
        <v>24</v>
      </c>
      <c r="M51" s="1">
        <v>3</v>
      </c>
      <c r="N51" s="1" t="s">
        <v>32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</row>
    <row r="52" spans="1:338" ht="15.75" customHeight="1" x14ac:dyDescent="0.2">
      <c r="A52" s="2" t="s">
        <v>71</v>
      </c>
      <c r="B52" s="2" t="s">
        <v>67</v>
      </c>
      <c r="C52" s="1" t="s">
        <v>15</v>
      </c>
      <c r="D52" s="2" t="s">
        <v>40</v>
      </c>
      <c r="E52" s="2" t="s">
        <v>17</v>
      </c>
      <c r="F52" s="2" t="s">
        <v>75</v>
      </c>
      <c r="G52" s="2" t="s">
        <v>78</v>
      </c>
      <c r="H52" s="1" t="s">
        <v>20</v>
      </c>
      <c r="I52" s="1" t="s">
        <v>21</v>
      </c>
      <c r="J52" s="1" t="s">
        <v>22</v>
      </c>
      <c r="K52" s="1" t="s">
        <v>23</v>
      </c>
      <c r="L52" s="1" t="s">
        <v>31</v>
      </c>
      <c r="M52" s="1">
        <v>0</v>
      </c>
      <c r="N52" s="1" t="s">
        <v>25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</row>
    <row r="53" spans="1:338" ht="15.75" customHeight="1" x14ac:dyDescent="0.2">
      <c r="A53" s="2" t="s">
        <v>71</v>
      </c>
      <c r="B53" s="2" t="s">
        <v>68</v>
      </c>
      <c r="C53" s="1" t="s">
        <v>39</v>
      </c>
      <c r="D53" s="2" t="s">
        <v>74</v>
      </c>
      <c r="E53" s="2" t="s">
        <v>17</v>
      </c>
      <c r="F53" s="2" t="s">
        <v>27</v>
      </c>
      <c r="G53" s="2" t="s">
        <v>78</v>
      </c>
      <c r="H53" s="1" t="s">
        <v>20</v>
      </c>
      <c r="I53" s="1" t="s">
        <v>59</v>
      </c>
      <c r="J53" s="1" t="s">
        <v>22</v>
      </c>
      <c r="K53" s="1" t="s">
        <v>30</v>
      </c>
      <c r="L53" s="1" t="s">
        <v>24</v>
      </c>
      <c r="M53" s="3">
        <v>4</v>
      </c>
      <c r="N53" s="1" t="s">
        <v>32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</row>
    <row r="54" spans="1:338" ht="15.75" customHeight="1" x14ac:dyDescent="0.2">
      <c r="A54" s="2" t="s">
        <v>70</v>
      </c>
      <c r="B54" s="2" t="s">
        <v>67</v>
      </c>
      <c r="C54" s="1" t="s">
        <v>15</v>
      </c>
      <c r="D54" s="2" t="s">
        <v>36</v>
      </c>
      <c r="E54" s="2" t="s">
        <v>26</v>
      </c>
      <c r="F54" s="2" t="s">
        <v>18</v>
      </c>
      <c r="G54" s="2" t="s">
        <v>78</v>
      </c>
      <c r="H54" s="1" t="s">
        <v>20</v>
      </c>
      <c r="I54" s="1" t="s">
        <v>60</v>
      </c>
      <c r="J54" s="1" t="s">
        <v>35</v>
      </c>
      <c r="K54" s="1" t="s">
        <v>30</v>
      </c>
      <c r="L54" s="1" t="s">
        <v>24</v>
      </c>
      <c r="M54" s="1">
        <v>4</v>
      </c>
      <c r="N54" s="1" t="s">
        <v>25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</row>
    <row r="55" spans="1:338" ht="15.75" customHeight="1" x14ac:dyDescent="0.2">
      <c r="A55" s="2" t="s">
        <v>70</v>
      </c>
      <c r="B55" s="2" t="s">
        <v>67</v>
      </c>
      <c r="C55" s="1" t="s">
        <v>39</v>
      </c>
      <c r="D55" s="2" t="s">
        <v>45</v>
      </c>
      <c r="E55" s="2" t="s">
        <v>26</v>
      </c>
      <c r="F55" s="2" t="s">
        <v>27</v>
      </c>
      <c r="G55" s="2" t="s">
        <v>76</v>
      </c>
      <c r="H55" s="1" t="s">
        <v>20</v>
      </c>
      <c r="I55" s="1" t="s">
        <v>61</v>
      </c>
      <c r="J55" s="1" t="s">
        <v>35</v>
      </c>
      <c r="K55" s="1" t="s">
        <v>30</v>
      </c>
      <c r="L55" s="1" t="s">
        <v>44</v>
      </c>
      <c r="M55" s="1">
        <v>5</v>
      </c>
      <c r="N55" s="1" t="s">
        <v>25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</row>
    <row r="56" spans="1:338" ht="15.75" customHeight="1" x14ac:dyDescent="0.2">
      <c r="A56" s="2" t="s">
        <v>70</v>
      </c>
      <c r="B56" s="2" t="s">
        <v>67</v>
      </c>
      <c r="C56" s="1" t="s">
        <v>39</v>
      </c>
      <c r="D56" s="2" t="s">
        <v>45</v>
      </c>
      <c r="E56" s="2" t="s">
        <v>17</v>
      </c>
      <c r="F56" s="2" t="s">
        <v>75</v>
      </c>
      <c r="G56" s="2" t="s">
        <v>76</v>
      </c>
      <c r="H56" s="1" t="s">
        <v>20</v>
      </c>
      <c r="I56" s="1" t="s">
        <v>63</v>
      </c>
      <c r="J56" s="1" t="s">
        <v>22</v>
      </c>
      <c r="K56" s="1" t="s">
        <v>30</v>
      </c>
      <c r="L56" s="1" t="s">
        <v>44</v>
      </c>
      <c r="M56" s="1">
        <v>1</v>
      </c>
      <c r="N56" s="1" t="s">
        <v>32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</row>
    <row r="57" spans="1:338" ht="15.75" customHeight="1" x14ac:dyDescent="0.2">
      <c r="A57" s="2" t="s">
        <v>70</v>
      </c>
      <c r="B57" s="2" t="s">
        <v>67</v>
      </c>
      <c r="C57" s="1" t="s">
        <v>15</v>
      </c>
      <c r="D57" s="2" t="s">
        <v>45</v>
      </c>
      <c r="E57" s="2" t="s">
        <v>17</v>
      </c>
      <c r="F57" s="2" t="s">
        <v>34</v>
      </c>
      <c r="G57" s="2" t="s">
        <v>76</v>
      </c>
      <c r="H57" s="1" t="s">
        <v>20</v>
      </c>
      <c r="I57" s="1" t="s">
        <v>65</v>
      </c>
      <c r="J57" s="1" t="s">
        <v>52</v>
      </c>
      <c r="K57" s="1" t="s">
        <v>30</v>
      </c>
      <c r="L57" s="1" t="s">
        <v>31</v>
      </c>
      <c r="M57" s="1">
        <v>6</v>
      </c>
      <c r="N57" s="1" t="s">
        <v>32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</row>
    <row r="58" spans="1:338" ht="15.75" customHeight="1" x14ac:dyDescent="0.2">
      <c r="A58" s="2" t="s">
        <v>70</v>
      </c>
      <c r="B58" s="2" t="s">
        <v>67</v>
      </c>
      <c r="C58" s="1" t="s">
        <v>33</v>
      </c>
      <c r="D58" s="2" t="s">
        <v>45</v>
      </c>
      <c r="E58" s="2" t="s">
        <v>26</v>
      </c>
      <c r="F58" s="2" t="s">
        <v>75</v>
      </c>
      <c r="G58" s="2" t="s">
        <v>76</v>
      </c>
      <c r="H58" s="1" t="s">
        <v>20</v>
      </c>
      <c r="I58" s="1" t="s">
        <v>28</v>
      </c>
      <c r="J58" s="1" t="s">
        <v>55</v>
      </c>
      <c r="K58" s="1" t="s">
        <v>30</v>
      </c>
      <c r="L58" s="1" t="s">
        <v>83</v>
      </c>
      <c r="M58" s="1">
        <v>3</v>
      </c>
      <c r="N58" s="1" t="s">
        <v>25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</row>
    <row r="59" spans="1:338" ht="15.75" customHeight="1" x14ac:dyDescent="0.2">
      <c r="A59" s="2" t="s">
        <v>71</v>
      </c>
      <c r="B59" s="2" t="s">
        <v>67</v>
      </c>
      <c r="C59" s="1" t="s">
        <v>15</v>
      </c>
      <c r="D59" s="2" t="s">
        <v>36</v>
      </c>
      <c r="E59" s="2" t="s">
        <v>41</v>
      </c>
      <c r="F59" s="2" t="s">
        <v>18</v>
      </c>
      <c r="G59" s="2" t="s">
        <v>78</v>
      </c>
      <c r="H59" s="1" t="s">
        <v>20</v>
      </c>
      <c r="I59" s="1" t="s">
        <v>24</v>
      </c>
      <c r="J59" s="1" t="s">
        <v>55</v>
      </c>
      <c r="K59" s="1" t="s">
        <v>23</v>
      </c>
      <c r="L59" s="1" t="s">
        <v>31</v>
      </c>
      <c r="M59" s="1">
        <v>3</v>
      </c>
      <c r="N59" s="1" t="s">
        <v>32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</row>
    <row r="60" spans="1:338" ht="15.75" customHeight="1" x14ac:dyDescent="0.2">
      <c r="A60" s="2" t="s">
        <v>70</v>
      </c>
      <c r="B60" s="2" t="s">
        <v>67</v>
      </c>
      <c r="C60" s="1" t="s">
        <v>15</v>
      </c>
      <c r="D60" s="2" t="s">
        <v>45</v>
      </c>
      <c r="E60" s="2" t="s">
        <v>41</v>
      </c>
      <c r="F60" s="2" t="s">
        <v>18</v>
      </c>
      <c r="G60" s="2" t="s">
        <v>78</v>
      </c>
      <c r="H60" s="1" t="s">
        <v>20</v>
      </c>
      <c r="I60" s="1" t="s">
        <v>37</v>
      </c>
      <c r="J60" s="1" t="s">
        <v>22</v>
      </c>
      <c r="K60" s="1" t="s">
        <v>23</v>
      </c>
      <c r="L60" s="1" t="s">
        <v>56</v>
      </c>
      <c r="M60" s="1">
        <v>0</v>
      </c>
      <c r="N60" s="1" t="s">
        <v>25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</row>
    <row r="61" spans="1:338" ht="15.75" customHeight="1" x14ac:dyDescent="0.2">
      <c r="A61" s="2" t="s">
        <v>71</v>
      </c>
      <c r="B61" s="2" t="s">
        <v>67</v>
      </c>
      <c r="C61" s="1" t="s">
        <v>39</v>
      </c>
      <c r="D61" s="2" t="s">
        <v>36</v>
      </c>
      <c r="E61" s="2" t="s">
        <v>41</v>
      </c>
      <c r="F61" s="2" t="s">
        <v>18</v>
      </c>
      <c r="G61" s="2" t="s">
        <v>78</v>
      </c>
      <c r="H61" s="1" t="s">
        <v>48</v>
      </c>
      <c r="I61" s="1" t="s">
        <v>42</v>
      </c>
      <c r="J61" s="1" t="s">
        <v>22</v>
      </c>
      <c r="K61" s="1" t="s">
        <v>30</v>
      </c>
      <c r="L61" s="1" t="s">
        <v>64</v>
      </c>
      <c r="M61" s="1">
        <v>8</v>
      </c>
      <c r="N61" s="1" t="s">
        <v>32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</row>
    <row r="62" spans="1:338" ht="15.75" customHeight="1" x14ac:dyDescent="0.2">
      <c r="A62" s="2" t="s">
        <v>71</v>
      </c>
      <c r="B62" s="2" t="s">
        <v>67</v>
      </c>
      <c r="C62" s="1" t="s">
        <v>39</v>
      </c>
      <c r="D62" s="2" t="s">
        <v>36</v>
      </c>
      <c r="E62" s="2" t="s">
        <v>26</v>
      </c>
      <c r="F62" s="2" t="s">
        <v>34</v>
      </c>
      <c r="G62" s="2" t="s">
        <v>76</v>
      </c>
      <c r="H62" s="1" t="s">
        <v>20</v>
      </c>
      <c r="I62" s="1" t="s">
        <v>44</v>
      </c>
      <c r="J62" s="1" t="s">
        <v>81</v>
      </c>
      <c r="K62" s="1" t="s">
        <v>30</v>
      </c>
      <c r="L62" s="1" t="s">
        <v>24</v>
      </c>
      <c r="M62" s="1">
        <v>4</v>
      </c>
      <c r="N62" s="1" t="s">
        <v>32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</row>
    <row r="63" spans="1:338" ht="15.75" customHeight="1" x14ac:dyDescent="0.2">
      <c r="A63" s="2" t="s">
        <v>70</v>
      </c>
      <c r="B63" s="2" t="s">
        <v>67</v>
      </c>
      <c r="C63" s="1" t="s">
        <v>15</v>
      </c>
      <c r="D63" s="2" t="s">
        <v>40</v>
      </c>
      <c r="E63" s="2" t="s">
        <v>41</v>
      </c>
      <c r="F63" s="2" t="s">
        <v>75</v>
      </c>
      <c r="G63" s="2" t="s">
        <v>78</v>
      </c>
      <c r="H63" s="1" t="s">
        <v>48</v>
      </c>
      <c r="I63" s="1" t="s">
        <v>24</v>
      </c>
      <c r="J63" s="1" t="s">
        <v>35</v>
      </c>
      <c r="K63" s="1" t="s">
        <v>30</v>
      </c>
      <c r="L63" s="1" t="s">
        <v>24</v>
      </c>
      <c r="M63" s="1">
        <v>3</v>
      </c>
      <c r="N63" s="1" t="s">
        <v>32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</row>
    <row r="64" spans="1:338" ht="15.75" customHeight="1" x14ac:dyDescent="0.2">
      <c r="A64" s="2" t="s">
        <v>70</v>
      </c>
      <c r="B64" s="2" t="s">
        <v>67</v>
      </c>
      <c r="C64" s="1" t="s">
        <v>15</v>
      </c>
      <c r="D64" s="2" t="s">
        <v>40</v>
      </c>
      <c r="E64" s="2" t="s">
        <v>26</v>
      </c>
      <c r="F64" s="2" t="s">
        <v>18</v>
      </c>
      <c r="G64" s="2" t="s">
        <v>76</v>
      </c>
      <c r="H64" s="1" t="s">
        <v>20</v>
      </c>
      <c r="I64" s="1" t="s">
        <v>37</v>
      </c>
      <c r="J64" s="1" t="s">
        <v>22</v>
      </c>
      <c r="K64" s="1" t="s">
        <v>30</v>
      </c>
      <c r="L64" s="1" t="s">
        <v>44</v>
      </c>
      <c r="M64" s="1">
        <v>6</v>
      </c>
      <c r="N64" s="1" t="s">
        <v>25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</row>
    <row r="65" spans="1:338" ht="15.75" customHeight="1" x14ac:dyDescent="0.2">
      <c r="A65" s="2" t="s">
        <v>70</v>
      </c>
      <c r="B65" s="2" t="s">
        <v>67</v>
      </c>
      <c r="C65" s="1" t="s">
        <v>15</v>
      </c>
      <c r="D65" s="2" t="s">
        <v>45</v>
      </c>
      <c r="E65" s="2" t="s">
        <v>26</v>
      </c>
      <c r="F65" s="2" t="s">
        <v>75</v>
      </c>
      <c r="G65" s="2" t="s">
        <v>77</v>
      </c>
      <c r="H65" s="1" t="s">
        <v>20</v>
      </c>
      <c r="I65" s="1" t="s">
        <v>51</v>
      </c>
      <c r="J65" s="1" t="s">
        <v>55</v>
      </c>
      <c r="K65" s="1" t="s">
        <v>30</v>
      </c>
      <c r="L65" s="1" t="s">
        <v>44</v>
      </c>
      <c r="M65" s="1">
        <v>5</v>
      </c>
      <c r="N65" s="1" t="s">
        <v>32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</row>
    <row r="66" spans="1:338" ht="15.75" customHeight="1" x14ac:dyDescent="0.2">
      <c r="A66" s="2" t="s">
        <v>70</v>
      </c>
      <c r="B66" s="2" t="s">
        <v>67</v>
      </c>
      <c r="C66" s="1" t="s">
        <v>15</v>
      </c>
      <c r="D66" s="2" t="s">
        <v>45</v>
      </c>
      <c r="E66" s="2" t="s">
        <v>26</v>
      </c>
      <c r="F66" s="2" t="s">
        <v>34</v>
      </c>
      <c r="G66" s="2" t="s">
        <v>76</v>
      </c>
      <c r="H66" s="1" t="s">
        <v>20</v>
      </c>
      <c r="I66" s="1" t="s">
        <v>54</v>
      </c>
      <c r="J66" s="1" t="s">
        <v>82</v>
      </c>
      <c r="K66" s="1" t="s">
        <v>30</v>
      </c>
      <c r="L66" s="1" t="s">
        <v>64</v>
      </c>
      <c r="M66" s="1">
        <v>8</v>
      </c>
      <c r="N66" s="1" t="s">
        <v>25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</row>
    <row r="67" spans="1:338" ht="15.75" customHeight="1" x14ac:dyDescent="0.2">
      <c r="A67" s="2" t="s">
        <v>71</v>
      </c>
      <c r="B67" s="2" t="s">
        <v>67</v>
      </c>
      <c r="C67" s="1" t="s">
        <v>15</v>
      </c>
      <c r="D67" s="2" t="s">
        <v>40</v>
      </c>
      <c r="E67" s="2" t="s">
        <v>26</v>
      </c>
      <c r="F67" s="2" t="s">
        <v>34</v>
      </c>
      <c r="G67" s="2" t="s">
        <v>76</v>
      </c>
      <c r="H67" s="1" t="s">
        <v>20</v>
      </c>
      <c r="I67" s="1" t="s">
        <v>58</v>
      </c>
      <c r="J67" s="1" t="s">
        <v>52</v>
      </c>
      <c r="K67" s="1" t="s">
        <v>23</v>
      </c>
      <c r="L67" s="1" t="s">
        <v>44</v>
      </c>
      <c r="M67" s="3">
        <v>4</v>
      </c>
      <c r="N67" s="1" t="s">
        <v>32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</row>
    <row r="68" spans="1:338" ht="15.75" customHeight="1" x14ac:dyDescent="0.2">
      <c r="A68" s="2" t="s">
        <v>70</v>
      </c>
      <c r="B68" s="2" t="s">
        <v>67</v>
      </c>
      <c r="C68" s="1" t="s">
        <v>15</v>
      </c>
      <c r="D68" s="2" t="s">
        <v>45</v>
      </c>
      <c r="E68" s="2" t="s">
        <v>26</v>
      </c>
      <c r="F68" s="2" t="s">
        <v>18</v>
      </c>
      <c r="G68" s="2" t="s">
        <v>78</v>
      </c>
      <c r="H68" s="1" t="s">
        <v>20</v>
      </c>
      <c r="I68" s="1" t="s">
        <v>21</v>
      </c>
      <c r="J68" s="1" t="s">
        <v>55</v>
      </c>
      <c r="K68" s="1" t="s">
        <v>30</v>
      </c>
      <c r="L68" s="1" t="s">
        <v>83</v>
      </c>
      <c r="M68" s="1">
        <v>4</v>
      </c>
      <c r="N68" s="1" t="s">
        <v>25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</row>
    <row r="69" spans="1:338" ht="15.75" customHeight="1" x14ac:dyDescent="0.2">
      <c r="A69" s="2" t="s">
        <v>70</v>
      </c>
      <c r="B69" s="2" t="s">
        <v>68</v>
      </c>
      <c r="C69" s="1" t="s">
        <v>39</v>
      </c>
      <c r="D69" s="2" t="s">
        <v>74</v>
      </c>
      <c r="E69" s="2" t="s">
        <v>41</v>
      </c>
      <c r="F69" s="2" t="s">
        <v>27</v>
      </c>
      <c r="G69" s="2" t="s">
        <v>77</v>
      </c>
      <c r="H69" s="1" t="s">
        <v>62</v>
      </c>
      <c r="I69" s="1" t="s">
        <v>59</v>
      </c>
      <c r="J69" s="1" t="s">
        <v>55</v>
      </c>
      <c r="K69" s="1" t="s">
        <v>30</v>
      </c>
      <c r="L69" s="1" t="s">
        <v>24</v>
      </c>
      <c r="M69" s="1">
        <v>5</v>
      </c>
      <c r="N69" s="1" t="s">
        <v>25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</row>
    <row r="70" spans="1:338" ht="15.75" customHeight="1" x14ac:dyDescent="0.2">
      <c r="A70" s="2" t="s">
        <v>70</v>
      </c>
      <c r="B70" s="2" t="s">
        <v>67</v>
      </c>
      <c r="C70" s="1" t="s">
        <v>39</v>
      </c>
      <c r="D70" s="2" t="s">
        <v>74</v>
      </c>
      <c r="E70" s="2" t="s">
        <v>17</v>
      </c>
      <c r="F70" s="2" t="s">
        <v>75</v>
      </c>
      <c r="G70" s="2" t="s">
        <v>78</v>
      </c>
      <c r="H70" s="1" t="s">
        <v>62</v>
      </c>
      <c r="I70" s="1" t="s">
        <v>60</v>
      </c>
      <c r="J70" s="1" t="s">
        <v>22</v>
      </c>
      <c r="K70" s="1" t="s">
        <v>30</v>
      </c>
      <c r="L70" s="1" t="s">
        <v>31</v>
      </c>
      <c r="M70" s="1">
        <v>1</v>
      </c>
      <c r="N70" s="1" t="s">
        <v>32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</row>
    <row r="71" spans="1:338" ht="15.75" customHeight="1" x14ac:dyDescent="0.2">
      <c r="A71" s="2" t="s">
        <v>70</v>
      </c>
      <c r="B71" s="2" t="s">
        <v>67</v>
      </c>
      <c r="C71" s="1" t="s">
        <v>39</v>
      </c>
      <c r="D71" s="2" t="s">
        <v>40</v>
      </c>
      <c r="E71" s="2" t="s">
        <v>41</v>
      </c>
      <c r="F71" s="2" t="s">
        <v>34</v>
      </c>
      <c r="G71" s="2" t="s">
        <v>78</v>
      </c>
      <c r="H71" s="1" t="s">
        <v>20</v>
      </c>
      <c r="I71" s="1" t="s">
        <v>61</v>
      </c>
      <c r="J71" s="1" t="s">
        <v>22</v>
      </c>
      <c r="K71" s="1" t="s">
        <v>30</v>
      </c>
      <c r="L71" s="1" t="s">
        <v>24</v>
      </c>
      <c r="M71" s="1">
        <v>6</v>
      </c>
      <c r="N71" s="1" t="s">
        <v>32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</row>
    <row r="72" spans="1:338" ht="15.75" customHeight="1" x14ac:dyDescent="0.2">
      <c r="A72" s="2" t="s">
        <v>71</v>
      </c>
      <c r="B72" s="2" t="s">
        <v>67</v>
      </c>
      <c r="C72" s="1" t="s">
        <v>15</v>
      </c>
      <c r="D72" s="2" t="s">
        <v>74</v>
      </c>
      <c r="E72" s="2" t="s">
        <v>17</v>
      </c>
      <c r="F72" s="2" t="s">
        <v>18</v>
      </c>
      <c r="G72" s="2" t="s">
        <v>78</v>
      </c>
      <c r="H72" s="1" t="s">
        <v>20</v>
      </c>
      <c r="I72" s="1" t="s">
        <v>28</v>
      </c>
      <c r="J72" s="1" t="s">
        <v>35</v>
      </c>
      <c r="K72" s="1" t="s">
        <v>23</v>
      </c>
      <c r="L72" s="1" t="s">
        <v>31</v>
      </c>
      <c r="M72" s="1">
        <v>3</v>
      </c>
      <c r="N72" s="1" t="s">
        <v>25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</row>
    <row r="73" spans="1:338" ht="15.75" customHeight="1" x14ac:dyDescent="0.2">
      <c r="A73" s="2" t="s">
        <v>70</v>
      </c>
      <c r="B73" s="2" t="s">
        <v>67</v>
      </c>
      <c r="C73" s="1" t="s">
        <v>15</v>
      </c>
      <c r="D73" s="2" t="s">
        <v>45</v>
      </c>
      <c r="E73" s="2" t="s">
        <v>26</v>
      </c>
      <c r="F73" s="2" t="s">
        <v>34</v>
      </c>
      <c r="G73" s="2" t="s">
        <v>76</v>
      </c>
      <c r="H73" s="1" t="s">
        <v>62</v>
      </c>
      <c r="I73" s="1" t="s">
        <v>24</v>
      </c>
      <c r="J73" s="1" t="s">
        <v>35</v>
      </c>
      <c r="K73" s="1" t="s">
        <v>30</v>
      </c>
      <c r="L73" s="1" t="s">
        <v>24</v>
      </c>
      <c r="M73" s="1">
        <v>3</v>
      </c>
      <c r="N73" s="1" t="s">
        <v>32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</row>
    <row r="74" spans="1:338" ht="15.75" customHeight="1" x14ac:dyDescent="0.2">
      <c r="A74" s="2" t="s">
        <v>70</v>
      </c>
      <c r="B74" s="2" t="s">
        <v>67</v>
      </c>
      <c r="C74" s="1" t="s">
        <v>15</v>
      </c>
      <c r="D74" s="2" t="s">
        <v>74</v>
      </c>
      <c r="E74" s="2" t="s">
        <v>26</v>
      </c>
      <c r="F74" s="2" t="s">
        <v>75</v>
      </c>
      <c r="G74" s="2" t="s">
        <v>77</v>
      </c>
      <c r="H74" s="1" t="s">
        <v>20</v>
      </c>
      <c r="I74" s="1" t="s">
        <v>37</v>
      </c>
      <c r="J74" s="4" t="s">
        <v>81</v>
      </c>
      <c r="K74" s="1" t="s">
        <v>30</v>
      </c>
      <c r="L74" s="1" t="s">
        <v>24</v>
      </c>
      <c r="M74" s="1">
        <v>0</v>
      </c>
      <c r="N74" s="1" t="s">
        <v>25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</row>
    <row r="75" spans="1:338" ht="15.75" customHeight="1" x14ac:dyDescent="0.2">
      <c r="A75" s="2" t="s">
        <v>70</v>
      </c>
      <c r="B75" s="2" t="s">
        <v>67</v>
      </c>
      <c r="C75" s="1" t="s">
        <v>15</v>
      </c>
      <c r="D75" s="2" t="s">
        <v>36</v>
      </c>
      <c r="E75" s="2" t="s">
        <v>17</v>
      </c>
      <c r="F75" s="2" t="s">
        <v>18</v>
      </c>
      <c r="G75" s="2" t="s">
        <v>77</v>
      </c>
      <c r="H75" s="1" t="s">
        <v>48</v>
      </c>
      <c r="I75" s="1" t="s">
        <v>42</v>
      </c>
      <c r="J75" s="1" t="s">
        <v>55</v>
      </c>
      <c r="K75" s="1" t="s">
        <v>30</v>
      </c>
      <c r="L75" s="1" t="s">
        <v>44</v>
      </c>
      <c r="M75" s="3">
        <v>4</v>
      </c>
      <c r="N75" s="1" t="s">
        <v>32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</row>
    <row r="76" spans="1:338" ht="15.75" customHeight="1" x14ac:dyDescent="0.2">
      <c r="A76" s="2" t="s">
        <v>70</v>
      </c>
      <c r="B76" s="2" t="s">
        <v>67</v>
      </c>
      <c r="C76" s="1" t="s">
        <v>15</v>
      </c>
      <c r="D76" s="2" t="s">
        <v>45</v>
      </c>
      <c r="E76" s="2" t="s">
        <v>41</v>
      </c>
      <c r="F76" s="2" t="s">
        <v>75</v>
      </c>
      <c r="G76" s="2" t="s">
        <v>76</v>
      </c>
      <c r="H76" s="1" t="s">
        <v>20</v>
      </c>
      <c r="I76" s="1" t="s">
        <v>44</v>
      </c>
      <c r="J76" s="1" t="s">
        <v>22</v>
      </c>
      <c r="K76" s="1" t="s">
        <v>30</v>
      </c>
      <c r="L76" s="1" t="s">
        <v>44</v>
      </c>
      <c r="M76" s="1">
        <v>4</v>
      </c>
      <c r="N76" s="1" t="s">
        <v>32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</row>
    <row r="77" spans="1:338" ht="15.75" customHeight="1" x14ac:dyDescent="0.2">
      <c r="A77" s="2" t="s">
        <v>70</v>
      </c>
      <c r="B77" s="2" t="s">
        <v>67</v>
      </c>
      <c r="C77" s="1" t="s">
        <v>39</v>
      </c>
      <c r="D77" s="2" t="s">
        <v>36</v>
      </c>
      <c r="E77" s="2" t="s">
        <v>17</v>
      </c>
      <c r="F77" s="2" t="s">
        <v>34</v>
      </c>
      <c r="G77" s="2" t="s">
        <v>76</v>
      </c>
      <c r="H77" s="1" t="s">
        <v>48</v>
      </c>
      <c r="I77" s="1" t="s">
        <v>24</v>
      </c>
      <c r="J77" s="1" t="s">
        <v>82</v>
      </c>
      <c r="K77" s="1" t="s">
        <v>30</v>
      </c>
      <c r="L77" s="1" t="s">
        <v>31</v>
      </c>
      <c r="M77" s="1">
        <v>5</v>
      </c>
      <c r="N77" s="1" t="s">
        <v>25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</row>
    <row r="78" spans="1:338" ht="15.75" customHeight="1" x14ac:dyDescent="0.2">
      <c r="A78" s="2" t="s">
        <v>70</v>
      </c>
      <c r="B78" s="2" t="s">
        <v>67</v>
      </c>
      <c r="C78" s="1" t="s">
        <v>15</v>
      </c>
      <c r="D78" s="2" t="s">
        <v>74</v>
      </c>
      <c r="E78" s="2" t="s">
        <v>26</v>
      </c>
      <c r="F78" s="2" t="s">
        <v>75</v>
      </c>
      <c r="G78" s="2" t="s">
        <v>76</v>
      </c>
      <c r="H78" s="1" t="s">
        <v>20</v>
      </c>
      <c r="I78" s="1" t="s">
        <v>37</v>
      </c>
      <c r="J78" s="1" t="s">
        <v>55</v>
      </c>
      <c r="K78" s="1" t="s">
        <v>30</v>
      </c>
      <c r="L78" s="1" t="s">
        <v>83</v>
      </c>
      <c r="M78" s="1">
        <v>1</v>
      </c>
      <c r="N78" s="1" t="s">
        <v>32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</row>
    <row r="79" spans="1:338" ht="15.75" customHeight="1" x14ac:dyDescent="0.2">
      <c r="A79" s="2" t="s">
        <v>70</v>
      </c>
      <c r="B79" s="2" t="s">
        <v>67</v>
      </c>
      <c r="C79" s="1" t="s">
        <v>15</v>
      </c>
      <c r="D79" s="2" t="s">
        <v>74</v>
      </c>
      <c r="E79" s="2" t="s">
        <v>41</v>
      </c>
      <c r="F79" s="2" t="s">
        <v>75</v>
      </c>
      <c r="G79" s="2" t="s">
        <v>76</v>
      </c>
      <c r="H79" s="1" t="s">
        <v>20</v>
      </c>
      <c r="I79" s="1" t="s">
        <v>51</v>
      </c>
      <c r="J79" s="1" t="s">
        <v>55</v>
      </c>
      <c r="K79" s="1" t="s">
        <v>23</v>
      </c>
      <c r="L79" s="1" t="s">
        <v>31</v>
      </c>
      <c r="M79" s="1">
        <v>6</v>
      </c>
      <c r="N79" s="1" t="s">
        <v>32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</row>
    <row r="80" spans="1:338" ht="15.75" customHeight="1" x14ac:dyDescent="0.2">
      <c r="A80" s="2" t="s">
        <v>70</v>
      </c>
      <c r="B80" s="2" t="s">
        <v>67</v>
      </c>
      <c r="C80" s="1" t="s">
        <v>15</v>
      </c>
      <c r="D80" s="2" t="s">
        <v>45</v>
      </c>
      <c r="E80" s="2" t="s">
        <v>17</v>
      </c>
      <c r="F80" s="2" t="s">
        <v>18</v>
      </c>
      <c r="G80" s="2" t="s">
        <v>76</v>
      </c>
      <c r="H80" s="1" t="s">
        <v>20</v>
      </c>
      <c r="I80" s="1" t="s">
        <v>54</v>
      </c>
      <c r="J80" s="1" t="s">
        <v>22</v>
      </c>
      <c r="K80" s="1" t="s">
        <v>30</v>
      </c>
      <c r="L80" s="1" t="s">
        <v>56</v>
      </c>
      <c r="M80" s="1">
        <v>3</v>
      </c>
      <c r="N80" s="1" t="s">
        <v>32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</row>
    <row r="81" spans="1:338" ht="15.75" customHeight="1" x14ac:dyDescent="0.2">
      <c r="A81" s="2" t="s">
        <v>70</v>
      </c>
      <c r="B81" s="2" t="s">
        <v>67</v>
      </c>
      <c r="C81" s="1" t="s">
        <v>15</v>
      </c>
      <c r="D81" s="2" t="s">
        <v>40</v>
      </c>
      <c r="E81" s="2" t="s">
        <v>17</v>
      </c>
      <c r="F81" s="2" t="s">
        <v>34</v>
      </c>
      <c r="G81" s="2" t="s">
        <v>78</v>
      </c>
      <c r="H81" s="1" t="s">
        <v>20</v>
      </c>
      <c r="I81" s="1" t="s">
        <v>58</v>
      </c>
      <c r="J81" s="1" t="s">
        <v>22</v>
      </c>
      <c r="K81" s="1" t="s">
        <v>30</v>
      </c>
      <c r="L81" s="1" t="s">
        <v>64</v>
      </c>
      <c r="M81" s="1">
        <v>3</v>
      </c>
      <c r="N81" s="1" t="s">
        <v>25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</row>
    <row r="82" spans="1:338" ht="15.75" customHeight="1" x14ac:dyDescent="0.2">
      <c r="A82" s="2" t="s">
        <v>72</v>
      </c>
      <c r="B82" s="2" t="s">
        <v>67</v>
      </c>
      <c r="C82" s="1" t="s">
        <v>15</v>
      </c>
      <c r="D82" s="2" t="s">
        <v>36</v>
      </c>
      <c r="E82" s="2" t="s">
        <v>41</v>
      </c>
      <c r="F82" s="2" t="s">
        <v>34</v>
      </c>
      <c r="G82" s="2" t="s">
        <v>77</v>
      </c>
      <c r="H82" s="1" t="s">
        <v>20</v>
      </c>
      <c r="I82" s="1" t="s">
        <v>21</v>
      </c>
      <c r="J82" s="1" t="s">
        <v>35</v>
      </c>
      <c r="K82" s="1" t="s">
        <v>30</v>
      </c>
      <c r="L82" s="1" t="s">
        <v>24</v>
      </c>
      <c r="M82" s="1">
        <v>0</v>
      </c>
      <c r="N82" s="1" t="s">
        <v>32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</row>
    <row r="83" spans="1:338" ht="15.75" customHeight="1" x14ac:dyDescent="0.2">
      <c r="A83" s="2" t="s">
        <v>71</v>
      </c>
      <c r="B83" s="2" t="s">
        <v>67</v>
      </c>
      <c r="C83" s="1" t="s">
        <v>15</v>
      </c>
      <c r="D83" s="2" t="s">
        <v>45</v>
      </c>
      <c r="E83" s="2" t="s">
        <v>26</v>
      </c>
      <c r="F83" s="2" t="s">
        <v>18</v>
      </c>
      <c r="G83" s="2" t="s">
        <v>77</v>
      </c>
      <c r="H83" s="1" t="s">
        <v>20</v>
      </c>
      <c r="I83" s="1" t="s">
        <v>59</v>
      </c>
      <c r="J83" s="1" t="s">
        <v>35</v>
      </c>
      <c r="K83" s="1" t="s">
        <v>30</v>
      </c>
      <c r="L83" s="1" t="s">
        <v>24</v>
      </c>
      <c r="M83" s="1">
        <v>8</v>
      </c>
      <c r="N83" s="1" t="s">
        <v>25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</row>
    <row r="84" spans="1:338" ht="15.75" customHeight="1" x14ac:dyDescent="0.2">
      <c r="A84" s="2" t="s">
        <v>71</v>
      </c>
      <c r="B84" s="2" t="s">
        <v>67</v>
      </c>
      <c r="C84" s="1" t="s">
        <v>33</v>
      </c>
      <c r="D84" s="2" t="s">
        <v>40</v>
      </c>
      <c r="E84" s="2" t="s">
        <v>26</v>
      </c>
      <c r="F84" s="2" t="s">
        <v>18</v>
      </c>
      <c r="G84" s="2" t="s">
        <v>78</v>
      </c>
      <c r="H84" s="1" t="s">
        <v>20</v>
      </c>
      <c r="I84" s="1" t="s">
        <v>60</v>
      </c>
      <c r="J84" s="1" t="s">
        <v>22</v>
      </c>
      <c r="K84" s="1" t="s">
        <v>23</v>
      </c>
      <c r="L84" s="1" t="s">
        <v>44</v>
      </c>
      <c r="M84" s="1">
        <v>4</v>
      </c>
      <c r="N84" s="1" t="s">
        <v>32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</row>
    <row r="85" spans="1:338" ht="15.75" customHeight="1" x14ac:dyDescent="0.2">
      <c r="A85" s="2" t="s">
        <v>70</v>
      </c>
      <c r="B85" s="2" t="s">
        <v>67</v>
      </c>
      <c r="C85" s="1" t="s">
        <v>15</v>
      </c>
      <c r="D85" s="2" t="s">
        <v>74</v>
      </c>
      <c r="E85" s="2" t="s">
        <v>26</v>
      </c>
      <c r="F85" s="2" t="s">
        <v>34</v>
      </c>
      <c r="G85" s="2" t="s">
        <v>76</v>
      </c>
      <c r="H85" s="1" t="s">
        <v>20</v>
      </c>
      <c r="I85" s="1" t="s">
        <v>37</v>
      </c>
      <c r="J85" s="1" t="s">
        <v>55</v>
      </c>
      <c r="K85" s="1" t="s">
        <v>30</v>
      </c>
      <c r="L85" s="1" t="s">
        <v>44</v>
      </c>
      <c r="M85" s="1">
        <v>3</v>
      </c>
      <c r="N85" s="1" t="s">
        <v>25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</row>
    <row r="86" spans="1:338" ht="15.75" customHeight="1" x14ac:dyDescent="0.2">
      <c r="A86" s="2" t="s">
        <v>71</v>
      </c>
      <c r="B86" s="2" t="s">
        <v>67</v>
      </c>
      <c r="C86" s="1" t="s">
        <v>15</v>
      </c>
      <c r="D86" s="2" t="s">
        <v>74</v>
      </c>
      <c r="E86" s="2" t="s">
        <v>26</v>
      </c>
      <c r="F86" s="2" t="s">
        <v>18</v>
      </c>
      <c r="G86" s="2" t="s">
        <v>76</v>
      </c>
      <c r="H86" s="1" t="s">
        <v>20</v>
      </c>
      <c r="I86" s="1" t="s">
        <v>24</v>
      </c>
      <c r="J86" s="1" t="s">
        <v>22</v>
      </c>
      <c r="K86" s="1" t="s">
        <v>30</v>
      </c>
      <c r="L86" s="1" t="s">
        <v>64</v>
      </c>
      <c r="M86" s="3">
        <v>4</v>
      </c>
      <c r="N86" s="1" t="s">
        <v>25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</row>
    <row r="87" spans="1:338" ht="15.75" customHeight="1" x14ac:dyDescent="0.2">
      <c r="A87" s="2" t="s">
        <v>71</v>
      </c>
      <c r="B87" s="2" t="s">
        <v>67</v>
      </c>
      <c r="C87" s="1" t="s">
        <v>15</v>
      </c>
      <c r="D87" s="2" t="s">
        <v>74</v>
      </c>
      <c r="E87" s="2" t="s">
        <v>41</v>
      </c>
      <c r="F87" s="2" t="s">
        <v>18</v>
      </c>
      <c r="G87" s="2" t="s">
        <v>78</v>
      </c>
      <c r="H87" s="1" t="s">
        <v>20</v>
      </c>
      <c r="I87" s="1" t="s">
        <v>37</v>
      </c>
      <c r="J87" s="1" t="s">
        <v>55</v>
      </c>
      <c r="K87" s="1" t="s">
        <v>30</v>
      </c>
      <c r="L87" s="1" t="s">
        <v>44</v>
      </c>
      <c r="M87" s="1">
        <v>4</v>
      </c>
      <c r="N87" s="1" t="s">
        <v>32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</row>
    <row r="88" spans="1:338" ht="15.75" customHeight="1" x14ac:dyDescent="0.2">
      <c r="A88" s="2" t="s">
        <v>70</v>
      </c>
      <c r="B88" s="2" t="s">
        <v>67</v>
      </c>
      <c r="C88" s="1" t="s">
        <v>15</v>
      </c>
      <c r="D88" s="2" t="s">
        <v>74</v>
      </c>
      <c r="E88" s="2" t="s">
        <v>17</v>
      </c>
      <c r="F88" s="2" t="s">
        <v>18</v>
      </c>
      <c r="G88" s="2" t="s">
        <v>76</v>
      </c>
      <c r="H88" s="1" t="s">
        <v>48</v>
      </c>
      <c r="I88" s="1" t="s">
        <v>42</v>
      </c>
      <c r="J88" s="1" t="s">
        <v>82</v>
      </c>
      <c r="K88" s="1" t="s">
        <v>30</v>
      </c>
      <c r="L88" s="1" t="s">
        <v>24</v>
      </c>
      <c r="M88" s="1">
        <v>5</v>
      </c>
      <c r="N88" s="1" t="s">
        <v>32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</row>
    <row r="89" spans="1:338" ht="15.75" customHeight="1" x14ac:dyDescent="0.2">
      <c r="A89" s="2" t="s">
        <v>71</v>
      </c>
      <c r="B89" s="2" t="s">
        <v>67</v>
      </c>
      <c r="C89" s="1" t="s">
        <v>15</v>
      </c>
      <c r="D89" s="2" t="s">
        <v>45</v>
      </c>
      <c r="E89" s="2" t="s">
        <v>41</v>
      </c>
      <c r="F89" s="2" t="s">
        <v>75</v>
      </c>
      <c r="G89" s="2" t="s">
        <v>76</v>
      </c>
      <c r="H89" s="1" t="s">
        <v>20</v>
      </c>
      <c r="I89" s="1" t="s">
        <v>44</v>
      </c>
      <c r="J89" s="1" t="s">
        <v>52</v>
      </c>
      <c r="K89" s="1" t="s">
        <v>30</v>
      </c>
      <c r="L89" s="1" t="s">
        <v>31</v>
      </c>
      <c r="M89" s="1">
        <v>1</v>
      </c>
      <c r="N89" s="1" t="s">
        <v>25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</row>
    <row r="90" spans="1:338" ht="15.75" customHeight="1" x14ac:dyDescent="0.2">
      <c r="A90" s="2" t="s">
        <v>71</v>
      </c>
      <c r="B90" s="2" t="s">
        <v>67</v>
      </c>
      <c r="C90" s="1" t="s">
        <v>15</v>
      </c>
      <c r="D90" s="2" t="s">
        <v>40</v>
      </c>
      <c r="E90" s="2" t="s">
        <v>26</v>
      </c>
      <c r="F90" s="2" t="s">
        <v>18</v>
      </c>
      <c r="G90" s="2" t="s">
        <v>76</v>
      </c>
      <c r="H90" s="1" t="s">
        <v>48</v>
      </c>
      <c r="I90" s="1" t="s">
        <v>24</v>
      </c>
      <c r="J90" s="1" t="s">
        <v>55</v>
      </c>
      <c r="K90" s="1" t="s">
        <v>30</v>
      </c>
      <c r="L90" s="1" t="s">
        <v>24</v>
      </c>
      <c r="M90" s="1">
        <v>6</v>
      </c>
      <c r="N90" s="1" t="s">
        <v>32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</row>
    <row r="91" spans="1:338" ht="15.75" customHeight="1" x14ac:dyDescent="0.2">
      <c r="A91" s="2" t="s">
        <v>71</v>
      </c>
      <c r="B91" s="2" t="s">
        <v>67</v>
      </c>
      <c r="C91" s="1" t="s">
        <v>15</v>
      </c>
      <c r="D91" s="2" t="s">
        <v>74</v>
      </c>
      <c r="E91" s="2" t="s">
        <v>17</v>
      </c>
      <c r="F91" s="2" t="s">
        <v>75</v>
      </c>
      <c r="G91" s="2" t="s">
        <v>77</v>
      </c>
      <c r="H91" s="1" t="s">
        <v>20</v>
      </c>
      <c r="I91" s="1" t="s">
        <v>24</v>
      </c>
      <c r="J91" s="1" t="s">
        <v>55</v>
      </c>
      <c r="K91" s="1" t="s">
        <v>23</v>
      </c>
      <c r="L91" s="1" t="s">
        <v>24</v>
      </c>
      <c r="M91" s="1">
        <v>3</v>
      </c>
      <c r="N91" s="1" t="s">
        <v>25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</row>
    <row r="92" spans="1:338" ht="15.75" customHeight="1" x14ac:dyDescent="0.2">
      <c r="A92" s="2" t="s">
        <v>70</v>
      </c>
      <c r="B92" s="2" t="s">
        <v>67</v>
      </c>
      <c r="C92" s="1" t="s">
        <v>15</v>
      </c>
      <c r="D92" s="2" t="s">
        <v>40</v>
      </c>
      <c r="E92" s="2" t="s">
        <v>41</v>
      </c>
      <c r="F92" s="2" t="s">
        <v>75</v>
      </c>
      <c r="G92" s="2" t="s">
        <v>76</v>
      </c>
      <c r="H92" s="1" t="s">
        <v>20</v>
      </c>
      <c r="I92" s="1" t="s">
        <v>51</v>
      </c>
      <c r="J92" s="4" t="s">
        <v>81</v>
      </c>
      <c r="K92" s="1" t="s">
        <v>30</v>
      </c>
      <c r="L92" s="1" t="s">
        <v>44</v>
      </c>
      <c r="M92" s="1">
        <v>3</v>
      </c>
      <c r="N92" s="1" t="s">
        <v>32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</row>
    <row r="93" spans="1:338" ht="15.75" customHeight="1" x14ac:dyDescent="0.2">
      <c r="A93" s="2" t="s">
        <v>70</v>
      </c>
      <c r="B93" s="2" t="s">
        <v>67</v>
      </c>
      <c r="C93" s="1" t="s">
        <v>15</v>
      </c>
      <c r="D93" s="2" t="s">
        <v>36</v>
      </c>
      <c r="E93" s="2" t="s">
        <v>41</v>
      </c>
      <c r="F93" s="2" t="s">
        <v>18</v>
      </c>
      <c r="G93" s="2" t="s">
        <v>77</v>
      </c>
      <c r="H93" s="1" t="s">
        <v>20</v>
      </c>
      <c r="I93" s="1" t="s">
        <v>54</v>
      </c>
      <c r="J93" s="1" t="s">
        <v>22</v>
      </c>
      <c r="K93" s="1" t="s">
        <v>30</v>
      </c>
      <c r="L93" s="1" t="s">
        <v>44</v>
      </c>
      <c r="M93" s="3">
        <v>4</v>
      </c>
      <c r="N93" s="1" t="s">
        <v>32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</row>
    <row r="94" spans="1:338" ht="15.75" customHeight="1" x14ac:dyDescent="0.2">
      <c r="A94" s="2" t="s">
        <v>71</v>
      </c>
      <c r="B94" s="2" t="s">
        <v>67</v>
      </c>
      <c r="C94" s="1" t="s">
        <v>15</v>
      </c>
      <c r="D94" s="2" t="s">
        <v>45</v>
      </c>
      <c r="E94" s="2" t="s">
        <v>26</v>
      </c>
      <c r="F94" s="2" t="s">
        <v>34</v>
      </c>
      <c r="G94" s="2" t="s">
        <v>77</v>
      </c>
      <c r="H94" s="1" t="s">
        <v>20</v>
      </c>
      <c r="I94" s="1" t="s">
        <v>58</v>
      </c>
      <c r="J94" s="1" t="s">
        <v>35</v>
      </c>
      <c r="K94" s="1" t="s">
        <v>30</v>
      </c>
      <c r="L94" s="1" t="s">
        <v>31</v>
      </c>
      <c r="M94" s="1">
        <v>4</v>
      </c>
      <c r="N94" s="1" t="s">
        <v>32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</row>
    <row r="95" spans="1:338" ht="15.75" customHeight="1" x14ac:dyDescent="0.2">
      <c r="A95" s="2" t="s">
        <v>70</v>
      </c>
      <c r="B95" s="2" t="s">
        <v>67</v>
      </c>
      <c r="C95" s="1" t="s">
        <v>39</v>
      </c>
      <c r="D95" s="2" t="s">
        <v>40</v>
      </c>
      <c r="E95" s="2" t="s">
        <v>41</v>
      </c>
      <c r="F95" s="2" t="s">
        <v>75</v>
      </c>
      <c r="G95" s="2" t="s">
        <v>78</v>
      </c>
      <c r="H95" s="1" t="s">
        <v>20</v>
      </c>
      <c r="I95" s="1" t="s">
        <v>21</v>
      </c>
      <c r="J95" s="1" t="s">
        <v>35</v>
      </c>
      <c r="K95" s="1" t="s">
        <v>23</v>
      </c>
      <c r="L95" s="1" t="s">
        <v>83</v>
      </c>
      <c r="M95" s="1">
        <v>5</v>
      </c>
      <c r="N95" s="4" t="s">
        <v>84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</row>
    <row r="96" spans="1:338" ht="15.75" customHeight="1" x14ac:dyDescent="0.2">
      <c r="A96" s="2" t="s">
        <v>71</v>
      </c>
      <c r="B96" s="2" t="s">
        <v>67</v>
      </c>
      <c r="C96" s="1" t="s">
        <v>15</v>
      </c>
      <c r="D96" s="2" t="s">
        <v>74</v>
      </c>
      <c r="E96" s="2" t="s">
        <v>17</v>
      </c>
      <c r="F96" s="2" t="s">
        <v>34</v>
      </c>
      <c r="G96" s="2" t="s">
        <v>76</v>
      </c>
      <c r="H96" s="1" t="s">
        <v>62</v>
      </c>
      <c r="I96" s="1" t="s">
        <v>59</v>
      </c>
      <c r="J96" s="1" t="s">
        <v>22</v>
      </c>
      <c r="K96" s="1" t="s">
        <v>30</v>
      </c>
      <c r="L96" s="1" t="s">
        <v>31</v>
      </c>
      <c r="M96" s="1">
        <v>1</v>
      </c>
      <c r="N96" s="1" t="s">
        <v>25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</row>
    <row r="97" spans="1:338" ht="15.75" customHeight="1" x14ac:dyDescent="0.2">
      <c r="A97" s="2" t="s">
        <v>70</v>
      </c>
      <c r="B97" s="2" t="s">
        <v>67</v>
      </c>
      <c r="C97" s="1" t="s">
        <v>15</v>
      </c>
      <c r="D97" s="2" t="s">
        <v>74</v>
      </c>
      <c r="E97" s="2" t="s">
        <v>17</v>
      </c>
      <c r="F97" s="2" t="s">
        <v>75</v>
      </c>
      <c r="G97" s="2" t="s">
        <v>77</v>
      </c>
      <c r="H97" s="1" t="s">
        <v>62</v>
      </c>
      <c r="I97" s="1" t="s">
        <v>60</v>
      </c>
      <c r="J97" s="1" t="s">
        <v>55</v>
      </c>
      <c r="K97" s="1" t="s">
        <v>30</v>
      </c>
      <c r="L97" s="1" t="s">
        <v>56</v>
      </c>
      <c r="M97" s="1">
        <v>6</v>
      </c>
      <c r="N97" s="1" t="s">
        <v>32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</row>
    <row r="98" spans="1:338" ht="15.75" customHeight="1" x14ac:dyDescent="0.2">
      <c r="A98" s="2" t="s">
        <v>70</v>
      </c>
      <c r="B98" s="2" t="s">
        <v>67</v>
      </c>
      <c r="C98" s="1" t="s">
        <v>15</v>
      </c>
      <c r="D98" s="2" t="s">
        <v>45</v>
      </c>
      <c r="E98" s="2" t="s">
        <v>26</v>
      </c>
      <c r="F98" s="2" t="s">
        <v>18</v>
      </c>
      <c r="G98" s="2" t="s">
        <v>76</v>
      </c>
      <c r="H98" s="1" t="s">
        <v>20</v>
      </c>
      <c r="I98" s="1" t="s">
        <v>61</v>
      </c>
      <c r="J98" s="1" t="s">
        <v>52</v>
      </c>
      <c r="K98" s="1" t="s">
        <v>30</v>
      </c>
      <c r="L98" s="1" t="s">
        <v>64</v>
      </c>
      <c r="M98" s="1">
        <v>3</v>
      </c>
      <c r="N98" s="1" t="s">
        <v>32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</row>
    <row r="99" spans="1:338" ht="15.75" customHeight="1" x14ac:dyDescent="0.2">
      <c r="A99" s="2" t="s">
        <v>70</v>
      </c>
      <c r="B99" s="2" t="s">
        <v>67</v>
      </c>
      <c r="C99" s="1" t="s">
        <v>15</v>
      </c>
      <c r="D99" s="2" t="s">
        <v>45</v>
      </c>
      <c r="E99" s="2" t="s">
        <v>26</v>
      </c>
      <c r="F99" s="2" t="s">
        <v>34</v>
      </c>
      <c r="G99" s="2" t="s">
        <v>76</v>
      </c>
      <c r="H99" s="1" t="s">
        <v>62</v>
      </c>
      <c r="I99" s="1" t="s">
        <v>63</v>
      </c>
      <c r="J99" s="1" t="s">
        <v>82</v>
      </c>
      <c r="K99" s="1" t="s">
        <v>30</v>
      </c>
      <c r="L99" s="1" t="s">
        <v>24</v>
      </c>
      <c r="M99" s="1">
        <v>3</v>
      </c>
      <c r="N99" s="1" t="s">
        <v>32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</row>
    <row r="100" spans="1:338" ht="15.75" customHeight="1" x14ac:dyDescent="0.2">
      <c r="A100" s="2" t="s">
        <v>70</v>
      </c>
      <c r="B100" s="2" t="s">
        <v>67</v>
      </c>
      <c r="C100" s="1" t="s">
        <v>15</v>
      </c>
      <c r="D100" s="2" t="s">
        <v>36</v>
      </c>
      <c r="E100" s="2" t="s">
        <v>41</v>
      </c>
      <c r="F100" s="2" t="s">
        <v>18</v>
      </c>
      <c r="G100" s="2" t="s">
        <v>76</v>
      </c>
      <c r="H100" s="1" t="s">
        <v>20</v>
      </c>
      <c r="I100" s="1" t="s">
        <v>65</v>
      </c>
      <c r="J100" s="1" t="s">
        <v>55</v>
      </c>
      <c r="K100" s="1" t="s">
        <v>30</v>
      </c>
      <c r="L100" s="1" t="s">
        <v>24</v>
      </c>
      <c r="M100" s="1">
        <v>0</v>
      </c>
      <c r="N100" s="1" t="s">
        <v>25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</row>
    <row r="101" spans="1:338" ht="15.75" customHeight="1" x14ac:dyDescent="0.2">
      <c r="A101" s="2" t="s">
        <v>70</v>
      </c>
      <c r="B101" s="2" t="s">
        <v>67</v>
      </c>
      <c r="C101" s="1" t="s">
        <v>15</v>
      </c>
      <c r="D101" s="2" t="s">
        <v>74</v>
      </c>
      <c r="E101" s="2" t="s">
        <v>41</v>
      </c>
      <c r="F101" s="2" t="s">
        <v>18</v>
      </c>
      <c r="G101" s="2" t="s">
        <v>76</v>
      </c>
      <c r="H101" s="1" t="s">
        <v>48</v>
      </c>
      <c r="I101" s="1" t="s">
        <v>64</v>
      </c>
      <c r="J101" s="1" t="s">
        <v>22</v>
      </c>
      <c r="K101" s="1" t="s">
        <v>30</v>
      </c>
      <c r="L101" s="1" t="s">
        <v>44</v>
      </c>
      <c r="M101" s="1">
        <v>8</v>
      </c>
      <c r="N101" s="1" t="s">
        <v>32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</row>
    <row r="102" spans="1:338" ht="15.75" customHeight="1" x14ac:dyDescent="0.2">
      <c r="A102" s="2" t="s">
        <v>70</v>
      </c>
      <c r="B102" s="2" t="s">
        <v>67</v>
      </c>
      <c r="C102" s="1" t="s">
        <v>33</v>
      </c>
      <c r="D102" s="2" t="s">
        <v>40</v>
      </c>
      <c r="E102" s="2" t="s">
        <v>41</v>
      </c>
      <c r="F102" s="2" t="s">
        <v>18</v>
      </c>
      <c r="G102" s="2" t="s">
        <v>76</v>
      </c>
      <c r="H102" s="1" t="s">
        <v>20</v>
      </c>
      <c r="I102" s="1" t="s">
        <v>66</v>
      </c>
      <c r="J102" s="1" t="s">
        <v>22</v>
      </c>
      <c r="K102" s="1" t="s">
        <v>23</v>
      </c>
      <c r="L102" s="1" t="s">
        <v>44</v>
      </c>
      <c r="M102" s="1">
        <v>4</v>
      </c>
      <c r="N102" s="1" t="s">
        <v>25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</row>
    <row r="103" spans="1:338" ht="15.75" customHeight="1" x14ac:dyDescent="0.2">
      <c r="A103" s="2" t="s">
        <v>70</v>
      </c>
      <c r="B103" s="2" t="s">
        <v>68</v>
      </c>
      <c r="C103" s="1" t="s">
        <v>15</v>
      </c>
      <c r="D103" s="2" t="s">
        <v>45</v>
      </c>
      <c r="E103" s="2" t="s">
        <v>41</v>
      </c>
      <c r="F103" s="2" t="s">
        <v>75</v>
      </c>
      <c r="G103" s="2" t="s">
        <v>76</v>
      </c>
      <c r="H103" s="1" t="s">
        <v>48</v>
      </c>
      <c r="I103" s="1" t="s">
        <v>24</v>
      </c>
      <c r="J103" s="1" t="s">
        <v>35</v>
      </c>
      <c r="K103" s="1" t="s">
        <v>30</v>
      </c>
      <c r="L103" s="1" t="s">
        <v>64</v>
      </c>
      <c r="M103" s="1">
        <v>3</v>
      </c>
      <c r="N103" s="1" t="s">
        <v>32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</row>
    <row r="104" spans="1:338" ht="15.75" customHeight="1" x14ac:dyDescent="0.2">
      <c r="A104" s="2" t="s">
        <v>70</v>
      </c>
      <c r="B104" s="2" t="s">
        <v>67</v>
      </c>
      <c r="C104" s="1" t="s">
        <v>39</v>
      </c>
      <c r="D104" s="2" t="s">
        <v>45</v>
      </c>
      <c r="E104" s="2" t="s">
        <v>26</v>
      </c>
      <c r="F104" s="2" t="s">
        <v>27</v>
      </c>
      <c r="G104" s="2" t="s">
        <v>78</v>
      </c>
      <c r="H104" s="1" t="s">
        <v>20</v>
      </c>
      <c r="I104" s="1" t="s">
        <v>24</v>
      </c>
      <c r="J104" s="1" t="s">
        <v>35</v>
      </c>
      <c r="K104" s="1" t="s">
        <v>30</v>
      </c>
      <c r="L104" s="1" t="s">
        <v>44</v>
      </c>
      <c r="M104" s="1">
        <v>6</v>
      </c>
      <c r="N104" s="1" t="s">
        <v>25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</row>
    <row r="105" spans="1:338" ht="15.75" customHeight="1" x14ac:dyDescent="0.2">
      <c r="A105" s="2" t="s">
        <v>71</v>
      </c>
      <c r="B105" s="2" t="s">
        <v>69</v>
      </c>
      <c r="C105" s="1" t="s">
        <v>15</v>
      </c>
      <c r="D105" s="2" t="s">
        <v>40</v>
      </c>
      <c r="E105" s="2" t="s">
        <v>17</v>
      </c>
      <c r="F105" s="2" t="s">
        <v>18</v>
      </c>
      <c r="G105" s="2" t="s">
        <v>76</v>
      </c>
      <c r="H105" s="1" t="s">
        <v>20</v>
      </c>
      <c r="I105" s="1" t="s">
        <v>24</v>
      </c>
      <c r="J105" s="1" t="s">
        <v>22</v>
      </c>
      <c r="K105" s="1" t="s">
        <v>30</v>
      </c>
      <c r="L105" s="1" t="s">
        <v>83</v>
      </c>
      <c r="M105" s="1">
        <v>5</v>
      </c>
      <c r="N105" s="1" t="s">
        <v>25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</row>
    <row r="106" spans="1:338" ht="15.75" customHeight="1" x14ac:dyDescent="0.2">
      <c r="A106" s="2" t="s">
        <v>70</v>
      </c>
      <c r="B106" s="2" t="s">
        <v>67</v>
      </c>
      <c r="C106" s="1" t="s">
        <v>15</v>
      </c>
      <c r="D106" s="2" t="s">
        <v>40</v>
      </c>
      <c r="E106" s="2" t="s">
        <v>41</v>
      </c>
      <c r="F106" s="2" t="s">
        <v>75</v>
      </c>
      <c r="G106" s="2" t="s">
        <v>77</v>
      </c>
      <c r="H106" s="1" t="s">
        <v>20</v>
      </c>
      <c r="I106" s="1" t="s">
        <v>54</v>
      </c>
      <c r="J106" s="1" t="s">
        <v>55</v>
      </c>
      <c r="K106" s="1" t="s">
        <v>30</v>
      </c>
      <c r="L106" s="1" t="s">
        <v>24</v>
      </c>
      <c r="M106" s="1">
        <v>8</v>
      </c>
      <c r="N106" s="1" t="s">
        <v>32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</row>
    <row r="107" spans="1:338" ht="15.75" customHeight="1" x14ac:dyDescent="0.2">
      <c r="A107" s="2" t="s">
        <v>71</v>
      </c>
      <c r="B107" s="2" t="s">
        <v>67</v>
      </c>
      <c r="C107" s="1" t="s">
        <v>15</v>
      </c>
      <c r="D107" s="2" t="s">
        <v>74</v>
      </c>
      <c r="E107" s="2" t="s">
        <v>41</v>
      </c>
      <c r="F107" s="2" t="s">
        <v>18</v>
      </c>
      <c r="G107" s="2" t="s">
        <v>78</v>
      </c>
      <c r="H107" s="1" t="s">
        <v>20</v>
      </c>
      <c r="I107" s="1" t="s">
        <v>58</v>
      </c>
      <c r="J107" s="1" t="s">
        <v>82</v>
      </c>
      <c r="K107" s="1" t="s">
        <v>23</v>
      </c>
      <c r="L107" s="1" t="s">
        <v>31</v>
      </c>
      <c r="M107" s="3">
        <v>4</v>
      </c>
      <c r="N107" s="1" t="s">
        <v>32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</row>
    <row r="108" spans="1:338" ht="15.75" customHeight="1" x14ac:dyDescent="0.2">
      <c r="A108" s="2" t="s">
        <v>70</v>
      </c>
      <c r="B108" s="2" t="s">
        <v>67</v>
      </c>
      <c r="C108" s="1" t="s">
        <v>15</v>
      </c>
      <c r="D108" s="2" t="s">
        <v>40</v>
      </c>
      <c r="E108" s="2" t="s">
        <v>17</v>
      </c>
      <c r="F108" s="2" t="s">
        <v>75</v>
      </c>
      <c r="G108" s="2" t="s">
        <v>78</v>
      </c>
      <c r="H108" s="1" t="s">
        <v>20</v>
      </c>
      <c r="I108" s="1" t="s">
        <v>21</v>
      </c>
      <c r="J108" s="1" t="s">
        <v>55</v>
      </c>
      <c r="K108" s="1" t="s">
        <v>30</v>
      </c>
      <c r="L108" s="1" t="s">
        <v>24</v>
      </c>
      <c r="M108" s="1">
        <v>4</v>
      </c>
      <c r="N108" s="1" t="s">
        <v>25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</row>
    <row r="109" spans="1:338" ht="15.75" customHeight="1" x14ac:dyDescent="0.2">
      <c r="A109" s="2" t="s">
        <v>70</v>
      </c>
      <c r="B109" s="2" t="s">
        <v>67</v>
      </c>
      <c r="C109" s="1" t="s">
        <v>15</v>
      </c>
      <c r="D109" s="2" t="s">
        <v>45</v>
      </c>
      <c r="E109" s="2" t="s">
        <v>17</v>
      </c>
      <c r="F109" s="2" t="s">
        <v>34</v>
      </c>
      <c r="G109" s="2" t="s">
        <v>77</v>
      </c>
      <c r="H109" s="1" t="s">
        <v>62</v>
      </c>
      <c r="I109" s="1" t="s">
        <v>59</v>
      </c>
      <c r="J109" s="1" t="s">
        <v>55</v>
      </c>
      <c r="K109" s="1" t="s">
        <v>30</v>
      </c>
      <c r="L109" s="1" t="s">
        <v>24</v>
      </c>
      <c r="M109" s="1">
        <v>5</v>
      </c>
      <c r="N109" s="1" t="s">
        <v>32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</row>
    <row r="110" spans="1:338" ht="15.75" customHeight="1" x14ac:dyDescent="0.2">
      <c r="A110" s="2" t="s">
        <v>71</v>
      </c>
      <c r="B110" s="2" t="s">
        <v>67</v>
      </c>
      <c r="C110" s="1" t="s">
        <v>15</v>
      </c>
      <c r="D110" s="2" t="s">
        <v>74</v>
      </c>
      <c r="E110" s="2" t="s">
        <v>17</v>
      </c>
      <c r="F110" s="2" t="s">
        <v>27</v>
      </c>
      <c r="G110" s="2" t="s">
        <v>77</v>
      </c>
      <c r="H110" s="1" t="s">
        <v>62</v>
      </c>
      <c r="I110" s="1" t="s">
        <v>60</v>
      </c>
      <c r="J110" s="1" t="s">
        <v>22</v>
      </c>
      <c r="K110" s="1" t="s">
        <v>30</v>
      </c>
      <c r="L110" s="1" t="s">
        <v>44</v>
      </c>
      <c r="M110" s="1">
        <v>1</v>
      </c>
      <c r="N110" s="1" t="s">
        <v>25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</row>
    <row r="111" spans="1:338" ht="15.75" customHeight="1" x14ac:dyDescent="0.2">
      <c r="A111" s="2" t="s">
        <v>71</v>
      </c>
      <c r="B111" s="2" t="s">
        <v>67</v>
      </c>
      <c r="C111" s="1" t="s">
        <v>15</v>
      </c>
      <c r="D111" s="2" t="s">
        <v>45</v>
      </c>
      <c r="E111" s="2" t="s">
        <v>41</v>
      </c>
      <c r="F111" s="2" t="s">
        <v>34</v>
      </c>
      <c r="G111" s="2" t="s">
        <v>76</v>
      </c>
      <c r="H111" s="1" t="s">
        <v>20</v>
      </c>
      <c r="I111" s="1" t="s">
        <v>61</v>
      </c>
      <c r="J111" s="4" t="s">
        <v>81</v>
      </c>
      <c r="K111" s="1" t="s">
        <v>30</v>
      </c>
      <c r="L111" s="1" t="s">
        <v>44</v>
      </c>
      <c r="M111" s="1">
        <v>6</v>
      </c>
      <c r="N111" s="1" t="s">
        <v>32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</row>
    <row r="112" spans="1:338" ht="15.75" customHeight="1" x14ac:dyDescent="0.2">
      <c r="A112" s="2" t="s">
        <v>70</v>
      </c>
      <c r="B112" s="2" t="s">
        <v>67</v>
      </c>
      <c r="C112" s="1" t="s">
        <v>15</v>
      </c>
      <c r="D112" s="2" t="s">
        <v>45</v>
      </c>
      <c r="E112" s="2" t="s">
        <v>41</v>
      </c>
      <c r="F112" s="2" t="s">
        <v>34</v>
      </c>
      <c r="G112" s="2" t="s">
        <v>78</v>
      </c>
      <c r="H112" s="1" t="s">
        <v>62</v>
      </c>
      <c r="I112" s="1" t="s">
        <v>63</v>
      </c>
      <c r="J112" s="1" t="s">
        <v>35</v>
      </c>
      <c r="K112" s="1" t="s">
        <v>30</v>
      </c>
      <c r="L112" s="1" t="s">
        <v>31</v>
      </c>
      <c r="M112" s="1">
        <v>3</v>
      </c>
      <c r="N112" s="1" t="s">
        <v>32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</row>
    <row r="113" spans="1:338" ht="15.75" customHeight="1" x14ac:dyDescent="0.2">
      <c r="A113" s="2" t="s">
        <v>70</v>
      </c>
      <c r="B113" s="2" t="s">
        <v>67</v>
      </c>
      <c r="C113" s="1" t="s">
        <v>15</v>
      </c>
      <c r="D113" s="2" t="s">
        <v>74</v>
      </c>
      <c r="E113" s="2" t="s">
        <v>41</v>
      </c>
      <c r="F113" s="2" t="s">
        <v>18</v>
      </c>
      <c r="G113" s="2" t="s">
        <v>78</v>
      </c>
      <c r="H113" s="1" t="s">
        <v>20</v>
      </c>
      <c r="I113" s="1" t="s">
        <v>65</v>
      </c>
      <c r="J113" s="1" t="s">
        <v>35</v>
      </c>
      <c r="K113" s="1" t="s">
        <v>30</v>
      </c>
      <c r="L113" s="1" t="s">
        <v>83</v>
      </c>
      <c r="M113" s="1">
        <v>3</v>
      </c>
      <c r="N113" s="1" t="s">
        <v>32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</row>
    <row r="114" spans="1:338" ht="15.75" customHeight="1" x14ac:dyDescent="0.2">
      <c r="A114" s="2" t="s">
        <v>71</v>
      </c>
      <c r="B114" s="2" t="s">
        <v>67</v>
      </c>
      <c r="C114" s="1" t="s">
        <v>15</v>
      </c>
      <c r="D114" s="2" t="s">
        <v>45</v>
      </c>
      <c r="E114" s="2" t="s">
        <v>17</v>
      </c>
      <c r="F114" s="2" t="s">
        <v>27</v>
      </c>
      <c r="G114" s="2" t="s">
        <v>78</v>
      </c>
      <c r="H114" s="1" t="s">
        <v>48</v>
      </c>
      <c r="I114" s="1" t="s">
        <v>24</v>
      </c>
      <c r="J114" s="1" t="s">
        <v>22</v>
      </c>
      <c r="K114" s="1" t="s">
        <v>23</v>
      </c>
      <c r="L114" s="1" t="s">
        <v>31</v>
      </c>
      <c r="M114" s="1">
        <v>0</v>
      </c>
      <c r="N114" s="4" t="s">
        <v>84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</row>
    <row r="115" spans="1:338" ht="15.75" customHeight="1" x14ac:dyDescent="0.2">
      <c r="A115" s="2" t="s">
        <v>70</v>
      </c>
      <c r="B115" s="2" t="s">
        <v>67</v>
      </c>
      <c r="C115" s="1" t="s">
        <v>33</v>
      </c>
      <c r="D115" s="2" t="s">
        <v>40</v>
      </c>
      <c r="E115" s="2" t="s">
        <v>41</v>
      </c>
      <c r="F115" s="2" t="s">
        <v>18</v>
      </c>
      <c r="G115" s="2" t="s">
        <v>78</v>
      </c>
      <c r="H115" s="1" t="s">
        <v>20</v>
      </c>
      <c r="I115" s="1" t="s">
        <v>24</v>
      </c>
      <c r="J115" s="1" t="s">
        <v>55</v>
      </c>
      <c r="K115" s="1" t="s">
        <v>30</v>
      </c>
      <c r="L115" s="1" t="s">
        <v>56</v>
      </c>
      <c r="M115" s="1">
        <v>8</v>
      </c>
      <c r="N115" s="1" t="s">
        <v>25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</row>
    <row r="116" spans="1:338" ht="15.75" customHeight="1" x14ac:dyDescent="0.2">
      <c r="A116" s="2" t="s">
        <v>71</v>
      </c>
      <c r="B116" s="2" t="s">
        <v>67</v>
      </c>
      <c r="C116" s="1" t="s">
        <v>33</v>
      </c>
      <c r="D116" s="2" t="s">
        <v>45</v>
      </c>
      <c r="E116" s="2" t="s">
        <v>17</v>
      </c>
      <c r="F116" s="2" t="s">
        <v>34</v>
      </c>
      <c r="G116" s="2" t="s">
        <v>77</v>
      </c>
      <c r="H116" s="1" t="s">
        <v>48</v>
      </c>
      <c r="I116" s="1" t="s">
        <v>37</v>
      </c>
      <c r="J116" s="1" t="s">
        <v>22</v>
      </c>
      <c r="K116" s="1" t="s">
        <v>23</v>
      </c>
      <c r="L116" s="1" t="s">
        <v>64</v>
      </c>
      <c r="M116" s="3">
        <v>4</v>
      </c>
      <c r="N116" s="1" t="s">
        <v>32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</row>
    <row r="117" spans="1:338" ht="15.75" customHeight="1" x14ac:dyDescent="0.2">
      <c r="A117" s="2" t="s">
        <v>71</v>
      </c>
      <c r="B117" s="2" t="s">
        <v>67</v>
      </c>
      <c r="C117" s="1" t="s">
        <v>15</v>
      </c>
      <c r="D117" s="2" t="s">
        <v>45</v>
      </c>
      <c r="E117" s="2" t="s">
        <v>41</v>
      </c>
      <c r="F117" s="2" t="s">
        <v>75</v>
      </c>
      <c r="G117" s="2" t="s">
        <v>76</v>
      </c>
      <c r="H117" s="1" t="s">
        <v>20</v>
      </c>
      <c r="I117" s="1" t="s">
        <v>42</v>
      </c>
      <c r="J117" s="1" t="s">
        <v>52</v>
      </c>
      <c r="K117" s="1" t="s">
        <v>23</v>
      </c>
      <c r="L117" s="1" t="s">
        <v>24</v>
      </c>
      <c r="M117" s="1">
        <v>4</v>
      </c>
      <c r="N117" s="1" t="s">
        <v>32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</row>
    <row r="118" spans="1:338" ht="15.75" customHeight="1" x14ac:dyDescent="0.2">
      <c r="A118" s="2" t="s">
        <v>71</v>
      </c>
      <c r="B118" s="2" t="s">
        <v>67</v>
      </c>
      <c r="C118" s="1" t="s">
        <v>33</v>
      </c>
      <c r="D118" s="2" t="s">
        <v>36</v>
      </c>
      <c r="E118" s="2" t="s">
        <v>26</v>
      </c>
      <c r="F118" s="2" t="s">
        <v>18</v>
      </c>
      <c r="G118" s="2" t="s">
        <v>76</v>
      </c>
      <c r="H118" s="1" t="s">
        <v>20</v>
      </c>
      <c r="I118" s="1" t="s">
        <v>44</v>
      </c>
      <c r="J118" s="1" t="s">
        <v>55</v>
      </c>
      <c r="K118" s="1" t="s">
        <v>23</v>
      </c>
      <c r="L118" s="1" t="s">
        <v>24</v>
      </c>
      <c r="M118" s="1">
        <v>5</v>
      </c>
      <c r="N118" s="1" t="s">
        <v>32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</row>
    <row r="119" spans="1:338" ht="15.75" customHeight="1" x14ac:dyDescent="0.2">
      <c r="A119" s="2" t="s">
        <v>71</v>
      </c>
      <c r="B119" s="2" t="s">
        <v>67</v>
      </c>
      <c r="C119" s="1" t="s">
        <v>15</v>
      </c>
      <c r="D119" s="2" t="s">
        <v>40</v>
      </c>
      <c r="E119" s="2" t="s">
        <v>41</v>
      </c>
      <c r="F119" s="2" t="s">
        <v>75</v>
      </c>
      <c r="G119" s="2" t="s">
        <v>76</v>
      </c>
      <c r="H119" s="1" t="s">
        <v>20</v>
      </c>
      <c r="I119" s="1" t="s">
        <v>24</v>
      </c>
      <c r="J119" s="1" t="s">
        <v>82</v>
      </c>
      <c r="K119" s="1" t="s">
        <v>30</v>
      </c>
      <c r="L119" s="1" t="s">
        <v>31</v>
      </c>
      <c r="M119" s="1">
        <v>1</v>
      </c>
      <c r="N119" s="1" t="s">
        <v>25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</row>
    <row r="120" spans="1:338" ht="15.75" customHeight="1" x14ac:dyDescent="0.2">
      <c r="A120" s="2" t="s">
        <v>71</v>
      </c>
      <c r="B120" s="2" t="s">
        <v>67</v>
      </c>
      <c r="C120" s="1" t="s">
        <v>15</v>
      </c>
      <c r="D120" s="2" t="s">
        <v>45</v>
      </c>
      <c r="E120" s="2" t="s">
        <v>17</v>
      </c>
      <c r="F120" s="2" t="s">
        <v>34</v>
      </c>
      <c r="G120" s="2" t="s">
        <v>78</v>
      </c>
      <c r="H120" s="1" t="s">
        <v>20</v>
      </c>
      <c r="I120" s="1" t="s">
        <v>24</v>
      </c>
      <c r="J120" s="1" t="s">
        <v>22</v>
      </c>
      <c r="K120" s="1" t="s">
        <v>30</v>
      </c>
      <c r="L120" s="1" t="s">
        <v>24</v>
      </c>
      <c r="M120" s="1">
        <v>6</v>
      </c>
      <c r="N120" s="1" t="s">
        <v>32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</row>
    <row r="121" spans="1:338" ht="15.75" customHeight="1" x14ac:dyDescent="0.2">
      <c r="A121" s="2" t="s">
        <v>70</v>
      </c>
      <c r="B121" s="2" t="s">
        <v>67</v>
      </c>
      <c r="C121" s="1" t="s">
        <v>39</v>
      </c>
      <c r="D121" s="2" t="s">
        <v>36</v>
      </c>
      <c r="E121" s="2" t="s">
        <v>17</v>
      </c>
      <c r="F121" s="2" t="s">
        <v>34</v>
      </c>
      <c r="G121" s="2" t="s">
        <v>78</v>
      </c>
      <c r="H121" s="1" t="s">
        <v>20</v>
      </c>
      <c r="I121" s="1" t="s">
        <v>51</v>
      </c>
      <c r="J121" s="1" t="s">
        <v>22</v>
      </c>
      <c r="K121" s="1" t="s">
        <v>30</v>
      </c>
      <c r="L121" s="1" t="s">
        <v>24</v>
      </c>
      <c r="M121" s="1">
        <v>3</v>
      </c>
      <c r="N121" s="1" t="s">
        <v>25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</row>
    <row r="122" spans="1:338" ht="15.75" customHeight="1" x14ac:dyDescent="0.2">
      <c r="A122" s="2" t="s">
        <v>70</v>
      </c>
      <c r="B122" s="2" t="s">
        <v>67</v>
      </c>
      <c r="C122" s="1" t="s">
        <v>39</v>
      </c>
      <c r="D122" s="2" t="s">
        <v>36</v>
      </c>
      <c r="E122" s="2" t="s">
        <v>17</v>
      </c>
      <c r="F122" s="2" t="s">
        <v>75</v>
      </c>
      <c r="G122" s="2" t="s">
        <v>76</v>
      </c>
      <c r="H122" s="1" t="s">
        <v>62</v>
      </c>
      <c r="I122" s="1" t="s">
        <v>54</v>
      </c>
      <c r="J122" s="1" t="s">
        <v>35</v>
      </c>
      <c r="K122" s="1" t="s">
        <v>23</v>
      </c>
      <c r="L122" s="1" t="s">
        <v>44</v>
      </c>
      <c r="M122" s="1">
        <v>3</v>
      </c>
      <c r="N122" s="1" t="s">
        <v>32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</row>
    <row r="123" spans="1:338" ht="15.75" customHeight="1" x14ac:dyDescent="0.2">
      <c r="A123" s="2" t="s">
        <v>71</v>
      </c>
      <c r="B123" s="2" t="s">
        <v>67</v>
      </c>
      <c r="C123" s="1" t="s">
        <v>15</v>
      </c>
      <c r="D123" s="2" t="s">
        <v>74</v>
      </c>
      <c r="E123" s="2" t="s">
        <v>41</v>
      </c>
      <c r="F123" s="2" t="s">
        <v>75</v>
      </c>
      <c r="G123" s="2" t="s">
        <v>76</v>
      </c>
      <c r="H123" s="1" t="s">
        <v>62</v>
      </c>
      <c r="I123" s="1" t="s">
        <v>58</v>
      </c>
      <c r="J123" s="1" t="s">
        <v>35</v>
      </c>
      <c r="K123" s="1" t="s">
        <v>30</v>
      </c>
      <c r="L123" s="1" t="s">
        <v>44</v>
      </c>
      <c r="M123" s="1">
        <v>0</v>
      </c>
      <c r="N123" s="1" t="s">
        <v>25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</row>
    <row r="124" spans="1:338" ht="15.75" customHeight="1" x14ac:dyDescent="0.2">
      <c r="A124" s="2" t="s">
        <v>70</v>
      </c>
      <c r="B124" s="2" t="s">
        <v>67</v>
      </c>
      <c r="C124" s="1" t="s">
        <v>15</v>
      </c>
      <c r="D124" s="2" t="s">
        <v>36</v>
      </c>
      <c r="E124" s="2" t="s">
        <v>41</v>
      </c>
      <c r="F124" s="2" t="s">
        <v>34</v>
      </c>
      <c r="G124" s="2" t="s">
        <v>76</v>
      </c>
      <c r="H124" s="1" t="s">
        <v>20</v>
      </c>
      <c r="I124" s="1" t="s">
        <v>21</v>
      </c>
      <c r="J124" s="1" t="s">
        <v>22</v>
      </c>
      <c r="K124" s="1" t="s">
        <v>30</v>
      </c>
      <c r="L124" s="1" t="s">
        <v>31</v>
      </c>
      <c r="M124" s="1">
        <v>8</v>
      </c>
      <c r="N124" s="1" t="s">
        <v>25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</row>
    <row r="125" spans="1:338" ht="15.75" customHeight="1" x14ac:dyDescent="0.2">
      <c r="A125" s="2" t="s">
        <v>71</v>
      </c>
      <c r="B125" s="2" t="s">
        <v>67</v>
      </c>
      <c r="C125" s="1" t="s">
        <v>15</v>
      </c>
      <c r="D125" s="2" t="s">
        <v>36</v>
      </c>
      <c r="E125" s="2" t="s">
        <v>17</v>
      </c>
      <c r="F125" s="2" t="s">
        <v>18</v>
      </c>
      <c r="G125" s="2" t="s">
        <v>78</v>
      </c>
      <c r="H125" s="1" t="s">
        <v>62</v>
      </c>
      <c r="I125" s="1" t="s">
        <v>59</v>
      </c>
      <c r="J125" s="1" t="s">
        <v>55</v>
      </c>
      <c r="K125" s="1" t="s">
        <v>30</v>
      </c>
      <c r="L125" s="1" t="s">
        <v>83</v>
      </c>
      <c r="M125" s="1">
        <v>4</v>
      </c>
      <c r="N125" s="1" t="s">
        <v>32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</row>
    <row r="126" spans="1:338" ht="15.75" customHeight="1" x14ac:dyDescent="0.2">
      <c r="A126" s="2" t="s">
        <v>70</v>
      </c>
      <c r="B126" s="2" t="s">
        <v>67</v>
      </c>
      <c r="C126" s="1" t="s">
        <v>15</v>
      </c>
      <c r="D126" s="2" t="s">
        <v>74</v>
      </c>
      <c r="E126" s="2" t="s">
        <v>41</v>
      </c>
      <c r="F126" s="2" t="s">
        <v>18</v>
      </c>
      <c r="G126" s="2" t="s">
        <v>78</v>
      </c>
      <c r="H126" s="1" t="s">
        <v>20</v>
      </c>
      <c r="I126" s="1" t="s">
        <v>60</v>
      </c>
      <c r="J126" s="1" t="s">
        <v>52</v>
      </c>
      <c r="K126" s="1" t="s">
        <v>30</v>
      </c>
      <c r="L126" s="1" t="s">
        <v>31</v>
      </c>
      <c r="M126" s="1">
        <v>3</v>
      </c>
      <c r="N126" s="1" t="s">
        <v>32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</row>
    <row r="127" spans="1:338" ht="15.75" customHeight="1" x14ac:dyDescent="0.2">
      <c r="A127" s="2" t="s">
        <v>70</v>
      </c>
      <c r="B127" s="2" t="s">
        <v>67</v>
      </c>
      <c r="C127" s="1" t="s">
        <v>15</v>
      </c>
      <c r="D127" s="2" t="s">
        <v>74</v>
      </c>
      <c r="E127" s="2" t="s">
        <v>26</v>
      </c>
      <c r="F127" s="2" t="s">
        <v>75</v>
      </c>
      <c r="G127" s="2" t="s">
        <v>76</v>
      </c>
      <c r="H127" s="1" t="s">
        <v>48</v>
      </c>
      <c r="I127" s="1" t="s">
        <v>61</v>
      </c>
      <c r="J127" s="1" t="s">
        <v>55</v>
      </c>
      <c r="K127" s="1" t="s">
        <v>30</v>
      </c>
      <c r="L127" s="1" t="s">
        <v>56</v>
      </c>
      <c r="M127" s="1">
        <v>6</v>
      </c>
      <c r="N127" s="1" t="s">
        <v>25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</row>
    <row r="128" spans="1:338" ht="15.75" customHeight="1" x14ac:dyDescent="0.2">
      <c r="A128" s="2" t="s">
        <v>70</v>
      </c>
      <c r="B128" s="2" t="s">
        <v>67</v>
      </c>
      <c r="C128" s="1" t="s">
        <v>15</v>
      </c>
      <c r="D128" s="2" t="s">
        <v>74</v>
      </c>
      <c r="E128" s="2" t="s">
        <v>17</v>
      </c>
      <c r="F128" s="2" t="s">
        <v>27</v>
      </c>
      <c r="G128" s="2" t="s">
        <v>76</v>
      </c>
      <c r="H128" s="1" t="s">
        <v>20</v>
      </c>
      <c r="I128" s="1" t="s">
        <v>63</v>
      </c>
      <c r="J128" s="1" t="s">
        <v>55</v>
      </c>
      <c r="K128" s="1" t="s">
        <v>30</v>
      </c>
      <c r="L128" s="1" t="s">
        <v>64</v>
      </c>
      <c r="M128" s="1">
        <v>5</v>
      </c>
      <c r="N128" s="1" t="s">
        <v>32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</row>
    <row r="129" spans="1:338" ht="15.75" customHeight="1" x14ac:dyDescent="0.2">
      <c r="A129" s="2" t="s">
        <v>71</v>
      </c>
      <c r="B129" s="2" t="s">
        <v>67</v>
      </c>
      <c r="C129" s="1" t="s">
        <v>15</v>
      </c>
      <c r="D129" s="2" t="s">
        <v>36</v>
      </c>
      <c r="E129" s="2" t="s">
        <v>17</v>
      </c>
      <c r="F129" s="2" t="s">
        <v>34</v>
      </c>
      <c r="G129" s="2" t="s">
        <v>78</v>
      </c>
      <c r="H129" s="1" t="s">
        <v>48</v>
      </c>
      <c r="I129" s="1" t="s">
        <v>65</v>
      </c>
      <c r="J129" s="1" t="s">
        <v>22</v>
      </c>
      <c r="K129" s="1" t="s">
        <v>23</v>
      </c>
      <c r="L129" s="1" t="s">
        <v>24</v>
      </c>
      <c r="M129" s="1">
        <v>8</v>
      </c>
      <c r="N129" s="1" t="s">
        <v>32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</row>
    <row r="130" spans="1:338" ht="15.75" customHeight="1" x14ac:dyDescent="0.2">
      <c r="A130" s="2" t="s">
        <v>70</v>
      </c>
      <c r="B130" s="2" t="s">
        <v>67</v>
      </c>
      <c r="C130" s="1" t="s">
        <v>15</v>
      </c>
      <c r="D130" s="2" t="s">
        <v>45</v>
      </c>
      <c r="E130" s="2" t="s">
        <v>26</v>
      </c>
      <c r="F130" s="2" t="s">
        <v>75</v>
      </c>
      <c r="G130" s="2" t="s">
        <v>76</v>
      </c>
      <c r="H130" s="1" t="s">
        <v>20</v>
      </c>
      <c r="I130" s="1" t="s">
        <v>64</v>
      </c>
      <c r="J130" s="1" t="s">
        <v>82</v>
      </c>
      <c r="K130" s="1" t="s">
        <v>23</v>
      </c>
      <c r="L130" s="1" t="s">
        <v>24</v>
      </c>
      <c r="M130" s="1">
        <v>4</v>
      </c>
      <c r="N130" s="1" t="s">
        <v>32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</row>
    <row r="131" spans="1:338" ht="15.75" customHeight="1" x14ac:dyDescent="0.2">
      <c r="A131" s="2" t="s">
        <v>71</v>
      </c>
      <c r="B131" s="2" t="s">
        <v>67</v>
      </c>
      <c r="C131" s="1" t="s">
        <v>15</v>
      </c>
      <c r="D131" s="2" t="s">
        <v>36</v>
      </c>
      <c r="E131" s="2" t="s">
        <v>41</v>
      </c>
      <c r="F131" s="2" t="s">
        <v>18</v>
      </c>
      <c r="G131" s="2" t="s">
        <v>78</v>
      </c>
      <c r="H131" s="1" t="s">
        <v>20</v>
      </c>
      <c r="I131" s="1" t="s">
        <v>66</v>
      </c>
      <c r="J131" s="4" t="s">
        <v>81</v>
      </c>
      <c r="K131" s="1" t="s">
        <v>30</v>
      </c>
      <c r="L131" s="1" t="s">
        <v>31</v>
      </c>
      <c r="M131" s="1">
        <v>8</v>
      </c>
      <c r="N131" s="1" t="s">
        <v>25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</row>
    <row r="132" spans="1:338" ht="15.75" customHeight="1" x14ac:dyDescent="0.2">
      <c r="A132" s="2" t="s">
        <v>70</v>
      </c>
      <c r="B132" s="2" t="s">
        <v>67</v>
      </c>
      <c r="C132" s="1" t="s">
        <v>15</v>
      </c>
      <c r="D132" s="2" t="s">
        <v>40</v>
      </c>
      <c r="E132" s="2" t="s">
        <v>41</v>
      </c>
      <c r="F132" s="2" t="s">
        <v>34</v>
      </c>
      <c r="G132" s="2" t="s">
        <v>78</v>
      </c>
      <c r="H132" s="1" t="s">
        <v>20</v>
      </c>
      <c r="I132" s="1" t="s">
        <v>24</v>
      </c>
      <c r="J132" s="1" t="s">
        <v>35</v>
      </c>
      <c r="K132" s="1" t="s">
        <v>30</v>
      </c>
      <c r="L132" s="1" t="s">
        <v>24</v>
      </c>
      <c r="M132" s="1">
        <v>10</v>
      </c>
      <c r="N132" s="1" t="s">
        <v>32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</row>
    <row r="133" spans="1:338" ht="15.75" customHeight="1" x14ac:dyDescent="0.2">
      <c r="A133" s="2" t="s">
        <v>71</v>
      </c>
      <c r="B133" s="2" t="s">
        <v>69</v>
      </c>
      <c r="C133" s="1" t="s">
        <v>33</v>
      </c>
      <c r="D133" s="2" t="s">
        <v>45</v>
      </c>
      <c r="E133" s="2" t="s">
        <v>17</v>
      </c>
      <c r="F133" s="2" t="s">
        <v>18</v>
      </c>
      <c r="G133" s="2" t="s">
        <v>76</v>
      </c>
      <c r="H133" s="1" t="s">
        <v>20</v>
      </c>
      <c r="I133" s="1" t="s">
        <v>24</v>
      </c>
      <c r="J133" s="1" t="s">
        <v>22</v>
      </c>
      <c r="K133" s="1" t="s">
        <v>30</v>
      </c>
      <c r="L133" s="1" t="s">
        <v>24</v>
      </c>
      <c r="M133" s="3">
        <v>4</v>
      </c>
      <c r="N133" s="1" t="s">
        <v>25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</row>
    <row r="134" spans="1:338" ht="15.75" customHeight="1" x14ac:dyDescent="0.2">
      <c r="A134" s="2" t="s">
        <v>70</v>
      </c>
      <c r="B134" s="2" t="s">
        <v>67</v>
      </c>
      <c r="C134" s="1" t="s">
        <v>15</v>
      </c>
      <c r="D134" s="2" t="s">
        <v>40</v>
      </c>
      <c r="E134" s="2" t="s">
        <v>41</v>
      </c>
      <c r="F134" s="2" t="s">
        <v>18</v>
      </c>
      <c r="G134" s="2" t="s">
        <v>76</v>
      </c>
      <c r="H134" s="1" t="s">
        <v>20</v>
      </c>
      <c r="I134" s="1" t="s">
        <v>37</v>
      </c>
      <c r="J134" s="1" t="s">
        <v>55</v>
      </c>
      <c r="K134" s="1" t="s">
        <v>30</v>
      </c>
      <c r="L134" s="1" t="s">
        <v>44</v>
      </c>
      <c r="M134" s="1">
        <v>4</v>
      </c>
      <c r="N134" s="1" t="s">
        <v>32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</row>
    <row r="135" spans="1:338" ht="15.75" customHeight="1" x14ac:dyDescent="0.2">
      <c r="A135" s="2" t="s">
        <v>71</v>
      </c>
      <c r="B135" s="2" t="s">
        <v>67</v>
      </c>
      <c r="C135" s="1" t="s">
        <v>15</v>
      </c>
      <c r="D135" s="2" t="s">
        <v>40</v>
      </c>
      <c r="E135" s="2" t="s">
        <v>17</v>
      </c>
      <c r="F135" s="2" t="s">
        <v>34</v>
      </c>
      <c r="G135" s="2" t="s">
        <v>76</v>
      </c>
      <c r="H135" s="1" t="s">
        <v>62</v>
      </c>
      <c r="I135" s="1" t="s">
        <v>42</v>
      </c>
      <c r="J135" s="1" t="s">
        <v>22</v>
      </c>
      <c r="K135" s="1" t="s">
        <v>30</v>
      </c>
      <c r="L135" s="1" t="s">
        <v>44</v>
      </c>
      <c r="M135" s="1">
        <v>5</v>
      </c>
      <c r="N135" s="1" t="s">
        <v>25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</row>
    <row r="136" spans="1:338" ht="15.75" customHeight="1" x14ac:dyDescent="0.2">
      <c r="A136" s="2" t="s">
        <v>70</v>
      </c>
      <c r="B136" s="2" t="s">
        <v>67</v>
      </c>
      <c r="C136" s="1" t="s">
        <v>15</v>
      </c>
      <c r="D136" s="2" t="s">
        <v>40</v>
      </c>
      <c r="E136" s="2" t="s">
        <v>17</v>
      </c>
      <c r="F136" s="2" t="s">
        <v>75</v>
      </c>
      <c r="G136" s="2" t="s">
        <v>78</v>
      </c>
      <c r="H136" s="1" t="s">
        <v>62</v>
      </c>
      <c r="I136" s="1" t="s">
        <v>44</v>
      </c>
      <c r="J136" s="1" t="s">
        <v>82</v>
      </c>
      <c r="K136" s="1" t="s">
        <v>30</v>
      </c>
      <c r="L136" s="1" t="s">
        <v>31</v>
      </c>
      <c r="M136" s="1">
        <v>1</v>
      </c>
      <c r="N136" s="1" t="s">
        <v>25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</row>
    <row r="137" spans="1:338" ht="15.75" customHeight="1" x14ac:dyDescent="0.2">
      <c r="A137" s="2" t="s">
        <v>72</v>
      </c>
      <c r="B137" s="2" t="s">
        <v>67</v>
      </c>
      <c r="C137" s="1" t="s">
        <v>15</v>
      </c>
      <c r="D137" s="2" t="s">
        <v>74</v>
      </c>
      <c r="E137" s="2" t="s">
        <v>41</v>
      </c>
      <c r="F137" s="2" t="s">
        <v>18</v>
      </c>
      <c r="G137" s="2" t="s">
        <v>78</v>
      </c>
      <c r="H137" s="1" t="s">
        <v>20</v>
      </c>
      <c r="I137" s="1" t="s">
        <v>24</v>
      </c>
      <c r="J137" s="1" t="s">
        <v>52</v>
      </c>
      <c r="K137" s="1" t="s">
        <v>23</v>
      </c>
      <c r="L137" s="1" t="s">
        <v>83</v>
      </c>
      <c r="M137" s="1">
        <v>6</v>
      </c>
      <c r="N137" s="1" t="s">
        <v>32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</row>
    <row r="138" spans="1:338" ht="15.75" customHeight="1" x14ac:dyDescent="0.2">
      <c r="A138" s="2" t="s">
        <v>71</v>
      </c>
      <c r="B138" s="2" t="s">
        <v>67</v>
      </c>
      <c r="C138" s="1" t="s">
        <v>15</v>
      </c>
      <c r="D138" s="2" t="s">
        <v>45</v>
      </c>
      <c r="E138" s="2" t="s">
        <v>41</v>
      </c>
      <c r="F138" s="2" t="s">
        <v>18</v>
      </c>
      <c r="G138" s="2" t="s">
        <v>78</v>
      </c>
      <c r="H138" s="1" t="s">
        <v>62</v>
      </c>
      <c r="I138" s="1" t="s">
        <v>24</v>
      </c>
      <c r="J138" s="1" t="s">
        <v>55</v>
      </c>
      <c r="K138" s="1" t="s">
        <v>30</v>
      </c>
      <c r="L138" s="1" t="s">
        <v>31</v>
      </c>
      <c r="M138" s="1">
        <v>3</v>
      </c>
      <c r="N138" s="1" t="s">
        <v>32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</row>
    <row r="139" spans="1:338" ht="15.75" customHeight="1" x14ac:dyDescent="0.2">
      <c r="A139" s="2" t="s">
        <v>70</v>
      </c>
      <c r="B139" s="2" t="s">
        <v>67</v>
      </c>
      <c r="C139" s="1" t="s">
        <v>15</v>
      </c>
      <c r="D139" s="2" t="s">
        <v>74</v>
      </c>
      <c r="E139" s="2" t="s">
        <v>26</v>
      </c>
      <c r="F139" s="2" t="s">
        <v>18</v>
      </c>
      <c r="G139" s="2" t="s">
        <v>76</v>
      </c>
      <c r="H139" s="1" t="s">
        <v>20</v>
      </c>
      <c r="I139" s="1" t="s">
        <v>51</v>
      </c>
      <c r="J139" s="1" t="s">
        <v>55</v>
      </c>
      <c r="K139" s="1" t="s">
        <v>30</v>
      </c>
      <c r="L139" s="1" t="s">
        <v>56</v>
      </c>
      <c r="M139" s="1">
        <v>3</v>
      </c>
      <c r="N139" s="1" t="s">
        <v>25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</row>
    <row r="140" spans="1:338" ht="15.75" customHeight="1" x14ac:dyDescent="0.2">
      <c r="A140" s="2" t="s">
        <v>71</v>
      </c>
      <c r="B140" s="2" t="s">
        <v>67</v>
      </c>
      <c r="C140" s="1" t="s">
        <v>15</v>
      </c>
      <c r="D140" s="2" t="s">
        <v>36</v>
      </c>
      <c r="E140" s="2" t="s">
        <v>41</v>
      </c>
      <c r="F140" s="2" t="s">
        <v>18</v>
      </c>
      <c r="G140" s="2" t="s">
        <v>78</v>
      </c>
      <c r="H140" s="1" t="s">
        <v>48</v>
      </c>
      <c r="I140" s="1" t="s">
        <v>54</v>
      </c>
      <c r="J140" s="1" t="s">
        <v>82</v>
      </c>
      <c r="K140" s="1" t="s">
        <v>30</v>
      </c>
      <c r="L140" s="1" t="s">
        <v>24</v>
      </c>
      <c r="M140" s="1">
        <v>0</v>
      </c>
      <c r="N140" s="1" t="s">
        <v>32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</row>
    <row r="141" spans="1:338" ht="15.75" customHeight="1" x14ac:dyDescent="0.2">
      <c r="A141" s="2" t="s">
        <v>70</v>
      </c>
      <c r="B141" s="2" t="s">
        <v>67</v>
      </c>
      <c r="C141" s="1" t="s">
        <v>15</v>
      </c>
      <c r="D141" s="2" t="s">
        <v>45</v>
      </c>
      <c r="E141" s="2" t="s">
        <v>41</v>
      </c>
      <c r="F141" s="2" t="s">
        <v>18</v>
      </c>
      <c r="G141" s="2" t="s">
        <v>76</v>
      </c>
      <c r="H141" s="1" t="s">
        <v>20</v>
      </c>
      <c r="I141" s="1" t="s">
        <v>58</v>
      </c>
      <c r="J141" s="1" t="s">
        <v>22</v>
      </c>
      <c r="K141" s="1" t="s">
        <v>30</v>
      </c>
      <c r="L141" s="1" t="s">
        <v>31</v>
      </c>
      <c r="M141" s="1">
        <v>8</v>
      </c>
      <c r="N141" s="1" t="s">
        <v>25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</row>
    <row r="142" spans="1:338" ht="15.75" customHeight="1" x14ac:dyDescent="0.2">
      <c r="A142" s="2" t="s">
        <v>72</v>
      </c>
      <c r="B142" s="2" t="s">
        <v>67</v>
      </c>
      <c r="C142" s="1" t="s">
        <v>15</v>
      </c>
      <c r="D142" s="2" t="s">
        <v>74</v>
      </c>
      <c r="E142" s="2" t="s">
        <v>26</v>
      </c>
      <c r="F142" s="2" t="s">
        <v>75</v>
      </c>
      <c r="G142" s="2" t="s">
        <v>76</v>
      </c>
      <c r="H142" s="1" t="s">
        <v>48</v>
      </c>
      <c r="I142" s="1" t="s">
        <v>21</v>
      </c>
      <c r="J142" s="1" t="s">
        <v>35</v>
      </c>
      <c r="K142" s="1" t="s">
        <v>30</v>
      </c>
      <c r="L142" s="1" t="s">
        <v>24</v>
      </c>
      <c r="M142" s="1">
        <v>4</v>
      </c>
      <c r="N142" s="1" t="s">
        <v>32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</row>
    <row r="143" spans="1:338" ht="15.75" customHeight="1" x14ac:dyDescent="0.2">
      <c r="A143" s="2" t="s">
        <v>70</v>
      </c>
      <c r="B143" s="2" t="s">
        <v>67</v>
      </c>
      <c r="C143" s="1" t="s">
        <v>33</v>
      </c>
      <c r="D143" s="2" t="s">
        <v>74</v>
      </c>
      <c r="E143" s="2" t="s">
        <v>17</v>
      </c>
      <c r="F143" s="2" t="s">
        <v>18</v>
      </c>
      <c r="G143" s="2" t="s">
        <v>76</v>
      </c>
      <c r="H143" s="1" t="s">
        <v>20</v>
      </c>
      <c r="I143" s="1" t="s">
        <v>24</v>
      </c>
      <c r="J143" s="1" t="s">
        <v>35</v>
      </c>
      <c r="K143" s="1" t="s">
        <v>30</v>
      </c>
      <c r="L143" s="1" t="s">
        <v>24</v>
      </c>
      <c r="M143" s="3">
        <v>4</v>
      </c>
      <c r="N143" s="1" t="s">
        <v>32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</row>
    <row r="144" spans="1:338" ht="15.75" customHeight="1" x14ac:dyDescent="0.2">
      <c r="A144" s="2" t="s">
        <v>71</v>
      </c>
      <c r="B144" s="2" t="s">
        <v>67</v>
      </c>
      <c r="C144" s="1" t="s">
        <v>33</v>
      </c>
      <c r="D144" s="2" t="s">
        <v>40</v>
      </c>
      <c r="E144" s="2" t="s">
        <v>41</v>
      </c>
      <c r="F144" s="2" t="s">
        <v>18</v>
      </c>
      <c r="G144" s="2" t="s">
        <v>76</v>
      </c>
      <c r="H144" s="1" t="s">
        <v>20</v>
      </c>
      <c r="I144" s="1" t="s">
        <v>24</v>
      </c>
      <c r="J144" s="1" t="s">
        <v>22</v>
      </c>
      <c r="K144" s="1" t="s">
        <v>30</v>
      </c>
      <c r="L144" s="1" t="s">
        <v>44</v>
      </c>
      <c r="M144" s="1">
        <v>4</v>
      </c>
      <c r="N144" s="1" t="s">
        <v>32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</row>
    <row r="145" spans="1:338" ht="15.75" customHeight="1" x14ac:dyDescent="0.2">
      <c r="A145" s="2" t="s">
        <v>70</v>
      </c>
      <c r="B145" s="2" t="s">
        <v>67</v>
      </c>
      <c r="C145" s="1" t="s">
        <v>15</v>
      </c>
      <c r="D145" s="2" t="s">
        <v>36</v>
      </c>
      <c r="E145" s="2" t="s">
        <v>26</v>
      </c>
      <c r="F145" s="2" t="s">
        <v>27</v>
      </c>
      <c r="G145" s="2" t="s">
        <v>78</v>
      </c>
      <c r="H145" s="1" t="s">
        <v>20</v>
      </c>
      <c r="I145" s="1" t="s">
        <v>37</v>
      </c>
      <c r="J145" s="1" t="s">
        <v>55</v>
      </c>
      <c r="K145" s="1" t="s">
        <v>30</v>
      </c>
      <c r="L145" s="1" t="s">
        <v>44</v>
      </c>
      <c r="M145" s="1">
        <v>5</v>
      </c>
      <c r="N145" s="4" t="s">
        <v>84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</row>
    <row r="146" spans="1:338" ht="15.75" customHeight="1" x14ac:dyDescent="0.2">
      <c r="A146" s="2" t="s">
        <v>70</v>
      </c>
      <c r="B146" s="2" t="s">
        <v>67</v>
      </c>
      <c r="C146" s="1" t="s">
        <v>15</v>
      </c>
      <c r="D146" s="2" t="s">
        <v>36</v>
      </c>
      <c r="E146" s="2" t="s">
        <v>26</v>
      </c>
      <c r="F146" s="2" t="s">
        <v>18</v>
      </c>
      <c r="G146" s="2" t="s">
        <v>78</v>
      </c>
      <c r="H146" s="1" t="s">
        <v>20</v>
      </c>
      <c r="I146" s="1" t="s">
        <v>42</v>
      </c>
      <c r="J146" s="1" t="s">
        <v>52</v>
      </c>
      <c r="K146" s="1" t="s">
        <v>30</v>
      </c>
      <c r="L146" s="1" t="s">
        <v>31</v>
      </c>
      <c r="M146" s="1">
        <v>1</v>
      </c>
      <c r="N146" s="1" t="s">
        <v>25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</row>
    <row r="147" spans="1:338" ht="15.75" customHeight="1" x14ac:dyDescent="0.2">
      <c r="A147" s="2" t="s">
        <v>71</v>
      </c>
      <c r="B147" s="2" t="s">
        <v>67</v>
      </c>
      <c r="C147" s="1" t="s">
        <v>15</v>
      </c>
      <c r="D147" s="2" t="s">
        <v>36</v>
      </c>
      <c r="E147" s="2" t="s">
        <v>17</v>
      </c>
      <c r="F147" s="2" t="s">
        <v>18</v>
      </c>
      <c r="G147" s="2" t="s">
        <v>78</v>
      </c>
      <c r="H147" s="1" t="s">
        <v>20</v>
      </c>
      <c r="I147" s="1" t="s">
        <v>44</v>
      </c>
      <c r="J147" s="1" t="s">
        <v>55</v>
      </c>
      <c r="K147" s="1" t="s">
        <v>23</v>
      </c>
      <c r="L147" s="1" t="s">
        <v>83</v>
      </c>
      <c r="M147" s="1">
        <v>6</v>
      </c>
      <c r="N147" s="1" t="s">
        <v>32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</row>
    <row r="148" spans="1:338" ht="15.75" customHeight="1" x14ac:dyDescent="0.2">
      <c r="A148" s="2" t="s">
        <v>70</v>
      </c>
      <c r="B148" s="2" t="s">
        <v>67</v>
      </c>
      <c r="C148" s="1" t="s">
        <v>15</v>
      </c>
      <c r="D148" s="2" t="s">
        <v>36</v>
      </c>
      <c r="E148" s="2" t="s">
        <v>41</v>
      </c>
      <c r="F148" s="2" t="s">
        <v>34</v>
      </c>
      <c r="G148" s="2" t="s">
        <v>77</v>
      </c>
      <c r="H148" s="1" t="s">
        <v>62</v>
      </c>
      <c r="I148" s="1" t="s">
        <v>24</v>
      </c>
      <c r="J148" s="1" t="s">
        <v>55</v>
      </c>
      <c r="K148" s="1" t="s">
        <v>30</v>
      </c>
      <c r="L148" s="1" t="s">
        <v>31</v>
      </c>
      <c r="M148" s="1">
        <v>3</v>
      </c>
      <c r="N148" s="1" t="s">
        <v>32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</row>
    <row r="149" spans="1:338" ht="15.75" customHeight="1" x14ac:dyDescent="0.2">
      <c r="A149" s="2" t="s">
        <v>70</v>
      </c>
      <c r="B149" s="2" t="s">
        <v>67</v>
      </c>
      <c r="C149" s="1" t="s">
        <v>39</v>
      </c>
      <c r="D149" s="2" t="s">
        <v>45</v>
      </c>
      <c r="E149" s="2" t="s">
        <v>17</v>
      </c>
      <c r="F149" s="2" t="s">
        <v>75</v>
      </c>
      <c r="G149" s="2" t="s">
        <v>76</v>
      </c>
      <c r="H149" s="1" t="s">
        <v>62</v>
      </c>
      <c r="I149" s="1" t="s">
        <v>24</v>
      </c>
      <c r="J149" s="1" t="s">
        <v>22</v>
      </c>
      <c r="K149" s="1" t="s">
        <v>30</v>
      </c>
      <c r="L149" s="1" t="s">
        <v>56</v>
      </c>
      <c r="M149" s="1">
        <v>3</v>
      </c>
      <c r="N149" s="1" t="s">
        <v>32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</row>
    <row r="150" spans="1:338" ht="15.75" customHeight="1" x14ac:dyDescent="0.2">
      <c r="A150" s="2" t="s">
        <v>70</v>
      </c>
      <c r="B150" s="2" t="s">
        <v>67</v>
      </c>
      <c r="C150" s="1" t="s">
        <v>39</v>
      </c>
      <c r="D150" s="2" t="s">
        <v>40</v>
      </c>
      <c r="E150" s="2" t="s">
        <v>17</v>
      </c>
      <c r="F150" s="2" t="s">
        <v>18</v>
      </c>
      <c r="G150" s="2" t="s">
        <v>78</v>
      </c>
      <c r="H150" s="1" t="s">
        <v>20</v>
      </c>
      <c r="I150" s="1" t="s">
        <v>51</v>
      </c>
      <c r="J150" s="1" t="s">
        <v>22</v>
      </c>
      <c r="K150" s="1" t="s">
        <v>30</v>
      </c>
      <c r="L150" s="1" t="s">
        <v>64</v>
      </c>
      <c r="M150" s="1">
        <v>0</v>
      </c>
      <c r="N150" s="1" t="s">
        <v>25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</row>
    <row r="151" spans="1:338" ht="15.75" customHeight="1" x14ac:dyDescent="0.2">
      <c r="A151" s="2" t="s">
        <v>71</v>
      </c>
      <c r="B151" s="2" t="s">
        <v>67</v>
      </c>
      <c r="C151" s="1" t="s">
        <v>15</v>
      </c>
      <c r="D151" s="2" t="s">
        <v>45</v>
      </c>
      <c r="E151" s="2" t="s">
        <v>41</v>
      </c>
      <c r="F151" s="2" t="s">
        <v>18</v>
      </c>
      <c r="G151" s="2" t="s">
        <v>78</v>
      </c>
      <c r="H151" s="1" t="s">
        <v>62</v>
      </c>
      <c r="I151" s="1" t="s">
        <v>54</v>
      </c>
      <c r="J151" s="4" t="s">
        <v>81</v>
      </c>
      <c r="K151" s="1" t="s">
        <v>30</v>
      </c>
      <c r="L151" s="1" t="s">
        <v>24</v>
      </c>
      <c r="M151" s="1">
        <v>8</v>
      </c>
      <c r="N151" s="1" t="s">
        <v>32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</row>
    <row r="152" spans="1:338" ht="15.75" customHeight="1" x14ac:dyDescent="0.2">
      <c r="A152" s="2" t="s">
        <v>70</v>
      </c>
      <c r="B152" s="2" t="s">
        <v>67</v>
      </c>
      <c r="C152" s="1" t="s">
        <v>15</v>
      </c>
      <c r="D152" s="2" t="s">
        <v>36</v>
      </c>
      <c r="E152" s="2" t="s">
        <v>26</v>
      </c>
      <c r="F152" s="2" t="s">
        <v>27</v>
      </c>
      <c r="G152" s="2" t="s">
        <v>77</v>
      </c>
      <c r="H152" s="1" t="s">
        <v>20</v>
      </c>
      <c r="I152" s="1" t="s">
        <v>58</v>
      </c>
      <c r="J152" s="1" t="s">
        <v>82</v>
      </c>
      <c r="K152" s="1" t="s">
        <v>30</v>
      </c>
      <c r="L152" s="1" t="s">
        <v>24</v>
      </c>
      <c r="M152" s="1">
        <v>4</v>
      </c>
      <c r="N152" s="1" t="s">
        <v>25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</row>
    <row r="153" spans="1:338" ht="15.75" customHeight="1" x14ac:dyDescent="0.2">
      <c r="A153" s="2" t="s">
        <v>70</v>
      </c>
      <c r="B153" s="2" t="s">
        <v>67</v>
      </c>
      <c r="C153" s="1" t="s">
        <v>39</v>
      </c>
      <c r="D153" s="2" t="s">
        <v>40</v>
      </c>
      <c r="E153" s="2" t="s">
        <v>26</v>
      </c>
      <c r="F153" s="2" t="s">
        <v>75</v>
      </c>
      <c r="G153" s="2" t="s">
        <v>78</v>
      </c>
      <c r="H153" s="1" t="s">
        <v>48</v>
      </c>
      <c r="I153" s="1" t="s">
        <v>24</v>
      </c>
      <c r="J153" s="1" t="s">
        <v>22</v>
      </c>
      <c r="K153" s="1" t="s">
        <v>30</v>
      </c>
      <c r="L153" s="1" t="s">
        <v>44</v>
      </c>
      <c r="M153" s="1">
        <v>3</v>
      </c>
      <c r="N153" s="1" t="s">
        <v>32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</row>
    <row r="154" spans="1:338" ht="15.75" customHeight="1" x14ac:dyDescent="0.2">
      <c r="A154" s="2" t="s">
        <v>70</v>
      </c>
      <c r="B154" s="2" t="s">
        <v>67</v>
      </c>
      <c r="C154" s="1" t="s">
        <v>15</v>
      </c>
      <c r="D154" s="2" t="s">
        <v>45</v>
      </c>
      <c r="E154" s="2" t="s">
        <v>41</v>
      </c>
      <c r="F154" s="2" t="s">
        <v>34</v>
      </c>
      <c r="G154" s="2" t="s">
        <v>78</v>
      </c>
      <c r="H154" s="1" t="s">
        <v>20</v>
      </c>
      <c r="I154" s="1" t="s">
        <v>24</v>
      </c>
      <c r="J154" s="1" t="s">
        <v>55</v>
      </c>
      <c r="K154" s="1" t="s">
        <v>23</v>
      </c>
      <c r="L154" s="1" t="s">
        <v>44</v>
      </c>
      <c r="M154" s="1">
        <v>6</v>
      </c>
      <c r="N154" s="1" t="s">
        <v>25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</row>
    <row r="155" spans="1:338" ht="15.75" customHeight="1" x14ac:dyDescent="0.2">
      <c r="A155" s="2" t="s">
        <v>71</v>
      </c>
      <c r="B155" s="2" t="s">
        <v>67</v>
      </c>
      <c r="C155" s="1" t="s">
        <v>15</v>
      </c>
      <c r="D155" s="2" t="s">
        <v>45</v>
      </c>
      <c r="E155" s="2" t="s">
        <v>41</v>
      </c>
      <c r="F155" s="2" t="s">
        <v>75</v>
      </c>
      <c r="G155" s="2" t="s">
        <v>76</v>
      </c>
      <c r="H155" s="1" t="s">
        <v>48</v>
      </c>
      <c r="I155" s="1" t="s">
        <v>37</v>
      </c>
      <c r="J155" s="1" t="s">
        <v>52</v>
      </c>
      <c r="K155" s="1" t="s">
        <v>30</v>
      </c>
      <c r="L155" s="1" t="s">
        <v>64</v>
      </c>
      <c r="M155" s="1">
        <v>5</v>
      </c>
      <c r="N155" s="1" t="s">
        <v>25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</row>
    <row r="156" spans="1:338" ht="15.75" customHeight="1" x14ac:dyDescent="0.2">
      <c r="A156" s="2" t="s">
        <v>70</v>
      </c>
      <c r="B156" s="2" t="s">
        <v>67</v>
      </c>
      <c r="C156" s="1" t="s">
        <v>15</v>
      </c>
      <c r="D156" s="2" t="s">
        <v>40</v>
      </c>
      <c r="E156" s="2" t="s">
        <v>41</v>
      </c>
      <c r="F156" s="2" t="s">
        <v>18</v>
      </c>
      <c r="G156" s="2" t="s">
        <v>77</v>
      </c>
      <c r="H156" s="1" t="s">
        <v>20</v>
      </c>
      <c r="I156" s="1" t="s">
        <v>42</v>
      </c>
      <c r="J156" s="1" t="s">
        <v>55</v>
      </c>
      <c r="K156" s="1" t="s">
        <v>30</v>
      </c>
      <c r="L156" s="1" t="s">
        <v>44</v>
      </c>
      <c r="M156" s="1">
        <v>8</v>
      </c>
      <c r="N156" s="1" t="s">
        <v>32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</row>
    <row r="157" spans="1:338" ht="15.75" customHeight="1" x14ac:dyDescent="0.2">
      <c r="A157" s="2" t="s">
        <v>70</v>
      </c>
      <c r="B157" s="2" t="s">
        <v>67</v>
      </c>
      <c r="C157" s="1" t="s">
        <v>15</v>
      </c>
      <c r="D157" s="2" t="s">
        <v>74</v>
      </c>
      <c r="E157" s="2" t="s">
        <v>17</v>
      </c>
      <c r="F157" s="2" t="s">
        <v>18</v>
      </c>
      <c r="G157" s="2" t="s">
        <v>76</v>
      </c>
      <c r="H157" s="1" t="s">
        <v>20</v>
      </c>
      <c r="I157" s="1" t="s">
        <v>44</v>
      </c>
      <c r="J157" s="1" t="s">
        <v>55</v>
      </c>
      <c r="K157" s="1" t="s">
        <v>23</v>
      </c>
      <c r="L157" s="1" t="s">
        <v>24</v>
      </c>
      <c r="M157" s="1">
        <v>4</v>
      </c>
      <c r="N157" s="1" t="s">
        <v>32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</row>
    <row r="158" spans="1:338" ht="15.75" customHeight="1" x14ac:dyDescent="0.2">
      <c r="A158" s="2" t="s">
        <v>71</v>
      </c>
      <c r="B158" s="2" t="s">
        <v>67</v>
      </c>
      <c r="C158" s="1" t="s">
        <v>39</v>
      </c>
      <c r="D158" s="2" t="s">
        <v>74</v>
      </c>
      <c r="E158" s="2" t="s">
        <v>17</v>
      </c>
      <c r="F158" s="2" t="s">
        <v>75</v>
      </c>
      <c r="G158" s="2" t="s">
        <v>77</v>
      </c>
      <c r="H158" s="1" t="s">
        <v>20</v>
      </c>
      <c r="I158" s="1" t="s">
        <v>24</v>
      </c>
      <c r="J158" s="1" t="s">
        <v>22</v>
      </c>
      <c r="K158" s="1" t="s">
        <v>30</v>
      </c>
      <c r="L158" s="1" t="s">
        <v>31</v>
      </c>
      <c r="M158" s="3">
        <v>4</v>
      </c>
      <c r="N158" s="1" t="s">
        <v>25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</row>
    <row r="159" spans="1:338" ht="15.75" customHeight="1" x14ac:dyDescent="0.2">
      <c r="A159" s="2" t="s">
        <v>71</v>
      </c>
      <c r="B159" s="2" t="s">
        <v>67</v>
      </c>
      <c r="C159" s="1" t="s">
        <v>39</v>
      </c>
      <c r="D159" s="2" t="s">
        <v>40</v>
      </c>
      <c r="E159" s="2" t="s">
        <v>26</v>
      </c>
      <c r="F159" s="2" t="s">
        <v>18</v>
      </c>
      <c r="G159" s="2" t="s">
        <v>76</v>
      </c>
      <c r="H159" s="1" t="s">
        <v>20</v>
      </c>
      <c r="I159" s="1" t="s">
        <v>24</v>
      </c>
      <c r="J159" s="1" t="s">
        <v>22</v>
      </c>
      <c r="K159" s="1" t="s">
        <v>30</v>
      </c>
      <c r="L159" s="1" t="s">
        <v>24</v>
      </c>
      <c r="M159" s="1">
        <v>4</v>
      </c>
      <c r="N159" s="1" t="s">
        <v>32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</row>
    <row r="160" spans="1:338" ht="15.75" customHeight="1" x14ac:dyDescent="0.2">
      <c r="A160" s="2" t="s">
        <v>71</v>
      </c>
      <c r="B160" s="2" t="s">
        <v>67</v>
      </c>
      <c r="C160" s="1" t="s">
        <v>15</v>
      </c>
      <c r="D160" s="2" t="s">
        <v>74</v>
      </c>
      <c r="E160" s="2" t="s">
        <v>41</v>
      </c>
      <c r="F160" s="2" t="s">
        <v>34</v>
      </c>
      <c r="G160" s="2" t="s">
        <v>77</v>
      </c>
      <c r="H160" s="1" t="s">
        <v>20</v>
      </c>
      <c r="I160" s="1" t="s">
        <v>51</v>
      </c>
      <c r="J160" s="1" t="s">
        <v>35</v>
      </c>
      <c r="K160" s="1" t="s">
        <v>30</v>
      </c>
      <c r="L160" s="1" t="s">
        <v>24</v>
      </c>
      <c r="M160" s="1">
        <v>5</v>
      </c>
      <c r="N160" s="1" t="s">
        <v>25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</row>
    <row r="161" spans="1:338" ht="15.75" customHeight="1" x14ac:dyDescent="0.2">
      <c r="A161" s="2" t="s">
        <v>70</v>
      </c>
      <c r="B161" s="2" t="s">
        <v>67</v>
      </c>
      <c r="C161" s="1" t="s">
        <v>15</v>
      </c>
      <c r="D161" s="2" t="s">
        <v>36</v>
      </c>
      <c r="E161" s="2" t="s">
        <v>41</v>
      </c>
      <c r="F161" s="2" t="s">
        <v>27</v>
      </c>
      <c r="G161" s="2" t="s">
        <v>78</v>
      </c>
      <c r="H161" s="1" t="s">
        <v>62</v>
      </c>
      <c r="I161" s="1" t="s">
        <v>54</v>
      </c>
      <c r="J161" s="1" t="s">
        <v>35</v>
      </c>
      <c r="K161" s="1" t="s">
        <v>30</v>
      </c>
      <c r="L161" s="1" t="s">
        <v>44</v>
      </c>
      <c r="M161" s="1">
        <v>1</v>
      </c>
      <c r="N161" s="1" t="s">
        <v>25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</row>
    <row r="162" spans="1:338" ht="15.75" customHeight="1" x14ac:dyDescent="0.2">
      <c r="A162" s="2" t="s">
        <v>70</v>
      </c>
      <c r="B162" s="2" t="s">
        <v>67</v>
      </c>
      <c r="C162" s="1" t="s">
        <v>15</v>
      </c>
      <c r="D162" s="2" t="s">
        <v>40</v>
      </c>
      <c r="E162" s="2" t="s">
        <v>26</v>
      </c>
      <c r="F162" s="2" t="s">
        <v>75</v>
      </c>
      <c r="G162" s="2" t="s">
        <v>76</v>
      </c>
      <c r="H162" s="1" t="s">
        <v>62</v>
      </c>
      <c r="I162" s="1" t="s">
        <v>58</v>
      </c>
      <c r="J162" s="1" t="s">
        <v>82</v>
      </c>
      <c r="K162" s="1" t="s">
        <v>30</v>
      </c>
      <c r="L162" s="1" t="s">
        <v>44</v>
      </c>
      <c r="M162" s="1">
        <v>6</v>
      </c>
      <c r="N162" s="1" t="s">
        <v>32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</row>
    <row r="163" spans="1:338" ht="15.75" customHeight="1" x14ac:dyDescent="0.2">
      <c r="A163" s="2" t="s">
        <v>70</v>
      </c>
      <c r="B163" s="2" t="s">
        <v>67</v>
      </c>
      <c r="C163" s="1" t="s">
        <v>15</v>
      </c>
      <c r="D163" s="2" t="s">
        <v>36</v>
      </c>
      <c r="E163" s="2" t="s">
        <v>17</v>
      </c>
      <c r="F163" s="2" t="s">
        <v>18</v>
      </c>
      <c r="G163" s="2" t="s">
        <v>76</v>
      </c>
      <c r="H163" s="1" t="s">
        <v>20</v>
      </c>
      <c r="I163" s="1" t="s">
        <v>21</v>
      </c>
      <c r="J163" s="1" t="s">
        <v>55</v>
      </c>
      <c r="K163" s="1" t="s">
        <v>30</v>
      </c>
      <c r="L163" s="1" t="s">
        <v>31</v>
      </c>
      <c r="M163" s="1">
        <v>3</v>
      </c>
      <c r="N163" s="1" t="s">
        <v>32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</row>
    <row r="164" spans="1:338" ht="15.75" customHeight="1" x14ac:dyDescent="0.2">
      <c r="A164" s="2" t="s">
        <v>70</v>
      </c>
      <c r="B164" s="2" t="s">
        <v>67</v>
      </c>
      <c r="C164" s="1" t="s">
        <v>15</v>
      </c>
      <c r="D164" s="2" t="s">
        <v>74</v>
      </c>
      <c r="E164" s="2" t="s">
        <v>41</v>
      </c>
      <c r="F164" s="2" t="s">
        <v>18</v>
      </c>
      <c r="G164" s="2" t="s">
        <v>77</v>
      </c>
      <c r="H164" s="1" t="s">
        <v>62</v>
      </c>
      <c r="I164" s="1" t="s">
        <v>59</v>
      </c>
      <c r="J164" s="1" t="s">
        <v>52</v>
      </c>
      <c r="K164" s="1" t="s">
        <v>23</v>
      </c>
      <c r="L164" s="1" t="s">
        <v>83</v>
      </c>
      <c r="M164" s="1">
        <v>3</v>
      </c>
      <c r="N164" s="1" t="s">
        <v>32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</row>
    <row r="165" spans="1:338" ht="15.75" customHeight="1" x14ac:dyDescent="0.2">
      <c r="A165" s="2" t="s">
        <v>71</v>
      </c>
      <c r="B165" s="2" t="s">
        <v>67</v>
      </c>
      <c r="C165" s="1" t="s">
        <v>15</v>
      </c>
      <c r="D165" s="2" t="s">
        <v>40</v>
      </c>
      <c r="E165" s="2" t="s">
        <v>26</v>
      </c>
      <c r="F165" s="2" t="s">
        <v>75</v>
      </c>
      <c r="G165" s="2" t="s">
        <v>76</v>
      </c>
      <c r="H165" s="1" t="s">
        <v>20</v>
      </c>
      <c r="I165" s="1" t="s">
        <v>60</v>
      </c>
      <c r="J165" s="4" t="s">
        <v>81</v>
      </c>
      <c r="K165" s="1" t="s">
        <v>30</v>
      </c>
      <c r="L165" s="1" t="s">
        <v>31</v>
      </c>
      <c r="M165" s="1">
        <v>0</v>
      </c>
      <c r="N165" s="1" t="s">
        <v>25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</row>
    <row r="166" spans="1:338" ht="15.75" customHeight="1" x14ac:dyDescent="0.2">
      <c r="A166" s="2" t="s">
        <v>71</v>
      </c>
      <c r="B166" s="2" t="s">
        <v>67</v>
      </c>
      <c r="C166" s="1" t="s">
        <v>15</v>
      </c>
      <c r="D166" s="2" t="s">
        <v>36</v>
      </c>
      <c r="E166" s="2" t="s">
        <v>26</v>
      </c>
      <c r="F166" s="2" t="s">
        <v>27</v>
      </c>
      <c r="G166" s="2" t="s">
        <v>78</v>
      </c>
      <c r="H166" s="1" t="s">
        <v>48</v>
      </c>
      <c r="I166" s="1" t="s">
        <v>61</v>
      </c>
      <c r="J166" s="1" t="s">
        <v>55</v>
      </c>
      <c r="K166" s="1" t="s">
        <v>30</v>
      </c>
      <c r="L166" s="1" t="s">
        <v>56</v>
      </c>
      <c r="M166" s="1">
        <v>8</v>
      </c>
      <c r="N166" s="1" t="s">
        <v>32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</row>
    <row r="167" spans="1:338" ht="15.75" customHeight="1" x14ac:dyDescent="0.2">
      <c r="A167" s="2" t="s">
        <v>71</v>
      </c>
      <c r="B167" s="2" t="s">
        <v>67</v>
      </c>
      <c r="C167" s="1" t="s">
        <v>33</v>
      </c>
      <c r="D167" s="2" t="s">
        <v>74</v>
      </c>
      <c r="E167" s="2" t="s">
        <v>17</v>
      </c>
      <c r="F167" s="2" t="s">
        <v>18</v>
      </c>
      <c r="G167" s="2" t="s">
        <v>76</v>
      </c>
      <c r="H167" s="1" t="s">
        <v>20</v>
      </c>
      <c r="I167" s="1" t="s">
        <v>63</v>
      </c>
      <c r="J167" s="1" t="s">
        <v>22</v>
      </c>
      <c r="K167" s="1" t="s">
        <v>30</v>
      </c>
      <c r="L167" s="1" t="s">
        <v>64</v>
      </c>
      <c r="M167" s="1">
        <v>4</v>
      </c>
      <c r="N167" s="1" t="s">
        <v>25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</row>
    <row r="168" spans="1:338" ht="15.75" customHeight="1" x14ac:dyDescent="0.2">
      <c r="A168" s="2" t="s">
        <v>71</v>
      </c>
      <c r="B168" s="2" t="s">
        <v>67</v>
      </c>
      <c r="C168" s="1" t="s">
        <v>39</v>
      </c>
      <c r="D168" s="2" t="s">
        <v>74</v>
      </c>
      <c r="E168" s="2" t="s">
        <v>26</v>
      </c>
      <c r="F168" s="2" t="s">
        <v>18</v>
      </c>
      <c r="G168" s="2" t="s">
        <v>77</v>
      </c>
      <c r="H168" s="1" t="s">
        <v>48</v>
      </c>
      <c r="I168" s="1" t="s">
        <v>65</v>
      </c>
      <c r="J168" s="1" t="s">
        <v>22</v>
      </c>
      <c r="K168" s="1" t="s">
        <v>23</v>
      </c>
      <c r="L168" s="1" t="s">
        <v>24</v>
      </c>
      <c r="M168" s="1">
        <v>3</v>
      </c>
      <c r="N168" s="1" t="s">
        <v>32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</row>
    <row r="169" spans="1:338" ht="15.75" customHeight="1" x14ac:dyDescent="0.2">
      <c r="A169" s="2" t="s">
        <v>70</v>
      </c>
      <c r="B169" s="2" t="s">
        <v>67</v>
      </c>
      <c r="C169" s="1" t="s">
        <v>15</v>
      </c>
      <c r="D169" s="2" t="s">
        <v>74</v>
      </c>
      <c r="E169" s="2" t="s">
        <v>41</v>
      </c>
      <c r="F169" s="2" t="s">
        <v>27</v>
      </c>
      <c r="G169" s="2" t="s">
        <v>76</v>
      </c>
      <c r="H169" s="1" t="s">
        <v>20</v>
      </c>
      <c r="I169" s="1" t="s">
        <v>64</v>
      </c>
      <c r="J169" s="1" t="s">
        <v>35</v>
      </c>
      <c r="K169" s="1" t="s">
        <v>30</v>
      </c>
      <c r="L169" s="1" t="s">
        <v>24</v>
      </c>
      <c r="M169" s="1">
        <v>6</v>
      </c>
      <c r="N169" s="1" t="s">
        <v>25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</row>
    <row r="170" spans="1:338" ht="15.75" customHeight="1" x14ac:dyDescent="0.2">
      <c r="A170" s="2" t="s">
        <v>70</v>
      </c>
      <c r="B170" s="2" t="s">
        <v>67</v>
      </c>
      <c r="C170" s="1" t="s">
        <v>39</v>
      </c>
      <c r="D170" s="2" t="s">
        <v>36</v>
      </c>
      <c r="E170" s="2" t="s">
        <v>26</v>
      </c>
      <c r="F170" s="2" t="s">
        <v>34</v>
      </c>
      <c r="G170" s="2" t="s">
        <v>78</v>
      </c>
      <c r="H170" s="1" t="s">
        <v>20</v>
      </c>
      <c r="I170" s="1" t="s">
        <v>66</v>
      </c>
      <c r="J170" s="1" t="s">
        <v>35</v>
      </c>
      <c r="K170" s="1" t="s">
        <v>30</v>
      </c>
      <c r="L170" s="1" t="s">
        <v>44</v>
      </c>
      <c r="M170" s="1">
        <v>5</v>
      </c>
      <c r="N170" s="1" t="s">
        <v>25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</row>
    <row r="171" spans="1:338" ht="15.75" customHeight="1" x14ac:dyDescent="0.2">
      <c r="A171" s="2" t="s">
        <v>70</v>
      </c>
      <c r="B171" s="2" t="s">
        <v>67</v>
      </c>
      <c r="C171" s="1" t="s">
        <v>39</v>
      </c>
      <c r="D171" s="2" t="s">
        <v>74</v>
      </c>
      <c r="E171" s="2" t="s">
        <v>17</v>
      </c>
      <c r="F171" s="2" t="s">
        <v>27</v>
      </c>
      <c r="G171" s="2" t="s">
        <v>76</v>
      </c>
      <c r="H171" s="1" t="s">
        <v>20</v>
      </c>
      <c r="I171" s="1" t="s">
        <v>42</v>
      </c>
      <c r="J171" s="1" t="s">
        <v>22</v>
      </c>
      <c r="K171" s="1" t="s">
        <v>30</v>
      </c>
      <c r="L171" s="1" t="s">
        <v>44</v>
      </c>
      <c r="M171" s="1">
        <v>8</v>
      </c>
      <c r="N171" s="1" t="s">
        <v>32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</row>
    <row r="172" spans="1:338" ht="15.75" customHeight="1" x14ac:dyDescent="0.2">
      <c r="A172" s="2" t="s">
        <v>70</v>
      </c>
      <c r="B172" s="2" t="s">
        <v>67</v>
      </c>
      <c r="C172" s="1" t="s">
        <v>15</v>
      </c>
      <c r="D172" s="2" t="s">
        <v>40</v>
      </c>
      <c r="E172" s="2" t="s">
        <v>41</v>
      </c>
      <c r="F172" s="2" t="s">
        <v>75</v>
      </c>
      <c r="G172" s="2" t="s">
        <v>78</v>
      </c>
      <c r="H172" s="1" t="s">
        <v>20</v>
      </c>
      <c r="I172" s="1" t="s">
        <v>44</v>
      </c>
      <c r="J172" s="1" t="s">
        <v>55</v>
      </c>
      <c r="K172" s="1" t="s">
        <v>30</v>
      </c>
      <c r="L172" s="1" t="s">
        <v>24</v>
      </c>
      <c r="M172" s="1">
        <v>4</v>
      </c>
      <c r="N172" s="1" t="s">
        <v>32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</row>
    <row r="173" spans="1:338" ht="15.75" customHeight="1" x14ac:dyDescent="0.2">
      <c r="A173" s="2" t="s">
        <v>70</v>
      </c>
      <c r="B173" s="2" t="s">
        <v>67</v>
      </c>
      <c r="C173" s="1" t="s">
        <v>15</v>
      </c>
      <c r="D173" s="2" t="s">
        <v>74</v>
      </c>
      <c r="E173" s="2" t="s">
        <v>17</v>
      </c>
      <c r="F173" s="2" t="s">
        <v>18</v>
      </c>
      <c r="G173" s="2" t="s">
        <v>76</v>
      </c>
      <c r="H173" s="1" t="s">
        <v>20</v>
      </c>
      <c r="I173" s="1" t="s">
        <v>24</v>
      </c>
      <c r="J173" s="1" t="s">
        <v>82</v>
      </c>
      <c r="K173" s="1" t="s">
        <v>30</v>
      </c>
      <c r="L173" s="1" t="s">
        <v>31</v>
      </c>
      <c r="M173" s="1">
        <v>8</v>
      </c>
      <c r="N173" s="1" t="s">
        <v>25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</row>
    <row r="174" spans="1:338" ht="15.75" customHeight="1" x14ac:dyDescent="0.2">
      <c r="A174" s="2" t="s">
        <v>70</v>
      </c>
      <c r="B174" s="2" t="s">
        <v>67</v>
      </c>
      <c r="C174" s="1" t="s">
        <v>15</v>
      </c>
      <c r="D174" s="2" t="s">
        <v>74</v>
      </c>
      <c r="E174" s="2" t="s">
        <v>17</v>
      </c>
      <c r="F174" s="2" t="s">
        <v>75</v>
      </c>
      <c r="G174" s="2" t="s">
        <v>76</v>
      </c>
      <c r="H174" s="1" t="s">
        <v>20</v>
      </c>
      <c r="I174" s="1" t="s">
        <v>24</v>
      </c>
      <c r="J174" s="1" t="s">
        <v>52</v>
      </c>
      <c r="K174" s="1" t="s">
        <v>30</v>
      </c>
      <c r="L174" s="1" t="s">
        <v>24</v>
      </c>
      <c r="M174" s="1">
        <v>10</v>
      </c>
      <c r="N174" s="1" t="s">
        <v>32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</row>
    <row r="175" spans="1:338" ht="15.75" customHeight="1" x14ac:dyDescent="0.2">
      <c r="A175" s="2" t="s">
        <v>71</v>
      </c>
      <c r="B175" s="2" t="s">
        <v>67</v>
      </c>
      <c r="C175" s="1" t="s">
        <v>15</v>
      </c>
      <c r="D175" s="2" t="s">
        <v>36</v>
      </c>
      <c r="E175" s="2" t="s">
        <v>17</v>
      </c>
      <c r="F175" s="2" t="s">
        <v>27</v>
      </c>
      <c r="G175" s="2" t="s">
        <v>76</v>
      </c>
      <c r="H175" s="1" t="s">
        <v>20</v>
      </c>
      <c r="I175" s="1" t="s">
        <v>51</v>
      </c>
      <c r="J175" s="1" t="s">
        <v>55</v>
      </c>
      <c r="K175" s="1" t="s">
        <v>30</v>
      </c>
      <c r="L175" s="1" t="s">
        <v>24</v>
      </c>
      <c r="M175" s="3">
        <v>4</v>
      </c>
      <c r="N175" s="1" t="s">
        <v>25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</row>
    <row r="176" spans="1:338" ht="15.75" customHeight="1" x14ac:dyDescent="0.2">
      <c r="A176" s="2" t="s">
        <v>71</v>
      </c>
      <c r="B176" s="2" t="s">
        <v>67</v>
      </c>
      <c r="C176" s="1" t="s">
        <v>15</v>
      </c>
      <c r="D176" s="2" t="s">
        <v>40</v>
      </c>
      <c r="E176" s="2" t="s">
        <v>17</v>
      </c>
      <c r="F176" s="2" t="s">
        <v>75</v>
      </c>
      <c r="G176" s="2" t="s">
        <v>76</v>
      </c>
      <c r="H176" s="1" t="s">
        <v>20</v>
      </c>
      <c r="I176" s="1" t="s">
        <v>54</v>
      </c>
      <c r="J176" s="1" t="s">
        <v>55</v>
      </c>
      <c r="K176" s="1" t="s">
        <v>23</v>
      </c>
      <c r="L176" s="1" t="s">
        <v>44</v>
      </c>
      <c r="M176" s="1">
        <v>4</v>
      </c>
      <c r="N176" s="1" t="s">
        <v>32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</row>
    <row r="177" spans="1:338" ht="15.75" customHeight="1" x14ac:dyDescent="0.2">
      <c r="A177" s="2" t="s">
        <v>70</v>
      </c>
      <c r="B177" s="2" t="s">
        <v>67</v>
      </c>
      <c r="C177" s="1" t="s">
        <v>15</v>
      </c>
      <c r="D177" s="2" t="s">
        <v>45</v>
      </c>
      <c r="E177" s="2" t="s">
        <v>26</v>
      </c>
      <c r="F177" s="2" t="s">
        <v>18</v>
      </c>
      <c r="G177" s="2" t="s">
        <v>77</v>
      </c>
      <c r="H177" s="1" t="s">
        <v>48</v>
      </c>
      <c r="I177" s="1" t="s">
        <v>58</v>
      </c>
      <c r="J177" s="1" t="s">
        <v>22</v>
      </c>
      <c r="K177" s="1" t="s">
        <v>30</v>
      </c>
      <c r="L177" s="1" t="s">
        <v>44</v>
      </c>
      <c r="M177" s="1">
        <v>5</v>
      </c>
      <c r="N177" s="1" t="s">
        <v>32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</row>
    <row r="178" spans="1:338" ht="15.75" customHeight="1" x14ac:dyDescent="0.2">
      <c r="A178" s="2" t="s">
        <v>71</v>
      </c>
      <c r="B178" s="2" t="s">
        <v>67</v>
      </c>
      <c r="C178" s="1" t="s">
        <v>15</v>
      </c>
      <c r="D178" s="2" t="s">
        <v>74</v>
      </c>
      <c r="E178" s="2" t="s">
        <v>17</v>
      </c>
      <c r="F178" s="2" t="s">
        <v>18</v>
      </c>
      <c r="G178" s="2" t="s">
        <v>76</v>
      </c>
      <c r="H178" s="1" t="s">
        <v>20</v>
      </c>
      <c r="I178" s="1" t="s">
        <v>21</v>
      </c>
      <c r="J178" s="4" t="s">
        <v>81</v>
      </c>
      <c r="K178" s="1" t="s">
        <v>30</v>
      </c>
      <c r="L178" s="1" t="s">
        <v>31</v>
      </c>
      <c r="M178" s="1">
        <v>1</v>
      </c>
      <c r="N178" s="1" t="s">
        <v>32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</row>
    <row r="179" spans="1:338" ht="15.75" customHeight="1" x14ac:dyDescent="0.2">
      <c r="A179" s="2" t="s">
        <v>71</v>
      </c>
      <c r="B179" s="2" t="s">
        <v>67</v>
      </c>
      <c r="C179" s="1" t="s">
        <v>15</v>
      </c>
      <c r="D179" s="2" t="s">
        <v>40</v>
      </c>
      <c r="E179" s="2" t="s">
        <v>41</v>
      </c>
      <c r="F179" s="2" t="s">
        <v>75</v>
      </c>
      <c r="G179" s="2" t="s">
        <v>76</v>
      </c>
      <c r="H179" s="1" t="s">
        <v>48</v>
      </c>
      <c r="I179" s="1" t="s">
        <v>59</v>
      </c>
      <c r="J179" s="1" t="s">
        <v>35</v>
      </c>
      <c r="K179" s="1" t="s">
        <v>30</v>
      </c>
      <c r="L179" s="1" t="s">
        <v>83</v>
      </c>
      <c r="M179" s="1">
        <v>6</v>
      </c>
      <c r="N179" s="4" t="s">
        <v>84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</row>
    <row r="180" spans="1:338" ht="15.75" customHeight="1" x14ac:dyDescent="0.2">
      <c r="A180" s="2" t="s">
        <v>70</v>
      </c>
      <c r="B180" s="2" t="s">
        <v>67</v>
      </c>
      <c r="C180" s="1" t="s">
        <v>15</v>
      </c>
      <c r="D180" s="2" t="s">
        <v>45</v>
      </c>
      <c r="E180" s="2" t="s">
        <v>41</v>
      </c>
      <c r="F180" s="2" t="s">
        <v>18</v>
      </c>
      <c r="G180" s="2" t="s">
        <v>77</v>
      </c>
      <c r="H180" s="1" t="s">
        <v>20</v>
      </c>
      <c r="I180" s="1" t="s">
        <v>60</v>
      </c>
      <c r="J180" s="1" t="s">
        <v>35</v>
      </c>
      <c r="K180" s="1" t="s">
        <v>23</v>
      </c>
      <c r="L180" s="1" t="s">
        <v>24</v>
      </c>
      <c r="M180" s="1">
        <v>3</v>
      </c>
      <c r="N180" s="1" t="s">
        <v>25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</row>
    <row r="181" spans="1:338" ht="15.75" customHeight="1" x14ac:dyDescent="0.2">
      <c r="A181" s="2" t="s">
        <v>71</v>
      </c>
      <c r="B181" s="2" t="s">
        <v>67</v>
      </c>
      <c r="C181" s="1" t="s">
        <v>39</v>
      </c>
      <c r="D181" s="2" t="s">
        <v>40</v>
      </c>
      <c r="E181" s="2" t="s">
        <v>41</v>
      </c>
      <c r="F181" s="2" t="s">
        <v>18</v>
      </c>
      <c r="G181" s="2" t="s">
        <v>76</v>
      </c>
      <c r="H181" s="1" t="s">
        <v>20</v>
      </c>
      <c r="I181" s="1" t="s">
        <v>61</v>
      </c>
      <c r="J181" s="4" t="s">
        <v>81</v>
      </c>
      <c r="K181" s="1" t="s">
        <v>30</v>
      </c>
      <c r="L181" s="1" t="s">
        <v>31</v>
      </c>
      <c r="M181" s="1">
        <v>3</v>
      </c>
      <c r="N181" s="1" t="s">
        <v>32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</row>
    <row r="182" spans="1:338" ht="15.75" customHeight="1" x14ac:dyDescent="0.2">
      <c r="A182" s="2" t="s">
        <v>71</v>
      </c>
      <c r="B182" s="2" t="s">
        <v>67</v>
      </c>
      <c r="C182" s="1" t="s">
        <v>15</v>
      </c>
      <c r="D182" s="2" t="s">
        <v>40</v>
      </c>
      <c r="E182" s="2" t="s">
        <v>41</v>
      </c>
      <c r="F182" s="2" t="s">
        <v>18</v>
      </c>
      <c r="G182" s="2" t="s">
        <v>76</v>
      </c>
      <c r="H182" s="1" t="s">
        <v>20</v>
      </c>
      <c r="I182" s="1" t="s">
        <v>63</v>
      </c>
      <c r="J182" s="1" t="s">
        <v>55</v>
      </c>
      <c r="K182" s="1" t="s">
        <v>30</v>
      </c>
      <c r="L182" s="1" t="s">
        <v>24</v>
      </c>
      <c r="M182" s="1">
        <v>0</v>
      </c>
      <c r="N182" s="1" t="s">
        <v>32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</row>
    <row r="183" spans="1:338" ht="15.75" customHeight="1" x14ac:dyDescent="0.2">
      <c r="A183" s="2" t="s">
        <v>70</v>
      </c>
      <c r="B183" s="2" t="s">
        <v>67</v>
      </c>
      <c r="C183" s="1" t="s">
        <v>15</v>
      </c>
      <c r="D183" s="2" t="s">
        <v>36</v>
      </c>
      <c r="E183" s="2" t="s">
        <v>26</v>
      </c>
      <c r="F183" s="2" t="s">
        <v>18</v>
      </c>
      <c r="G183" s="2" t="s">
        <v>78</v>
      </c>
      <c r="H183" s="1" t="s">
        <v>20</v>
      </c>
      <c r="I183" s="1" t="s">
        <v>65</v>
      </c>
      <c r="J183" s="1" t="s">
        <v>52</v>
      </c>
      <c r="K183" s="1" t="s">
        <v>30</v>
      </c>
      <c r="L183" s="1" t="s">
        <v>24</v>
      </c>
      <c r="M183" s="1">
        <v>8</v>
      </c>
      <c r="N183" s="1" t="s">
        <v>32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</row>
    <row r="184" spans="1:338" ht="15.75" customHeight="1" x14ac:dyDescent="0.2">
      <c r="A184" s="2" t="s">
        <v>70</v>
      </c>
      <c r="B184" s="2" t="s">
        <v>67</v>
      </c>
      <c r="C184" s="1" t="s">
        <v>33</v>
      </c>
      <c r="D184" s="2" t="s">
        <v>45</v>
      </c>
      <c r="E184" s="2" t="s">
        <v>41</v>
      </c>
      <c r="F184" s="2" t="s">
        <v>75</v>
      </c>
      <c r="G184" s="2" t="s">
        <v>78</v>
      </c>
      <c r="H184" s="1" t="s">
        <v>20</v>
      </c>
      <c r="I184" s="1" t="s">
        <v>79</v>
      </c>
      <c r="J184" s="1" t="s">
        <v>82</v>
      </c>
      <c r="K184" s="1" t="s">
        <v>23</v>
      </c>
      <c r="L184" s="1" t="s">
        <v>44</v>
      </c>
      <c r="M184" s="1">
        <v>4</v>
      </c>
      <c r="N184" s="1" t="s">
        <v>25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</row>
    <row r="185" spans="1:338" ht="15.75" customHeight="1" x14ac:dyDescent="0.2">
      <c r="A185" s="2" t="s">
        <v>71</v>
      </c>
      <c r="B185" s="2" t="s">
        <v>67</v>
      </c>
      <c r="C185" s="1" t="s">
        <v>33</v>
      </c>
      <c r="D185" s="2" t="s">
        <v>45</v>
      </c>
      <c r="E185" s="2" t="s">
        <v>17</v>
      </c>
      <c r="F185" s="2" t="s">
        <v>34</v>
      </c>
      <c r="G185" s="2" t="s">
        <v>76</v>
      </c>
      <c r="H185" s="1" t="s">
        <v>62</v>
      </c>
      <c r="I185" s="1" t="s">
        <v>24</v>
      </c>
      <c r="J185" s="1" t="s">
        <v>55</v>
      </c>
      <c r="K185" s="1" t="s">
        <v>30</v>
      </c>
      <c r="L185" s="1" t="s">
        <v>44</v>
      </c>
      <c r="M185" s="1">
        <v>3</v>
      </c>
      <c r="N185" s="1" t="s">
        <v>32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</row>
    <row r="186" spans="1:338" ht="15.75" customHeight="1" x14ac:dyDescent="0.2">
      <c r="A186" s="2" t="s">
        <v>71</v>
      </c>
      <c r="B186" s="2" t="s">
        <v>67</v>
      </c>
      <c r="C186" s="1" t="s">
        <v>15</v>
      </c>
      <c r="D186" s="2" t="s">
        <v>45</v>
      </c>
      <c r="E186" s="2" t="s">
        <v>26</v>
      </c>
      <c r="F186" s="2" t="s">
        <v>18</v>
      </c>
      <c r="G186" s="2" t="s">
        <v>78</v>
      </c>
      <c r="H186" s="1" t="s">
        <v>62</v>
      </c>
      <c r="I186" s="1" t="s">
        <v>37</v>
      </c>
      <c r="J186" s="1" t="s">
        <v>22</v>
      </c>
      <c r="K186" s="1" t="s">
        <v>30</v>
      </c>
      <c r="L186" s="1" t="s">
        <v>24</v>
      </c>
      <c r="M186" s="1">
        <v>6</v>
      </c>
      <c r="N186" s="1" t="s">
        <v>25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</row>
    <row r="187" spans="1:338" ht="15.75" customHeight="1" x14ac:dyDescent="0.2">
      <c r="A187" s="2" t="s">
        <v>70</v>
      </c>
      <c r="B187" s="2" t="s">
        <v>67</v>
      </c>
      <c r="C187" s="1" t="s">
        <v>15</v>
      </c>
      <c r="D187" s="2" t="s">
        <v>40</v>
      </c>
      <c r="E187" s="2" t="s">
        <v>41</v>
      </c>
      <c r="F187" s="2" t="s">
        <v>75</v>
      </c>
      <c r="G187" s="2" t="s">
        <v>78</v>
      </c>
      <c r="H187" s="1" t="s">
        <v>20</v>
      </c>
      <c r="I187" s="1" t="s">
        <v>42</v>
      </c>
      <c r="J187" s="1" t="s">
        <v>22</v>
      </c>
      <c r="K187" s="1" t="s">
        <v>30</v>
      </c>
      <c r="L187" s="1" t="s">
        <v>31</v>
      </c>
      <c r="M187" s="1">
        <v>5</v>
      </c>
      <c r="N187" s="1" t="s">
        <v>32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</row>
    <row r="188" spans="1:338" ht="15.75" customHeight="1" x14ac:dyDescent="0.2">
      <c r="A188" s="2" t="s">
        <v>71</v>
      </c>
      <c r="B188" s="2" t="s">
        <v>67</v>
      </c>
      <c r="C188" s="1" t="s">
        <v>39</v>
      </c>
      <c r="D188" s="2" t="s">
        <v>40</v>
      </c>
      <c r="E188" s="2" t="s">
        <v>26</v>
      </c>
      <c r="F188" s="2" t="s">
        <v>18</v>
      </c>
      <c r="G188" s="2" t="s">
        <v>77</v>
      </c>
      <c r="H188" s="1" t="s">
        <v>62</v>
      </c>
      <c r="I188" s="1" t="s">
        <v>44</v>
      </c>
      <c r="J188" s="1" t="s">
        <v>35</v>
      </c>
      <c r="K188" s="1" t="s">
        <v>23</v>
      </c>
      <c r="L188" s="1" t="s">
        <v>24</v>
      </c>
      <c r="M188" s="1">
        <v>8</v>
      </c>
      <c r="N188" s="1" t="s">
        <v>25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</row>
    <row r="189" spans="1:338" ht="15.75" customHeight="1" x14ac:dyDescent="0.2">
      <c r="A189" s="2" t="s">
        <v>71</v>
      </c>
      <c r="B189" s="2" t="s">
        <v>67</v>
      </c>
      <c r="C189" s="1" t="s">
        <v>39</v>
      </c>
      <c r="D189" s="2" t="s">
        <v>40</v>
      </c>
      <c r="E189" s="2" t="s">
        <v>41</v>
      </c>
      <c r="F189" s="2" t="s">
        <v>34</v>
      </c>
      <c r="G189" s="2" t="s">
        <v>76</v>
      </c>
      <c r="H189" s="1" t="s">
        <v>62</v>
      </c>
      <c r="I189" s="1" t="s">
        <v>24</v>
      </c>
      <c r="J189" s="1" t="s">
        <v>35</v>
      </c>
      <c r="K189" s="1" t="s">
        <v>30</v>
      </c>
      <c r="L189" s="1" t="s">
        <v>24</v>
      </c>
      <c r="M189" s="1">
        <v>4</v>
      </c>
      <c r="N189" s="1" t="s">
        <v>25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</row>
    <row r="190" spans="1:338" ht="15.75" customHeight="1" x14ac:dyDescent="0.2">
      <c r="A190" s="2" t="s">
        <v>70</v>
      </c>
      <c r="B190" s="2" t="s">
        <v>67</v>
      </c>
      <c r="C190" s="1" t="s">
        <v>15</v>
      </c>
      <c r="D190" s="2" t="s">
        <v>45</v>
      </c>
      <c r="E190" s="2" t="s">
        <v>41</v>
      </c>
      <c r="F190" s="2" t="s">
        <v>18</v>
      </c>
      <c r="G190" s="2" t="s">
        <v>76</v>
      </c>
      <c r="H190" s="1" t="s">
        <v>20</v>
      </c>
      <c r="I190" s="1" t="s">
        <v>24</v>
      </c>
      <c r="J190" s="1" t="s">
        <v>22</v>
      </c>
      <c r="K190" s="1" t="s">
        <v>30</v>
      </c>
      <c r="L190" s="1" t="s">
        <v>44</v>
      </c>
      <c r="M190" s="3">
        <v>4</v>
      </c>
      <c r="N190" s="1" t="s">
        <v>32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</row>
    <row r="191" spans="1:338" ht="15.75" customHeight="1" x14ac:dyDescent="0.2">
      <c r="A191" s="2" t="s">
        <v>71</v>
      </c>
      <c r="B191" s="2" t="s">
        <v>67</v>
      </c>
      <c r="C191" s="1" t="s">
        <v>15</v>
      </c>
      <c r="D191" s="2" t="s">
        <v>40</v>
      </c>
      <c r="E191" s="2" t="s">
        <v>26</v>
      </c>
      <c r="F191" s="2" t="s">
        <v>75</v>
      </c>
      <c r="G191" s="2" t="s">
        <v>76</v>
      </c>
      <c r="H191" s="1" t="s">
        <v>62</v>
      </c>
      <c r="I191" s="1" t="s">
        <v>51</v>
      </c>
      <c r="J191" s="1" t="s">
        <v>52</v>
      </c>
      <c r="K191" s="1" t="s">
        <v>30</v>
      </c>
      <c r="L191" s="1" t="s">
        <v>44</v>
      </c>
      <c r="M191" s="1">
        <v>4</v>
      </c>
      <c r="N191" s="1" t="s">
        <v>32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</row>
    <row r="192" spans="1:338" ht="15.75" customHeight="1" x14ac:dyDescent="0.2">
      <c r="A192" s="2" t="s">
        <v>70</v>
      </c>
      <c r="B192" s="2" t="s">
        <v>67</v>
      </c>
      <c r="C192" s="1" t="s">
        <v>15</v>
      </c>
      <c r="D192" s="2" t="s">
        <v>74</v>
      </c>
      <c r="E192" s="2" t="s">
        <v>17</v>
      </c>
      <c r="F192" s="2" t="s">
        <v>18</v>
      </c>
      <c r="G192" s="2" t="s">
        <v>76</v>
      </c>
      <c r="H192" s="1" t="s">
        <v>20</v>
      </c>
      <c r="I192" s="1" t="s">
        <v>54</v>
      </c>
      <c r="J192" s="1" t="s">
        <v>55</v>
      </c>
      <c r="K192" s="1" t="s">
        <v>23</v>
      </c>
      <c r="L192" s="1" t="s">
        <v>31</v>
      </c>
      <c r="M192" s="1">
        <v>5</v>
      </c>
      <c r="N192" s="1" t="s">
        <v>25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</row>
    <row r="193" spans="1:338" ht="15.75" customHeight="1" x14ac:dyDescent="0.2">
      <c r="A193" s="2" t="s">
        <v>73</v>
      </c>
      <c r="B193" s="2" t="s">
        <v>68</v>
      </c>
      <c r="C193" s="1" t="s">
        <v>15</v>
      </c>
      <c r="D193" s="2" t="s">
        <v>40</v>
      </c>
      <c r="E193" s="2" t="s">
        <v>41</v>
      </c>
      <c r="F193" s="2" t="s">
        <v>18</v>
      </c>
      <c r="G193" s="2" t="s">
        <v>76</v>
      </c>
      <c r="H193" s="1" t="s">
        <v>48</v>
      </c>
      <c r="I193" s="1" t="s">
        <v>58</v>
      </c>
      <c r="J193" s="1" t="s">
        <v>82</v>
      </c>
      <c r="K193" s="1" t="s">
        <v>30</v>
      </c>
      <c r="L193" s="1" t="s">
        <v>83</v>
      </c>
      <c r="M193" s="1">
        <v>1</v>
      </c>
      <c r="N193" s="1" t="s">
        <v>32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</row>
    <row r="194" spans="1:338" ht="15.75" customHeight="1" x14ac:dyDescent="0.2">
      <c r="A194" s="2" t="s">
        <v>71</v>
      </c>
      <c r="B194" s="2" t="s">
        <v>67</v>
      </c>
      <c r="C194" s="1" t="s">
        <v>39</v>
      </c>
      <c r="D194" s="2" t="s">
        <v>45</v>
      </c>
      <c r="E194" s="2" t="s">
        <v>26</v>
      </c>
      <c r="F194" s="2" t="s">
        <v>75</v>
      </c>
      <c r="G194" s="2" t="s">
        <v>76</v>
      </c>
      <c r="H194" s="1" t="s">
        <v>20</v>
      </c>
      <c r="I194" s="1" t="s">
        <v>21</v>
      </c>
      <c r="J194" s="1" t="s">
        <v>22</v>
      </c>
      <c r="K194" s="1" t="s">
        <v>30</v>
      </c>
      <c r="L194" s="1" t="s">
        <v>31</v>
      </c>
      <c r="M194" s="1">
        <v>6</v>
      </c>
      <c r="N194" s="1" t="s">
        <v>25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</row>
    <row r="195" spans="1:338" ht="15.75" customHeight="1" x14ac:dyDescent="0.2">
      <c r="A195" s="2" t="s">
        <v>71</v>
      </c>
      <c r="B195" s="2" t="s">
        <v>67</v>
      </c>
      <c r="C195" s="1" t="s">
        <v>15</v>
      </c>
      <c r="D195" s="2" t="s">
        <v>45</v>
      </c>
      <c r="E195" s="2" t="s">
        <v>17</v>
      </c>
      <c r="F195" s="2" t="s">
        <v>18</v>
      </c>
      <c r="G195" s="2" t="s">
        <v>76</v>
      </c>
      <c r="H195" s="1" t="s">
        <v>48</v>
      </c>
      <c r="I195" s="1" t="s">
        <v>59</v>
      </c>
      <c r="J195" s="4" t="s">
        <v>81</v>
      </c>
      <c r="K195" s="1" t="s">
        <v>23</v>
      </c>
      <c r="L195" s="1" t="s">
        <v>56</v>
      </c>
      <c r="M195" s="1">
        <v>3</v>
      </c>
      <c r="N195" s="1" t="s">
        <v>32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</row>
    <row r="196" spans="1:338" ht="15.75" customHeight="1" x14ac:dyDescent="0.2">
      <c r="A196" s="2" t="s">
        <v>71</v>
      </c>
      <c r="B196" s="2" t="s">
        <v>67</v>
      </c>
      <c r="C196" s="1" t="s">
        <v>15</v>
      </c>
      <c r="D196" s="2" t="s">
        <v>40</v>
      </c>
      <c r="E196" s="2" t="s">
        <v>26</v>
      </c>
      <c r="F196" s="2" t="s">
        <v>27</v>
      </c>
      <c r="G196" s="2" t="s">
        <v>76</v>
      </c>
      <c r="H196" s="1" t="s">
        <v>20</v>
      </c>
      <c r="I196" s="1" t="s">
        <v>60</v>
      </c>
      <c r="J196" s="4" t="s">
        <v>81</v>
      </c>
      <c r="K196" s="1" t="s">
        <v>30</v>
      </c>
      <c r="L196" s="1" t="s">
        <v>64</v>
      </c>
      <c r="M196" s="1">
        <v>3</v>
      </c>
      <c r="N196" s="1" t="s">
        <v>25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</row>
    <row r="197" spans="1:338" ht="15.75" customHeight="1" x14ac:dyDescent="0.2">
      <c r="A197" s="2" t="s">
        <v>71</v>
      </c>
      <c r="B197" s="2" t="s">
        <v>67</v>
      </c>
      <c r="C197" s="1" t="s">
        <v>15</v>
      </c>
      <c r="D197" s="2" t="s">
        <v>45</v>
      </c>
      <c r="E197" s="2" t="s">
        <v>41</v>
      </c>
      <c r="F197" s="2" t="s">
        <v>18</v>
      </c>
      <c r="G197" s="2" t="s">
        <v>76</v>
      </c>
      <c r="H197" s="1" t="s">
        <v>20</v>
      </c>
      <c r="I197" s="1" t="s">
        <v>61</v>
      </c>
      <c r="J197" s="1" t="s">
        <v>35</v>
      </c>
      <c r="K197" s="1" t="s">
        <v>30</v>
      </c>
      <c r="L197" s="1" t="s">
        <v>24</v>
      </c>
      <c r="M197" s="1">
        <v>0</v>
      </c>
      <c r="N197" s="1" t="s">
        <v>32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</row>
    <row r="198" spans="1:338" ht="15.75" customHeight="1" x14ac:dyDescent="0.2">
      <c r="A198" s="2" t="s">
        <v>70</v>
      </c>
      <c r="B198" s="2" t="s">
        <v>67</v>
      </c>
      <c r="C198" s="1" t="s">
        <v>15</v>
      </c>
      <c r="D198" s="2" t="s">
        <v>74</v>
      </c>
      <c r="E198" s="2" t="s">
        <v>26</v>
      </c>
      <c r="F198" s="2" t="s">
        <v>75</v>
      </c>
      <c r="G198" s="2" t="s">
        <v>76</v>
      </c>
      <c r="H198" s="1" t="s">
        <v>20</v>
      </c>
      <c r="I198" s="1" t="s">
        <v>63</v>
      </c>
      <c r="J198" s="1" t="s">
        <v>22</v>
      </c>
      <c r="K198" s="1" t="s">
        <v>30</v>
      </c>
      <c r="L198" s="1" t="s">
        <v>24</v>
      </c>
      <c r="M198" s="1">
        <v>8</v>
      </c>
      <c r="N198" s="1" t="s">
        <v>32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</row>
    <row r="199" spans="1:338" ht="15.75" customHeight="1" x14ac:dyDescent="0.2">
      <c r="A199" s="2" t="s">
        <v>70</v>
      </c>
      <c r="B199" s="2" t="s">
        <v>67</v>
      </c>
      <c r="C199" s="1" t="s">
        <v>39</v>
      </c>
      <c r="D199" s="2" t="s">
        <v>36</v>
      </c>
      <c r="E199" s="2" t="s">
        <v>41</v>
      </c>
      <c r="F199" s="2" t="s">
        <v>34</v>
      </c>
      <c r="G199" s="2" t="s">
        <v>77</v>
      </c>
      <c r="H199" s="1" t="s">
        <v>20</v>
      </c>
      <c r="I199" s="1" t="s">
        <v>65</v>
      </c>
      <c r="J199" s="1" t="s">
        <v>55</v>
      </c>
      <c r="K199" s="1" t="s">
        <v>23</v>
      </c>
      <c r="L199" s="1" t="s">
        <v>44</v>
      </c>
      <c r="M199" s="1">
        <v>4</v>
      </c>
      <c r="N199" s="1" t="s">
        <v>32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</row>
    <row r="200" spans="1:338" ht="15.75" customHeight="1" x14ac:dyDescent="0.2">
      <c r="A200" s="2" t="s">
        <v>70</v>
      </c>
      <c r="B200" s="2" t="s">
        <v>67</v>
      </c>
      <c r="C200" s="1" t="s">
        <v>39</v>
      </c>
      <c r="D200" s="2" t="s">
        <v>45</v>
      </c>
      <c r="E200" s="2" t="s">
        <v>17</v>
      </c>
      <c r="F200" s="2" t="s">
        <v>18</v>
      </c>
      <c r="G200" s="2" t="s">
        <v>76</v>
      </c>
      <c r="H200" s="1" t="s">
        <v>20</v>
      </c>
      <c r="I200" s="1" t="s">
        <v>64</v>
      </c>
      <c r="J200" s="1" t="s">
        <v>22</v>
      </c>
      <c r="K200" s="1" t="s">
        <v>30</v>
      </c>
      <c r="L200" s="1" t="s">
        <v>44</v>
      </c>
      <c r="M200" s="1">
        <v>3</v>
      </c>
      <c r="N200" s="1" t="s">
        <v>25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</row>
    <row r="201" spans="1:338" ht="15.75" customHeight="1" x14ac:dyDescent="0.2">
      <c r="H201" s="1"/>
      <c r="I201" s="1"/>
      <c r="J201" s="1"/>
      <c r="K201" s="1"/>
      <c r="L201" s="1"/>
      <c r="M201" s="1"/>
      <c r="N201" s="1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</row>
    <row r="202" spans="1:338" ht="15.75" customHeight="1" x14ac:dyDescent="0.2">
      <c r="H202" s="1"/>
      <c r="L202" s="1"/>
      <c r="M202" s="1"/>
      <c r="N202" s="1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</row>
    <row r="203" spans="1:338" ht="15.75" customHeight="1" x14ac:dyDescent="0.2">
      <c r="H203" s="1"/>
      <c r="J203" s="1"/>
      <c r="L203" s="1"/>
      <c r="M203" s="1"/>
      <c r="N203" s="1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</row>
    <row r="204" spans="1:338" ht="15.75" customHeight="1" x14ac:dyDescent="0.2">
      <c r="H204" s="1"/>
      <c r="L204" s="1"/>
      <c r="M204" s="1"/>
      <c r="N204" s="1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</row>
    <row r="205" spans="1:338" ht="15.75" customHeight="1" x14ac:dyDescent="0.2">
      <c r="M205" s="1"/>
      <c r="N205" s="1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</row>
    <row r="206" spans="1:338" ht="15.75" customHeight="1" x14ac:dyDescent="0.2">
      <c r="M206" s="1"/>
      <c r="N206" s="1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</row>
    <row r="207" spans="1:338" ht="15.75" customHeight="1" x14ac:dyDescent="0.2">
      <c r="M207" s="1"/>
      <c r="N207" s="1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</row>
    <row r="208" spans="1:338" ht="15.75" customHeight="1" x14ac:dyDescent="0.2">
      <c r="M208" s="1"/>
      <c r="N208" s="1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</row>
    <row r="209" spans="14:338" ht="15.75" customHeight="1" x14ac:dyDescent="0.2">
      <c r="N209" s="1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</row>
    <row r="210" spans="14:338" ht="15.75" customHeight="1" x14ac:dyDescent="0.2">
      <c r="N210" s="1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</row>
    <row r="211" spans="14:338" ht="15.75" customHeight="1" x14ac:dyDescent="0.2">
      <c r="N211" s="1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</row>
    <row r="212" spans="14:338" ht="15.75" customHeight="1" x14ac:dyDescent="0.2">
      <c r="N212" s="1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</row>
    <row r="213" spans="14:338" ht="15.75" customHeight="1" x14ac:dyDescent="0.2">
      <c r="N213" s="1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</row>
    <row r="214" spans="14:338" ht="15.75" customHeight="1" x14ac:dyDescent="0.2">
      <c r="N214" s="4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</row>
    <row r="215" spans="14:338" ht="15.75" customHeight="1" x14ac:dyDescent="0.2"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</row>
    <row r="216" spans="14:338" ht="15.75" customHeight="1" x14ac:dyDescent="0.2"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</row>
    <row r="217" spans="14:338" ht="15.75" customHeight="1" x14ac:dyDescent="0.2"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</row>
    <row r="218" spans="14:338" ht="15.75" customHeight="1" x14ac:dyDescent="0.2"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</row>
    <row r="219" spans="14:338" ht="15.75" customHeight="1" x14ac:dyDescent="0.2"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</row>
    <row r="220" spans="14:338" ht="15.75" customHeight="1" x14ac:dyDescent="0.2"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</row>
    <row r="221" spans="14:338" ht="15.75" customHeight="1" x14ac:dyDescent="0.2"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</row>
    <row r="222" spans="14:338" ht="15.75" customHeight="1" x14ac:dyDescent="0.2"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</row>
    <row r="223" spans="14:338" ht="15.75" customHeight="1" x14ac:dyDescent="0.2"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</row>
    <row r="224" spans="14:338" ht="15.75" customHeight="1" x14ac:dyDescent="0.2"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</row>
    <row r="225" spans="18:338" ht="15.75" customHeight="1" x14ac:dyDescent="0.2"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</row>
    <row r="226" spans="18:338" ht="15.75" customHeight="1" x14ac:dyDescent="0.2"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</row>
    <row r="227" spans="18:338" ht="15.75" customHeight="1" x14ac:dyDescent="0.2"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</row>
    <row r="228" spans="18:338" ht="15.75" customHeight="1" x14ac:dyDescent="0.2"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</row>
    <row r="229" spans="18:338" ht="15.75" customHeight="1" x14ac:dyDescent="0.2"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</row>
    <row r="230" spans="18:338" ht="15.75" customHeight="1" x14ac:dyDescent="0.2"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</row>
    <row r="231" spans="18:338" ht="15.75" customHeight="1" x14ac:dyDescent="0.2"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</row>
    <row r="232" spans="18:338" ht="15.75" customHeight="1" x14ac:dyDescent="0.2"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</row>
    <row r="233" spans="18:338" ht="15.75" customHeight="1" x14ac:dyDescent="0.2"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</row>
    <row r="234" spans="18:338" ht="15.75" customHeight="1" x14ac:dyDescent="0.2"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</row>
    <row r="235" spans="18:338" ht="15.75" customHeight="1" x14ac:dyDescent="0.2"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</row>
    <row r="236" spans="18:338" ht="15.75" customHeight="1" x14ac:dyDescent="0.2"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</row>
    <row r="237" spans="18:338" ht="15.75" customHeight="1" x14ac:dyDescent="0.2"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</row>
    <row r="238" spans="18:338" ht="15.75" customHeight="1" x14ac:dyDescent="0.2"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</row>
    <row r="239" spans="18:338" ht="15.75" customHeight="1" x14ac:dyDescent="0.2"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</row>
    <row r="240" spans="18:338" ht="15.75" customHeight="1" x14ac:dyDescent="0.2"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</row>
    <row r="241" spans="18:338" ht="15.75" customHeight="1" x14ac:dyDescent="0.2"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</row>
    <row r="242" spans="18:338" ht="15.75" customHeight="1" x14ac:dyDescent="0.2"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</row>
    <row r="243" spans="18:338" ht="15.75" customHeight="1" x14ac:dyDescent="0.2"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</row>
    <row r="244" spans="18:338" ht="15.75" customHeight="1" x14ac:dyDescent="0.2"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</row>
    <row r="245" spans="18:338" ht="15.75" customHeight="1" x14ac:dyDescent="0.2"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</row>
    <row r="246" spans="18:338" ht="15.75" customHeight="1" x14ac:dyDescent="0.2"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</row>
    <row r="247" spans="18:338" ht="15.75" customHeight="1" x14ac:dyDescent="0.2"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</row>
    <row r="248" spans="18:338" ht="15.75" customHeight="1" x14ac:dyDescent="0.2"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</row>
    <row r="249" spans="18:338" ht="15.75" customHeight="1" x14ac:dyDescent="0.2"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</row>
    <row r="250" spans="18:338" ht="15.75" customHeight="1" x14ac:dyDescent="0.2"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</row>
    <row r="251" spans="18:338" ht="15.75" customHeight="1" x14ac:dyDescent="0.2"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</row>
    <row r="252" spans="18:338" ht="15.75" customHeight="1" x14ac:dyDescent="0.2"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</row>
    <row r="253" spans="18:338" ht="15.75" customHeight="1" x14ac:dyDescent="0.2"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</row>
    <row r="254" spans="18:338" ht="15.75" customHeight="1" x14ac:dyDescent="0.2"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</row>
    <row r="255" spans="18:338" ht="15.75" customHeight="1" x14ac:dyDescent="0.2"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</row>
    <row r="256" spans="18:338" ht="15.75" customHeight="1" x14ac:dyDescent="0.2"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</row>
    <row r="257" spans="18:338" ht="15.75" customHeight="1" x14ac:dyDescent="0.2"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</row>
    <row r="258" spans="18:338" ht="15.75" customHeight="1" x14ac:dyDescent="0.2"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</row>
    <row r="259" spans="18:338" ht="15.75" customHeight="1" x14ac:dyDescent="0.2"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</row>
    <row r="260" spans="18:338" ht="15.75" customHeight="1" x14ac:dyDescent="0.2"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</row>
    <row r="261" spans="18:338" ht="15.75" customHeight="1" x14ac:dyDescent="0.2"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</row>
    <row r="262" spans="18:338" ht="15.75" customHeight="1" x14ac:dyDescent="0.2"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</row>
    <row r="263" spans="18:338" ht="15.75" customHeight="1" x14ac:dyDescent="0.2"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</row>
    <row r="264" spans="18:338" ht="15.75" customHeight="1" x14ac:dyDescent="0.2"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</row>
    <row r="265" spans="18:338" ht="15.75" customHeight="1" x14ac:dyDescent="0.2"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</row>
    <row r="266" spans="18:338" ht="15.75" customHeight="1" x14ac:dyDescent="0.2"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</row>
    <row r="267" spans="18:338" ht="15.75" customHeight="1" x14ac:dyDescent="0.2"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</row>
    <row r="268" spans="18:338" ht="15.75" customHeight="1" x14ac:dyDescent="0.2"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</row>
    <row r="269" spans="18:338" ht="15.75" customHeight="1" x14ac:dyDescent="0.2"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</row>
    <row r="270" spans="18:338" ht="15.75" customHeight="1" x14ac:dyDescent="0.2"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</row>
    <row r="271" spans="18:338" ht="15.75" customHeight="1" x14ac:dyDescent="0.2"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</row>
    <row r="272" spans="18:338" ht="15.75" customHeight="1" x14ac:dyDescent="0.2"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</row>
    <row r="273" spans="18:338" ht="15.75" customHeight="1" x14ac:dyDescent="0.2"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</row>
    <row r="274" spans="18:338" ht="15.75" customHeight="1" x14ac:dyDescent="0.2"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</row>
    <row r="275" spans="18:338" ht="15.75" customHeight="1" x14ac:dyDescent="0.2"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</row>
    <row r="276" spans="18:338" ht="15.75" customHeight="1" x14ac:dyDescent="0.2"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</row>
    <row r="277" spans="18:338" ht="15.75" customHeight="1" x14ac:dyDescent="0.2"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</row>
    <row r="278" spans="18:338" ht="15.75" customHeight="1" x14ac:dyDescent="0.2"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</row>
    <row r="279" spans="18:338" ht="15.75" customHeight="1" x14ac:dyDescent="0.2"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</row>
    <row r="280" spans="18:338" ht="15.75" customHeight="1" x14ac:dyDescent="0.2"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</row>
    <row r="281" spans="18:338" ht="15.75" customHeight="1" x14ac:dyDescent="0.2"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</row>
    <row r="282" spans="18:338" ht="15.75" customHeight="1" x14ac:dyDescent="0.2"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</row>
    <row r="283" spans="18:338" ht="15.75" customHeight="1" x14ac:dyDescent="0.2"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</row>
    <row r="284" spans="18:338" ht="15.75" customHeight="1" x14ac:dyDescent="0.2"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</row>
    <row r="285" spans="18:338" ht="15.75" customHeight="1" x14ac:dyDescent="0.2"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</row>
    <row r="286" spans="18:338" ht="15.75" customHeight="1" x14ac:dyDescent="0.2"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</row>
    <row r="287" spans="18:338" ht="15.75" customHeight="1" x14ac:dyDescent="0.2"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</row>
    <row r="288" spans="18:338" ht="15.75" customHeight="1" x14ac:dyDescent="0.2"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</row>
    <row r="289" spans="18:338" ht="15.75" customHeight="1" x14ac:dyDescent="0.2"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</row>
    <row r="290" spans="18:338" ht="15.75" customHeight="1" x14ac:dyDescent="0.2"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</row>
    <row r="291" spans="18:338" ht="15.75" customHeight="1" x14ac:dyDescent="0.2"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</row>
    <row r="292" spans="18:338" ht="15.75" customHeight="1" x14ac:dyDescent="0.2"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</row>
    <row r="293" spans="18:338" ht="15.75" customHeight="1" x14ac:dyDescent="0.2"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</row>
    <row r="294" spans="18:338" ht="15.75" customHeight="1" x14ac:dyDescent="0.2"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</row>
    <row r="295" spans="18:338" ht="15.75" customHeight="1" x14ac:dyDescent="0.2"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</row>
    <row r="296" spans="18:338" ht="15.75" customHeight="1" x14ac:dyDescent="0.2"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</row>
    <row r="297" spans="18:338" ht="15.75" customHeight="1" x14ac:dyDescent="0.2"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</row>
    <row r="298" spans="18:338" ht="15.75" customHeight="1" x14ac:dyDescent="0.2"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</row>
    <row r="299" spans="18:338" ht="15.75" customHeight="1" x14ac:dyDescent="0.2"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</row>
    <row r="300" spans="18:338" ht="15.75" customHeight="1" x14ac:dyDescent="0.2"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</row>
    <row r="301" spans="18:338" ht="15.75" customHeight="1" x14ac:dyDescent="0.2"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</row>
    <row r="302" spans="18:338" ht="15.75" customHeight="1" x14ac:dyDescent="0.2"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</row>
    <row r="303" spans="18:338" ht="15.75" customHeight="1" x14ac:dyDescent="0.2"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</row>
    <row r="304" spans="18:338" ht="15.75" customHeight="1" x14ac:dyDescent="0.2"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</row>
    <row r="305" spans="18:338" ht="15.75" customHeight="1" x14ac:dyDescent="0.2"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</row>
    <row r="306" spans="18:338" ht="15.75" customHeight="1" x14ac:dyDescent="0.2"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</row>
    <row r="307" spans="18:338" ht="15.75" customHeight="1" x14ac:dyDescent="0.2"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</row>
    <row r="308" spans="18:338" ht="15.75" customHeight="1" x14ac:dyDescent="0.2"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</row>
    <row r="309" spans="18:338" ht="15.75" customHeight="1" x14ac:dyDescent="0.2"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</row>
    <row r="310" spans="18:338" ht="15.75" customHeight="1" x14ac:dyDescent="0.2"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</row>
    <row r="311" spans="18:338" ht="15.75" customHeight="1" x14ac:dyDescent="0.2"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</row>
    <row r="312" spans="18:338" ht="15.75" customHeight="1" x14ac:dyDescent="0.2"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</row>
    <row r="313" spans="18:338" ht="15.75" customHeight="1" x14ac:dyDescent="0.2"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</row>
    <row r="314" spans="18:338" ht="15.75" customHeight="1" x14ac:dyDescent="0.2"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</row>
    <row r="315" spans="18:338" ht="15.75" customHeight="1" x14ac:dyDescent="0.2"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</row>
    <row r="316" spans="18:338" ht="15.75" customHeight="1" x14ac:dyDescent="0.2"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</row>
    <row r="317" spans="18:338" ht="15.75" customHeight="1" x14ac:dyDescent="0.2"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</row>
    <row r="318" spans="18:338" ht="15.75" customHeight="1" x14ac:dyDescent="0.2"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</row>
    <row r="319" spans="18:338" ht="15.75" customHeight="1" x14ac:dyDescent="0.2"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</row>
    <row r="320" spans="18:338" ht="15.75" customHeight="1" x14ac:dyDescent="0.2"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</row>
    <row r="321" spans="18:338" ht="15.75" customHeight="1" x14ac:dyDescent="0.2"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</row>
    <row r="322" spans="18:338" ht="15.75" customHeight="1" x14ac:dyDescent="0.2"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</row>
    <row r="323" spans="18:338" ht="15.75" customHeight="1" x14ac:dyDescent="0.2"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</row>
    <row r="324" spans="18:338" ht="15.75" customHeight="1" x14ac:dyDescent="0.2"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</row>
    <row r="325" spans="18:338" ht="15.75" customHeight="1" x14ac:dyDescent="0.2"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</row>
    <row r="326" spans="18:338" ht="15.75" customHeight="1" x14ac:dyDescent="0.2"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</row>
    <row r="327" spans="18:338" ht="15.75" customHeight="1" x14ac:dyDescent="0.2"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</row>
    <row r="328" spans="18:338" ht="15.75" customHeight="1" x14ac:dyDescent="0.2"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</row>
    <row r="329" spans="18:338" ht="15.75" customHeight="1" x14ac:dyDescent="0.2"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</row>
    <row r="330" spans="18:338" ht="15.75" customHeight="1" x14ac:dyDescent="0.2"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</row>
    <row r="331" spans="18:338" ht="15.75" customHeight="1" x14ac:dyDescent="0.2"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</row>
    <row r="332" spans="18:338" ht="15.75" customHeight="1" x14ac:dyDescent="0.2"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</row>
    <row r="333" spans="18:338" ht="15.75" customHeight="1" x14ac:dyDescent="0.2"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</row>
    <row r="334" spans="18:338" ht="15.75" customHeight="1" x14ac:dyDescent="0.2"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</row>
    <row r="335" spans="18:338" ht="15.75" customHeight="1" x14ac:dyDescent="0.2"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</row>
    <row r="336" spans="18:338" ht="15.75" customHeight="1" x14ac:dyDescent="0.2"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</row>
    <row r="337" spans="18:338" ht="15.75" customHeight="1" x14ac:dyDescent="0.2"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</row>
    <row r="338" spans="18:338" ht="15.75" customHeight="1" x14ac:dyDescent="0.2"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</row>
    <row r="339" spans="18:338" ht="15.75" customHeight="1" x14ac:dyDescent="0.2"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</row>
    <row r="340" spans="18:338" ht="15.75" customHeight="1" x14ac:dyDescent="0.2"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</row>
    <row r="341" spans="18:338" ht="15.75" customHeight="1" x14ac:dyDescent="0.2"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</row>
    <row r="342" spans="18:338" ht="15.75" customHeight="1" x14ac:dyDescent="0.2"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</row>
    <row r="343" spans="18:338" ht="15.75" customHeight="1" x14ac:dyDescent="0.2"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</row>
    <row r="344" spans="18:338" ht="15.75" customHeight="1" x14ac:dyDescent="0.2"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</row>
    <row r="345" spans="18:338" ht="15.75" customHeight="1" x14ac:dyDescent="0.2"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</row>
    <row r="346" spans="18:338" ht="15.75" customHeight="1" x14ac:dyDescent="0.2"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</row>
    <row r="347" spans="18:338" ht="15.75" customHeight="1" x14ac:dyDescent="0.2"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</row>
    <row r="348" spans="18:338" ht="15.75" customHeight="1" x14ac:dyDescent="0.2"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</row>
    <row r="349" spans="18:338" ht="15.75" customHeight="1" x14ac:dyDescent="0.2"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</row>
    <row r="350" spans="18:338" ht="15.75" customHeight="1" x14ac:dyDescent="0.2"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</row>
    <row r="351" spans="18:338" ht="15.75" customHeight="1" x14ac:dyDescent="0.2"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</row>
    <row r="352" spans="18:338" ht="15.75" customHeight="1" x14ac:dyDescent="0.2"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</row>
    <row r="353" spans="18:338" ht="15.75" customHeight="1" x14ac:dyDescent="0.2"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</row>
    <row r="354" spans="18:338" ht="15.75" customHeight="1" x14ac:dyDescent="0.2"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</row>
    <row r="355" spans="18:338" ht="15.75" customHeight="1" x14ac:dyDescent="0.2"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</row>
    <row r="356" spans="18:338" ht="15.75" customHeight="1" x14ac:dyDescent="0.2"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</row>
    <row r="357" spans="18:338" ht="15.75" customHeight="1" x14ac:dyDescent="0.2"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</row>
    <row r="358" spans="18:338" ht="15.75" customHeight="1" x14ac:dyDescent="0.2"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</row>
    <row r="359" spans="18:338" ht="15.75" customHeight="1" x14ac:dyDescent="0.2"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O19" sqref="O19"/>
    </sheetView>
  </sheetViews>
  <sheetFormatPr defaultRowHeight="12.75" x14ac:dyDescent="0.2"/>
  <cols>
    <col min="1" max="1" width="13.85546875" customWidth="1"/>
    <col min="2" max="2" width="24.85546875" customWidth="1"/>
  </cols>
  <sheetData>
    <row r="3" spans="1:2" x14ac:dyDescent="0.2">
      <c r="A3" s="5" t="s">
        <v>86</v>
      </c>
      <c r="B3" t="s">
        <v>88</v>
      </c>
    </row>
    <row r="4" spans="1:2" x14ac:dyDescent="0.2">
      <c r="A4" s="6" t="s">
        <v>20</v>
      </c>
      <c r="B4" s="7">
        <v>136</v>
      </c>
    </row>
    <row r="5" spans="1:2" x14ac:dyDescent="0.2">
      <c r="A5" s="6" t="s">
        <v>62</v>
      </c>
      <c r="B5" s="7">
        <v>32</v>
      </c>
    </row>
    <row r="6" spans="1:2" x14ac:dyDescent="0.2">
      <c r="A6" s="6" t="s">
        <v>48</v>
      </c>
      <c r="B6" s="7">
        <v>30</v>
      </c>
    </row>
    <row r="7" spans="1:2" x14ac:dyDescent="0.2">
      <c r="A7" s="6" t="s">
        <v>87</v>
      </c>
      <c r="B7" s="7">
        <v>198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J359"/>
  <sheetViews>
    <sheetView tabSelected="1" topLeftCell="E185" zoomScale="115" zoomScaleNormal="115" workbookViewId="0">
      <selection activeCell="I203" sqref="I203"/>
    </sheetView>
  </sheetViews>
  <sheetFormatPr defaultColWidth="12.5703125" defaultRowHeight="15.75" customHeight="1" x14ac:dyDescent="0.2"/>
  <cols>
    <col min="1" max="1" width="17.85546875" style="11" bestFit="1" customWidth="1"/>
    <col min="2" max="2" width="18.7109375" style="11" customWidth="1"/>
    <col min="3" max="3" width="22.5703125" style="14" customWidth="1"/>
    <col min="4" max="4" width="14.85546875" style="11" bestFit="1" customWidth="1"/>
    <col min="5" max="5" width="14.85546875" style="11" customWidth="1"/>
    <col min="6" max="6" width="30.42578125" style="11" bestFit="1" customWidth="1"/>
    <col min="7" max="7" width="34.28515625" style="11" bestFit="1" customWidth="1"/>
    <col min="8" max="9" width="34.28515625" style="11" customWidth="1"/>
    <col min="10" max="10" width="32.140625" style="11" bestFit="1" customWidth="1"/>
    <col min="11" max="11" width="40.5703125" style="11" bestFit="1" customWidth="1"/>
    <col min="12" max="12" width="21.140625" style="11" bestFit="1" customWidth="1"/>
    <col min="13" max="14" width="40.5703125" style="11" customWidth="1"/>
    <col min="15" max="15" width="32.140625" style="11" bestFit="1" customWidth="1"/>
    <col min="16" max="17" width="32.140625" style="11" customWidth="1"/>
    <col min="18" max="18" width="36.42578125" style="11" bestFit="1" customWidth="1"/>
    <col min="19" max="19" width="32.140625" style="11" bestFit="1" customWidth="1"/>
    <col min="20" max="20" width="28" style="11" bestFit="1" customWidth="1"/>
    <col min="21" max="21" width="55.85546875" style="11" bestFit="1" customWidth="1"/>
    <col min="22" max="22" width="72.5703125" style="11" bestFit="1" customWidth="1"/>
    <col min="23" max="23" width="72.5703125" style="11" customWidth="1"/>
    <col min="24" max="24" width="30.7109375" style="11" bestFit="1" customWidth="1"/>
    <col min="25" max="27" width="18.85546875" style="11" customWidth="1"/>
    <col min="28" max="31" width="18.85546875" style="14" customWidth="1"/>
    <col min="32" max="348" width="12.5703125" style="14"/>
    <col min="349" max="16384" width="12.5703125" style="11"/>
  </cols>
  <sheetData>
    <row r="1" spans="1:348" ht="12.75" x14ac:dyDescent="0.2">
      <c r="A1" s="10" t="s">
        <v>0</v>
      </c>
      <c r="B1" s="10" t="s">
        <v>98</v>
      </c>
      <c r="C1" s="14" t="s">
        <v>104</v>
      </c>
      <c r="D1" s="10" t="s">
        <v>1</v>
      </c>
      <c r="E1" s="10" t="s">
        <v>85</v>
      </c>
      <c r="F1" s="10" t="s">
        <v>2</v>
      </c>
      <c r="G1" s="10" t="s">
        <v>3</v>
      </c>
      <c r="H1" s="10" t="s">
        <v>105</v>
      </c>
      <c r="I1" s="10" t="s">
        <v>106</v>
      </c>
      <c r="J1" s="10" t="s">
        <v>4</v>
      </c>
      <c r="K1" s="10" t="s">
        <v>5</v>
      </c>
      <c r="L1" s="10" t="s">
        <v>6</v>
      </c>
      <c r="M1" s="10" t="s">
        <v>108</v>
      </c>
      <c r="N1" s="10" t="s">
        <v>109</v>
      </c>
      <c r="O1" s="10" t="s">
        <v>7</v>
      </c>
      <c r="P1" s="10" t="s">
        <v>111</v>
      </c>
      <c r="Q1" s="10" t="s">
        <v>112</v>
      </c>
      <c r="R1" s="10" t="s">
        <v>8</v>
      </c>
      <c r="S1" s="10" t="s">
        <v>9</v>
      </c>
      <c r="T1" s="10" t="s">
        <v>10</v>
      </c>
      <c r="U1" s="10" t="s">
        <v>11</v>
      </c>
      <c r="V1" s="10" t="s">
        <v>12</v>
      </c>
      <c r="W1" s="10" t="s">
        <v>114</v>
      </c>
      <c r="X1" s="10" t="s">
        <v>13</v>
      </c>
      <c r="Y1" s="10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</row>
    <row r="2" spans="1:348" ht="12.75" x14ac:dyDescent="0.2">
      <c r="U2" s="11" t="s">
        <v>94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</row>
    <row r="3" spans="1:348" ht="12.75" x14ac:dyDescent="0.2">
      <c r="A3" s="10" t="s">
        <v>71</v>
      </c>
      <c r="B3" s="10">
        <f>IF(A3="18-24", 21, 0)</f>
        <v>21</v>
      </c>
      <c r="C3" s="14">
        <f t="shared" ref="C3:C66" si="0">((26.080808080808-B3)^2)</f>
        <v>25.814610754003887</v>
      </c>
      <c r="D3" s="10" t="s">
        <v>14</v>
      </c>
      <c r="E3" s="10">
        <f>IF(D3="Male", 0, IF(D3="Female" = 1, 1))</f>
        <v>0</v>
      </c>
      <c r="F3" s="10" t="s">
        <v>15</v>
      </c>
      <c r="G3" s="10" t="s">
        <v>16</v>
      </c>
      <c r="H3" s="10">
        <f>IF(L3="2 -K3 4 hours", 3, IF(G3="4 - 6 hours", 5, IF(G3="6 - 8 hours", 7, 9)))</f>
        <v>7</v>
      </c>
      <c r="I3" s="10">
        <f>(6.65656565656565-H3)^2</f>
        <v>0.11794714825018282</v>
      </c>
      <c r="J3" s="10" t="s">
        <v>17</v>
      </c>
      <c r="K3" s="10" t="s">
        <v>18</v>
      </c>
      <c r="L3" s="10" t="s">
        <v>76</v>
      </c>
      <c r="M3" s="10">
        <f t="shared" ref="M3:M34" si="1">IF(L3="20k - 50k", 35, IF(L3="100k - 150k", 125, IF(L3="150k - 200k", 175, 75)))</f>
        <v>35</v>
      </c>
      <c r="N3" s="10">
        <f>(63.48484848485-M3)^2</f>
        <v>811.38659320486124</v>
      </c>
      <c r="O3" s="10" t="s">
        <v>20</v>
      </c>
      <c r="P3" s="10">
        <f>IF(O3="&lt;1 years",0.5,IF(O3="5-10 years",7.5,2.5))</f>
        <v>0.5</v>
      </c>
      <c r="Q3" s="10">
        <f>(1.883838384-P3)^2</f>
        <v>1.9150086730317313</v>
      </c>
      <c r="R3" s="10" t="s">
        <v>21</v>
      </c>
      <c r="S3" s="10" t="s">
        <v>22</v>
      </c>
      <c r="T3" s="10" t="s">
        <v>23</v>
      </c>
      <c r="U3" s="10" t="s">
        <v>24</v>
      </c>
      <c r="V3" s="10">
        <v>4</v>
      </c>
      <c r="W3" s="10">
        <f>(4.161616162-V3)^2</f>
        <v>2.611978381961012E-2</v>
      </c>
      <c r="X3" s="10" t="s">
        <v>25</v>
      </c>
      <c r="Y3" s="11" t="s">
        <v>24</v>
      </c>
      <c r="Z3" s="11">
        <v>87</v>
      </c>
      <c r="AA3" s="11">
        <f>(Z3/399)*100</f>
        <v>21.804511278195488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</row>
    <row r="4" spans="1:348" ht="12.75" x14ac:dyDescent="0.2">
      <c r="A4" s="10" t="s">
        <v>71</v>
      </c>
      <c r="B4" s="10">
        <f>IF(A4="18-24", 21, 0)</f>
        <v>21</v>
      </c>
      <c r="C4" s="14">
        <f t="shared" si="0"/>
        <v>25.814610754003887</v>
      </c>
      <c r="D4" s="10" t="s">
        <v>14</v>
      </c>
      <c r="E4" s="10">
        <f t="shared" ref="E4:E6" si="2">IF(D4="Male", 0, IF(D4="Female" = 1, 1))</f>
        <v>0</v>
      </c>
      <c r="F4" s="10" t="s">
        <v>15</v>
      </c>
      <c r="G4" s="10" t="s">
        <v>16</v>
      </c>
      <c r="H4" s="10">
        <f t="shared" ref="H4:H67" si="3">IF(G4="2 - 4 hours", 3, IF(G4="4 - 6 hours", 5, IF(G4="6 - 8 hours", 7, 9)))</f>
        <v>7</v>
      </c>
      <c r="I4" s="10">
        <f t="shared" ref="I4:I67" si="4">(6.65656565656565-H4)^2</f>
        <v>0.11794714825018282</v>
      </c>
      <c r="J4" s="10" t="s">
        <v>26</v>
      </c>
      <c r="K4" s="10" t="s">
        <v>27</v>
      </c>
      <c r="L4" s="10" t="s">
        <v>76</v>
      </c>
      <c r="M4" s="10">
        <f t="shared" si="1"/>
        <v>35</v>
      </c>
      <c r="N4" s="10">
        <f t="shared" ref="N4:N67" si="5">(63.48484848485-M4)^2</f>
        <v>811.38659320486124</v>
      </c>
      <c r="O4" s="10" t="s">
        <v>20</v>
      </c>
      <c r="P4" s="10">
        <f t="shared" ref="P4:P67" si="6">IF(O4="&lt;1 years",0.5,IF(O4="5-10 years",7.5,2.5))</f>
        <v>0.5</v>
      </c>
      <c r="Q4" s="10">
        <f t="shared" ref="Q4:Q67" si="7">(1.883838384-P4)^2</f>
        <v>1.9150086730317313</v>
      </c>
      <c r="R4" s="10" t="s">
        <v>28</v>
      </c>
      <c r="S4" s="10" t="s">
        <v>29</v>
      </c>
      <c r="T4" s="10" t="s">
        <v>30</v>
      </c>
      <c r="U4" s="10" t="s">
        <v>31</v>
      </c>
      <c r="V4" s="10">
        <v>4</v>
      </c>
      <c r="W4" s="10">
        <f t="shared" ref="W4:W67" si="8">(4.161616162-V4)^2</f>
        <v>2.611978381961012E-2</v>
      </c>
      <c r="X4" s="10" t="s">
        <v>32</v>
      </c>
      <c r="Y4" s="11" t="s">
        <v>116</v>
      </c>
      <c r="Z4" s="11">
        <v>79</v>
      </c>
      <c r="AA4" s="11">
        <f t="shared" ref="AA4:AA9" si="9">(Z4/399)*100</f>
        <v>19.799498746867165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</row>
    <row r="5" spans="1:348" ht="12.75" x14ac:dyDescent="0.2">
      <c r="A5" s="10" t="s">
        <v>71</v>
      </c>
      <c r="B5" s="10">
        <f t="shared" ref="B5:B13" si="10">IF(A5="18-24", 21, IF(A5 = "25-34", 30, 0))</f>
        <v>21</v>
      </c>
      <c r="C5" s="14">
        <f t="shared" si="0"/>
        <v>25.814610754003887</v>
      </c>
      <c r="D5" s="10" t="s">
        <v>14</v>
      </c>
      <c r="E5" s="10">
        <f t="shared" si="2"/>
        <v>0</v>
      </c>
      <c r="F5" s="10" t="s">
        <v>33</v>
      </c>
      <c r="G5" s="10" t="s">
        <v>16</v>
      </c>
      <c r="H5" s="10">
        <f t="shared" si="3"/>
        <v>7</v>
      </c>
      <c r="I5" s="10">
        <f t="shared" si="4"/>
        <v>0.11794714825018282</v>
      </c>
      <c r="J5" s="10" t="s">
        <v>26</v>
      </c>
      <c r="K5" s="10" t="s">
        <v>34</v>
      </c>
      <c r="L5" s="10" t="s">
        <v>76</v>
      </c>
      <c r="M5" s="10">
        <f t="shared" si="1"/>
        <v>35</v>
      </c>
      <c r="N5" s="10">
        <f t="shared" si="5"/>
        <v>811.38659320486124</v>
      </c>
      <c r="O5" s="10" t="s">
        <v>20</v>
      </c>
      <c r="P5" s="10">
        <f t="shared" si="6"/>
        <v>0.5</v>
      </c>
      <c r="Q5" s="10">
        <f t="shared" si="7"/>
        <v>1.9150086730317313</v>
      </c>
      <c r="R5" s="10" t="s">
        <v>24</v>
      </c>
      <c r="S5" s="10" t="s">
        <v>35</v>
      </c>
      <c r="T5" s="10" t="s">
        <v>30</v>
      </c>
      <c r="U5" s="10" t="s">
        <v>24</v>
      </c>
      <c r="V5" s="10">
        <v>5</v>
      </c>
      <c r="W5" s="10">
        <f t="shared" si="8"/>
        <v>0.70288745981961087</v>
      </c>
      <c r="X5" s="10" t="s">
        <v>32</v>
      </c>
      <c r="Y5" s="11" t="s">
        <v>54</v>
      </c>
      <c r="Z5" s="11">
        <v>76</v>
      </c>
      <c r="AA5" s="11">
        <f t="shared" si="9"/>
        <v>19.047619047619047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</row>
    <row r="6" spans="1:348" ht="12.75" x14ac:dyDescent="0.2">
      <c r="A6" s="10" t="s">
        <v>71</v>
      </c>
      <c r="B6" s="10">
        <f t="shared" si="10"/>
        <v>21</v>
      </c>
      <c r="C6" s="14">
        <f t="shared" si="0"/>
        <v>25.814610754003887</v>
      </c>
      <c r="D6" s="10" t="s">
        <v>14</v>
      </c>
      <c r="E6" s="10">
        <f t="shared" si="2"/>
        <v>0</v>
      </c>
      <c r="F6" s="10" t="s">
        <v>15</v>
      </c>
      <c r="G6" s="10" t="s">
        <v>36</v>
      </c>
      <c r="H6" s="10">
        <f t="shared" si="3"/>
        <v>5</v>
      </c>
      <c r="I6" s="10">
        <f t="shared" si="4"/>
        <v>2.7442097745127843</v>
      </c>
      <c r="J6" s="10" t="s">
        <v>17</v>
      </c>
      <c r="K6" s="10" t="s">
        <v>34</v>
      </c>
      <c r="L6" s="10" t="s">
        <v>76</v>
      </c>
      <c r="M6" s="10">
        <f t="shared" si="1"/>
        <v>35</v>
      </c>
      <c r="N6" s="10">
        <f t="shared" si="5"/>
        <v>811.38659320486124</v>
      </c>
      <c r="O6" s="10" t="s">
        <v>20</v>
      </c>
      <c r="P6" s="10">
        <f t="shared" si="6"/>
        <v>0.5</v>
      </c>
      <c r="Q6" s="10">
        <f t="shared" si="7"/>
        <v>1.9150086730317313</v>
      </c>
      <c r="R6" s="10" t="s">
        <v>37</v>
      </c>
      <c r="S6" s="10" t="s">
        <v>35</v>
      </c>
      <c r="T6" s="10" t="s">
        <v>30</v>
      </c>
      <c r="U6" s="10" t="s">
        <v>24</v>
      </c>
      <c r="V6" s="10">
        <v>1</v>
      </c>
      <c r="W6" s="10">
        <f t="shared" si="8"/>
        <v>9.9958167558196074</v>
      </c>
      <c r="X6" s="10" t="s">
        <v>32</v>
      </c>
      <c r="Y6" s="11" t="s">
        <v>64</v>
      </c>
      <c r="Z6" s="11">
        <v>64</v>
      </c>
      <c r="AA6" s="11">
        <f t="shared" si="9"/>
        <v>16.040100250626566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</row>
    <row r="7" spans="1:348" ht="12.75" x14ac:dyDescent="0.2">
      <c r="A7" s="10" t="s">
        <v>71</v>
      </c>
      <c r="B7" s="10">
        <f t="shared" si="10"/>
        <v>21</v>
      </c>
      <c r="C7" s="14">
        <f t="shared" si="0"/>
        <v>25.814610754003887</v>
      </c>
      <c r="D7" s="11" t="s">
        <v>38</v>
      </c>
      <c r="E7" s="10">
        <f>IF(D7="Male", 0, IF(D7="Female", 1, 1))</f>
        <v>1</v>
      </c>
      <c r="F7" s="10" t="s">
        <v>39</v>
      </c>
      <c r="G7" s="10" t="s">
        <v>40</v>
      </c>
      <c r="H7" s="10">
        <f t="shared" si="3"/>
        <v>3</v>
      </c>
      <c r="I7" s="10">
        <f t="shared" si="4"/>
        <v>13.370472400775386</v>
      </c>
      <c r="J7" s="10" t="s">
        <v>41</v>
      </c>
      <c r="K7" s="10" t="s">
        <v>18</v>
      </c>
      <c r="L7" s="10" t="s">
        <v>76</v>
      </c>
      <c r="M7" s="10">
        <f t="shared" si="1"/>
        <v>35</v>
      </c>
      <c r="N7" s="10">
        <f t="shared" si="5"/>
        <v>811.38659320486124</v>
      </c>
      <c r="O7" s="10" t="s">
        <v>20</v>
      </c>
      <c r="P7" s="10">
        <f t="shared" si="6"/>
        <v>0.5</v>
      </c>
      <c r="Q7" s="10">
        <f t="shared" si="7"/>
        <v>1.9150086730317313</v>
      </c>
      <c r="R7" s="10" t="s">
        <v>42</v>
      </c>
      <c r="S7" s="10" t="s">
        <v>43</v>
      </c>
      <c r="T7" s="10" t="s">
        <v>30</v>
      </c>
      <c r="U7" s="10" t="s">
        <v>44</v>
      </c>
      <c r="V7" s="10">
        <v>6</v>
      </c>
      <c r="W7" s="10">
        <f t="shared" si="8"/>
        <v>3.3796551358196116</v>
      </c>
      <c r="X7" s="10" t="s">
        <v>25</v>
      </c>
      <c r="Y7" s="11" t="s">
        <v>44</v>
      </c>
      <c r="Z7" s="11">
        <v>69</v>
      </c>
      <c r="AA7" s="11">
        <f t="shared" si="9"/>
        <v>17.293233082706767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</row>
    <row r="8" spans="1:348" ht="12.75" x14ac:dyDescent="0.2">
      <c r="A8" s="10" t="s">
        <v>71</v>
      </c>
      <c r="B8" s="10">
        <f t="shared" si="10"/>
        <v>21</v>
      </c>
      <c r="C8" s="14">
        <f t="shared" si="0"/>
        <v>25.814610754003887</v>
      </c>
      <c r="D8" s="10" t="s">
        <v>14</v>
      </c>
      <c r="E8" s="10">
        <f t="shared" ref="E8:E71" si="11">IF(D8="Male", 0, IF(D8="Female", 1, 1))</f>
        <v>0</v>
      </c>
      <c r="F8" s="10" t="s">
        <v>33</v>
      </c>
      <c r="G8" s="10" t="s">
        <v>36</v>
      </c>
      <c r="H8" s="10">
        <f t="shared" si="3"/>
        <v>5</v>
      </c>
      <c r="I8" s="10">
        <f t="shared" si="4"/>
        <v>2.7442097745127843</v>
      </c>
      <c r="J8" s="10" t="s">
        <v>26</v>
      </c>
      <c r="K8" s="10" t="s">
        <v>34</v>
      </c>
      <c r="L8" s="10" t="s">
        <v>76</v>
      </c>
      <c r="M8" s="10">
        <f t="shared" si="1"/>
        <v>35</v>
      </c>
      <c r="N8" s="10">
        <f t="shared" si="5"/>
        <v>811.38659320486124</v>
      </c>
      <c r="O8" s="10" t="s">
        <v>20</v>
      </c>
      <c r="P8" s="10">
        <f t="shared" si="6"/>
        <v>0.5</v>
      </c>
      <c r="Q8" s="10">
        <f t="shared" si="7"/>
        <v>1.9150086730317313</v>
      </c>
      <c r="R8" s="10" t="s">
        <v>44</v>
      </c>
      <c r="S8" s="10" t="s">
        <v>22</v>
      </c>
      <c r="T8" s="10" t="s">
        <v>30</v>
      </c>
      <c r="U8" s="10" t="s">
        <v>44</v>
      </c>
      <c r="V8" s="10">
        <v>3</v>
      </c>
      <c r="W8" s="10">
        <f t="shared" si="8"/>
        <v>1.3493521078196093</v>
      </c>
      <c r="X8" s="10" t="s">
        <v>32</v>
      </c>
      <c r="Y8" s="11" t="s">
        <v>59</v>
      </c>
      <c r="Z8" s="11">
        <v>11</v>
      </c>
      <c r="AA8" s="11">
        <f t="shared" si="9"/>
        <v>2.7568922305764412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</row>
    <row r="9" spans="1:348" ht="12.75" x14ac:dyDescent="0.2">
      <c r="A9" s="10" t="s">
        <v>71</v>
      </c>
      <c r="B9" s="10">
        <f t="shared" si="10"/>
        <v>21</v>
      </c>
      <c r="C9" s="14">
        <f t="shared" si="0"/>
        <v>25.814610754003887</v>
      </c>
      <c r="D9" s="10" t="s">
        <v>14</v>
      </c>
      <c r="E9" s="10">
        <f t="shared" si="11"/>
        <v>0</v>
      </c>
      <c r="F9" s="10" t="s">
        <v>39</v>
      </c>
      <c r="G9" s="10" t="s">
        <v>45</v>
      </c>
      <c r="H9" s="10">
        <f t="shared" si="3"/>
        <v>9</v>
      </c>
      <c r="I9" s="10">
        <f t="shared" si="4"/>
        <v>5.4916845219875814</v>
      </c>
      <c r="J9" s="10" t="s">
        <v>17</v>
      </c>
      <c r="K9" s="10" t="s">
        <v>18</v>
      </c>
      <c r="L9" s="10" t="s">
        <v>76</v>
      </c>
      <c r="M9" s="10">
        <f t="shared" si="1"/>
        <v>35</v>
      </c>
      <c r="N9" s="10">
        <f t="shared" si="5"/>
        <v>811.38659320486124</v>
      </c>
      <c r="O9" s="10" t="s">
        <v>20</v>
      </c>
      <c r="P9" s="10">
        <f t="shared" si="6"/>
        <v>0.5</v>
      </c>
      <c r="Q9" s="10">
        <f t="shared" si="7"/>
        <v>1.9150086730317313</v>
      </c>
      <c r="R9" s="10" t="s">
        <v>24</v>
      </c>
      <c r="S9" s="10" t="s">
        <v>22</v>
      </c>
      <c r="T9" s="10" t="s">
        <v>30</v>
      </c>
      <c r="U9" s="10" t="s">
        <v>31</v>
      </c>
      <c r="V9" s="10">
        <v>3</v>
      </c>
      <c r="W9" s="10">
        <f t="shared" si="8"/>
        <v>1.3493521078196093</v>
      </c>
      <c r="X9" s="10" t="s">
        <v>25</v>
      </c>
      <c r="Y9" s="11" t="s">
        <v>83</v>
      </c>
      <c r="Z9" s="11">
        <v>13</v>
      </c>
      <c r="AA9" s="11">
        <f t="shared" si="9"/>
        <v>3.2581453634085209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</row>
    <row r="10" spans="1:348" ht="12.75" x14ac:dyDescent="0.2">
      <c r="A10" s="10" t="s">
        <v>70</v>
      </c>
      <c r="B10" s="10">
        <f t="shared" si="10"/>
        <v>30</v>
      </c>
      <c r="C10" s="14">
        <f t="shared" si="0"/>
        <v>15.360065299459862</v>
      </c>
      <c r="D10" s="10" t="s">
        <v>14</v>
      </c>
      <c r="E10" s="10">
        <f t="shared" si="11"/>
        <v>0</v>
      </c>
      <c r="F10" s="10" t="s">
        <v>15</v>
      </c>
      <c r="G10" s="10" t="s">
        <v>45</v>
      </c>
      <c r="H10" s="10">
        <f t="shared" si="3"/>
        <v>9</v>
      </c>
      <c r="I10" s="10">
        <f t="shared" si="4"/>
        <v>5.4916845219875814</v>
      </c>
      <c r="J10" s="10" t="s">
        <v>26</v>
      </c>
      <c r="K10" s="10" t="s">
        <v>46</v>
      </c>
      <c r="L10" s="10" t="s">
        <v>92</v>
      </c>
      <c r="M10" s="10">
        <f t="shared" si="1"/>
        <v>175</v>
      </c>
      <c r="N10" s="10">
        <f t="shared" si="5"/>
        <v>12435.62901744686</v>
      </c>
      <c r="O10" s="10" t="s">
        <v>48</v>
      </c>
      <c r="P10" s="10">
        <f t="shared" si="6"/>
        <v>7.5</v>
      </c>
      <c r="Q10" s="10">
        <f t="shared" si="7"/>
        <v>31.541271297031734</v>
      </c>
      <c r="R10" s="10" t="s">
        <v>49</v>
      </c>
      <c r="S10" s="10" t="s">
        <v>50</v>
      </c>
      <c r="T10" s="10" t="s">
        <v>23</v>
      </c>
      <c r="U10" s="10" t="s">
        <v>83</v>
      </c>
      <c r="V10" s="10">
        <v>0</v>
      </c>
      <c r="W10" s="10">
        <f t="shared" si="8"/>
        <v>17.319049079819607</v>
      </c>
      <c r="X10" s="10" t="s">
        <v>32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</row>
    <row r="11" spans="1:348" ht="12.75" x14ac:dyDescent="0.2">
      <c r="A11" s="10" t="s">
        <v>71</v>
      </c>
      <c r="B11" s="10">
        <f t="shared" si="10"/>
        <v>21</v>
      </c>
      <c r="C11" s="14">
        <f t="shared" si="0"/>
        <v>25.814610754003887</v>
      </c>
      <c r="D11" s="10" t="s">
        <v>14</v>
      </c>
      <c r="E11" s="10">
        <f t="shared" si="11"/>
        <v>0</v>
      </c>
      <c r="F11" s="10" t="s">
        <v>33</v>
      </c>
      <c r="G11" s="10" t="s">
        <v>40</v>
      </c>
      <c r="H11" s="10">
        <f t="shared" si="3"/>
        <v>3</v>
      </c>
      <c r="I11" s="10">
        <f t="shared" si="4"/>
        <v>13.370472400775386</v>
      </c>
      <c r="J11" s="10" t="s">
        <v>26</v>
      </c>
      <c r="K11" s="10" t="s">
        <v>34</v>
      </c>
      <c r="L11" s="10" t="s">
        <v>76</v>
      </c>
      <c r="M11" s="10">
        <f t="shared" si="1"/>
        <v>35</v>
      </c>
      <c r="N11" s="10">
        <f t="shared" si="5"/>
        <v>811.38659320486124</v>
      </c>
      <c r="O11" s="10" t="s">
        <v>20</v>
      </c>
      <c r="P11" s="10">
        <f t="shared" si="6"/>
        <v>0.5</v>
      </c>
      <c r="Q11" s="10">
        <f t="shared" si="7"/>
        <v>1.9150086730317313</v>
      </c>
      <c r="R11" s="10" t="s">
        <v>51</v>
      </c>
      <c r="S11" s="10" t="s">
        <v>52</v>
      </c>
      <c r="T11" s="10" t="s">
        <v>30</v>
      </c>
      <c r="U11" s="10" t="s">
        <v>31</v>
      </c>
      <c r="V11" s="10">
        <v>8</v>
      </c>
      <c r="W11" s="10">
        <f t="shared" si="8"/>
        <v>14.733190487819613</v>
      </c>
      <c r="X11" s="10" t="s">
        <v>25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</row>
    <row r="12" spans="1:348" ht="12.75" x14ac:dyDescent="0.2">
      <c r="A12" s="10" t="s">
        <v>71</v>
      </c>
      <c r="B12" s="10">
        <f t="shared" si="10"/>
        <v>21</v>
      </c>
      <c r="C12" s="14">
        <f t="shared" si="0"/>
        <v>25.814610754003887</v>
      </c>
      <c r="D12" s="10" t="s">
        <v>14</v>
      </c>
      <c r="E12" s="10">
        <f t="shared" si="11"/>
        <v>0</v>
      </c>
      <c r="F12" s="10" t="s">
        <v>33</v>
      </c>
      <c r="G12" s="10" t="s">
        <v>16</v>
      </c>
      <c r="H12" s="10">
        <f t="shared" si="3"/>
        <v>7</v>
      </c>
      <c r="I12" s="10">
        <f t="shared" si="4"/>
        <v>0.11794714825018282</v>
      </c>
      <c r="J12" s="10" t="s">
        <v>41</v>
      </c>
      <c r="K12" s="10" t="s">
        <v>34</v>
      </c>
      <c r="L12" s="10" t="s">
        <v>77</v>
      </c>
      <c r="M12" s="10">
        <f t="shared" si="1"/>
        <v>125</v>
      </c>
      <c r="N12" s="10">
        <f t="shared" si="5"/>
        <v>3784.1138659318617</v>
      </c>
      <c r="O12" s="10" t="s">
        <v>48</v>
      </c>
      <c r="P12" s="10">
        <f t="shared" si="6"/>
        <v>7.5</v>
      </c>
      <c r="Q12" s="10">
        <f t="shared" si="7"/>
        <v>31.541271297031734</v>
      </c>
      <c r="R12" s="10" t="s">
        <v>54</v>
      </c>
      <c r="S12" s="10" t="s">
        <v>55</v>
      </c>
      <c r="T12" s="10" t="s">
        <v>30</v>
      </c>
      <c r="U12" s="10" t="s">
        <v>56</v>
      </c>
      <c r="V12" s="10">
        <v>4</v>
      </c>
      <c r="W12" s="10">
        <f t="shared" si="8"/>
        <v>2.611978381961012E-2</v>
      </c>
      <c r="X12" s="10" t="s">
        <v>25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</row>
    <row r="13" spans="1:348" ht="12.75" x14ac:dyDescent="0.2">
      <c r="A13" s="10" t="s">
        <v>71</v>
      </c>
      <c r="B13" s="10">
        <f t="shared" si="10"/>
        <v>21</v>
      </c>
      <c r="C13" s="14">
        <f t="shared" si="0"/>
        <v>25.814610754003887</v>
      </c>
      <c r="D13" s="10" t="s">
        <v>14</v>
      </c>
      <c r="E13" s="10">
        <f t="shared" si="11"/>
        <v>0</v>
      </c>
      <c r="F13" s="10" t="s">
        <v>15</v>
      </c>
      <c r="G13" s="10" t="s">
        <v>16</v>
      </c>
      <c r="H13" s="10">
        <f t="shared" si="3"/>
        <v>7</v>
      </c>
      <c r="I13" s="10">
        <f t="shared" si="4"/>
        <v>0.11794714825018282</v>
      </c>
      <c r="J13" s="10" t="s">
        <v>17</v>
      </c>
      <c r="K13" s="10" t="s">
        <v>18</v>
      </c>
      <c r="L13" s="10" t="s">
        <v>78</v>
      </c>
      <c r="M13" s="10">
        <f t="shared" si="1"/>
        <v>75</v>
      </c>
      <c r="N13" s="10">
        <f t="shared" si="5"/>
        <v>132.59871441686138</v>
      </c>
      <c r="O13" s="10" t="s">
        <v>20</v>
      </c>
      <c r="P13" s="10">
        <f t="shared" si="6"/>
        <v>0.5</v>
      </c>
      <c r="Q13" s="10">
        <f t="shared" si="7"/>
        <v>1.9150086730317313</v>
      </c>
      <c r="R13" s="10" t="s">
        <v>58</v>
      </c>
      <c r="S13" s="10" t="s">
        <v>55</v>
      </c>
      <c r="T13" s="10" t="s">
        <v>30</v>
      </c>
      <c r="U13" s="10" t="s">
        <v>64</v>
      </c>
      <c r="V13" s="10">
        <v>3</v>
      </c>
      <c r="W13" s="10">
        <f t="shared" si="8"/>
        <v>1.3493521078196093</v>
      </c>
      <c r="X13" s="10" t="s">
        <v>32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</row>
    <row r="14" spans="1:348" ht="12.75" x14ac:dyDescent="0.2">
      <c r="A14" s="10" t="s">
        <v>71</v>
      </c>
      <c r="B14" s="10">
        <f t="shared" ref="B14:B45" si="12">IF(A14="18-24", 21, IF(A14 = "25-34", 30, IF(A14 = "35-44", 40, 15)))</f>
        <v>21</v>
      </c>
      <c r="C14" s="14">
        <f t="shared" si="0"/>
        <v>25.814610754003887</v>
      </c>
      <c r="D14" s="10" t="s">
        <v>14</v>
      </c>
      <c r="E14" s="10">
        <f t="shared" si="11"/>
        <v>0</v>
      </c>
      <c r="F14" s="10" t="s">
        <v>15</v>
      </c>
      <c r="G14" s="10" t="s">
        <v>16</v>
      </c>
      <c r="H14" s="10">
        <f t="shared" si="3"/>
        <v>7</v>
      </c>
      <c r="I14" s="10">
        <f t="shared" si="4"/>
        <v>0.11794714825018282</v>
      </c>
      <c r="J14" s="10" t="s">
        <v>26</v>
      </c>
      <c r="K14" s="10" t="s">
        <v>18</v>
      </c>
      <c r="L14" s="10" t="s">
        <v>76</v>
      </c>
      <c r="M14" s="10">
        <f t="shared" si="1"/>
        <v>35</v>
      </c>
      <c r="N14" s="10">
        <f t="shared" si="5"/>
        <v>811.38659320486124</v>
      </c>
      <c r="O14" s="10" t="s">
        <v>20</v>
      </c>
      <c r="P14" s="10">
        <f t="shared" si="6"/>
        <v>0.5</v>
      </c>
      <c r="Q14" s="10">
        <f t="shared" si="7"/>
        <v>1.9150086730317313</v>
      </c>
      <c r="R14" s="10" t="s">
        <v>21</v>
      </c>
      <c r="S14" s="10" t="s">
        <v>22</v>
      </c>
      <c r="T14" s="10" t="s">
        <v>30</v>
      </c>
      <c r="U14" s="10" t="s">
        <v>24</v>
      </c>
      <c r="V14" s="10">
        <v>6</v>
      </c>
      <c r="W14" s="10">
        <f t="shared" si="8"/>
        <v>3.3796551358196116</v>
      </c>
      <c r="X14" s="10" t="s">
        <v>32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</row>
    <row r="15" spans="1:348" ht="12.75" x14ac:dyDescent="0.2">
      <c r="A15" s="10" t="s">
        <v>71</v>
      </c>
      <c r="B15" s="10">
        <f t="shared" si="12"/>
        <v>21</v>
      </c>
      <c r="C15" s="14">
        <f t="shared" si="0"/>
        <v>25.814610754003887</v>
      </c>
      <c r="D15" s="10" t="s">
        <v>14</v>
      </c>
      <c r="E15" s="10">
        <f t="shared" si="11"/>
        <v>0</v>
      </c>
      <c r="F15" s="10" t="s">
        <v>15</v>
      </c>
      <c r="G15" s="10" t="s">
        <v>45</v>
      </c>
      <c r="H15" s="10">
        <f t="shared" si="3"/>
        <v>9</v>
      </c>
      <c r="I15" s="10">
        <f t="shared" si="4"/>
        <v>5.4916845219875814</v>
      </c>
      <c r="J15" s="10" t="s">
        <v>17</v>
      </c>
      <c r="K15" s="10" t="s">
        <v>18</v>
      </c>
      <c r="L15" s="10" t="s">
        <v>78</v>
      </c>
      <c r="M15" s="10">
        <f t="shared" si="1"/>
        <v>75</v>
      </c>
      <c r="N15" s="10">
        <f t="shared" si="5"/>
        <v>132.59871441686138</v>
      </c>
      <c r="O15" s="10" t="s">
        <v>20</v>
      </c>
      <c r="P15" s="10">
        <f t="shared" si="6"/>
        <v>0.5</v>
      </c>
      <c r="Q15" s="10">
        <f t="shared" si="7"/>
        <v>1.9150086730317313</v>
      </c>
      <c r="R15" s="10" t="s">
        <v>59</v>
      </c>
      <c r="S15" s="10" t="s">
        <v>22</v>
      </c>
      <c r="T15" s="10" t="s">
        <v>30</v>
      </c>
      <c r="U15" s="10" t="s">
        <v>24</v>
      </c>
      <c r="V15" s="10">
        <v>5</v>
      </c>
      <c r="W15" s="10">
        <f t="shared" si="8"/>
        <v>0.70288745981961087</v>
      </c>
      <c r="X15" s="10" t="s">
        <v>25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</row>
    <row r="16" spans="1:348" ht="12.75" x14ac:dyDescent="0.2">
      <c r="A16" s="10" t="s">
        <v>71</v>
      </c>
      <c r="B16" s="10">
        <f t="shared" si="12"/>
        <v>21</v>
      </c>
      <c r="C16" s="14">
        <f t="shared" si="0"/>
        <v>25.814610754003887</v>
      </c>
      <c r="D16" s="10" t="s">
        <v>14</v>
      </c>
      <c r="E16" s="10">
        <f t="shared" si="11"/>
        <v>0</v>
      </c>
      <c r="F16" s="10" t="s">
        <v>15</v>
      </c>
      <c r="G16" s="10" t="s">
        <v>16</v>
      </c>
      <c r="H16" s="10">
        <f t="shared" si="3"/>
        <v>7</v>
      </c>
      <c r="I16" s="10">
        <f t="shared" si="4"/>
        <v>0.11794714825018282</v>
      </c>
      <c r="J16" s="10" t="s">
        <v>17</v>
      </c>
      <c r="K16" s="10" t="s">
        <v>18</v>
      </c>
      <c r="L16" s="10" t="s">
        <v>76</v>
      </c>
      <c r="M16" s="10">
        <f t="shared" si="1"/>
        <v>35</v>
      </c>
      <c r="N16" s="10">
        <f t="shared" si="5"/>
        <v>811.38659320486124</v>
      </c>
      <c r="O16" s="10" t="s">
        <v>20</v>
      </c>
      <c r="P16" s="10">
        <f t="shared" si="6"/>
        <v>0.5</v>
      </c>
      <c r="Q16" s="10">
        <f t="shared" si="7"/>
        <v>1.9150086730317313</v>
      </c>
      <c r="R16" s="10" t="s">
        <v>60</v>
      </c>
      <c r="S16" s="10" t="s">
        <v>35</v>
      </c>
      <c r="T16" s="10" t="s">
        <v>30</v>
      </c>
      <c r="U16" s="10" t="s">
        <v>44</v>
      </c>
      <c r="V16" s="10">
        <v>8</v>
      </c>
      <c r="W16" s="10">
        <f t="shared" si="8"/>
        <v>14.733190487819613</v>
      </c>
      <c r="X16" s="10" t="s">
        <v>32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</row>
    <row r="17" spans="1:348" ht="12.75" x14ac:dyDescent="0.2">
      <c r="A17" s="10" t="s">
        <v>71</v>
      </c>
      <c r="B17" s="10">
        <f t="shared" si="12"/>
        <v>21</v>
      </c>
      <c r="C17" s="14">
        <f t="shared" si="0"/>
        <v>25.814610754003887</v>
      </c>
      <c r="D17" s="10" t="s">
        <v>14</v>
      </c>
      <c r="E17" s="10">
        <f t="shared" si="11"/>
        <v>0</v>
      </c>
      <c r="F17" s="10" t="s">
        <v>15</v>
      </c>
      <c r="G17" s="10" t="s">
        <v>36</v>
      </c>
      <c r="H17" s="10">
        <f t="shared" si="3"/>
        <v>5</v>
      </c>
      <c r="I17" s="10">
        <f t="shared" si="4"/>
        <v>2.7442097745127843</v>
      </c>
      <c r="J17" s="10" t="s">
        <v>41</v>
      </c>
      <c r="K17" s="10" t="s">
        <v>18</v>
      </c>
      <c r="L17" s="10" t="s">
        <v>76</v>
      </c>
      <c r="M17" s="10">
        <f t="shared" si="1"/>
        <v>35</v>
      </c>
      <c r="N17" s="10">
        <f t="shared" si="5"/>
        <v>811.38659320486124</v>
      </c>
      <c r="O17" s="10" t="s">
        <v>20</v>
      </c>
      <c r="P17" s="10">
        <f t="shared" si="6"/>
        <v>0.5</v>
      </c>
      <c r="Q17" s="10">
        <f t="shared" si="7"/>
        <v>1.9150086730317313</v>
      </c>
      <c r="R17" s="10" t="s">
        <v>61</v>
      </c>
      <c r="S17" s="10" t="s">
        <v>35</v>
      </c>
      <c r="T17" s="10" t="s">
        <v>30</v>
      </c>
      <c r="U17" s="10" t="s">
        <v>44</v>
      </c>
      <c r="V17" s="10">
        <v>4</v>
      </c>
      <c r="W17" s="10">
        <f t="shared" si="8"/>
        <v>2.611978381961012E-2</v>
      </c>
      <c r="X17" s="10" t="s">
        <v>25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</row>
    <row r="18" spans="1:348" ht="12.75" x14ac:dyDescent="0.2">
      <c r="A18" s="10" t="s">
        <v>70</v>
      </c>
      <c r="B18" s="10">
        <f t="shared" si="12"/>
        <v>30</v>
      </c>
      <c r="C18" s="14">
        <f t="shared" si="0"/>
        <v>15.360065299459862</v>
      </c>
      <c r="D18" s="10" t="s">
        <v>14</v>
      </c>
      <c r="E18" s="10">
        <f t="shared" si="11"/>
        <v>0</v>
      </c>
      <c r="F18" s="10" t="s">
        <v>15</v>
      </c>
      <c r="G18" s="10" t="s">
        <v>45</v>
      </c>
      <c r="H18" s="10">
        <f t="shared" si="3"/>
        <v>9</v>
      </c>
      <c r="I18" s="10">
        <f t="shared" si="4"/>
        <v>5.4916845219875814</v>
      </c>
      <c r="J18" s="10" t="s">
        <v>17</v>
      </c>
      <c r="K18" s="10" t="s">
        <v>75</v>
      </c>
      <c r="L18" s="10" t="s">
        <v>77</v>
      </c>
      <c r="M18" s="10">
        <f t="shared" si="1"/>
        <v>125</v>
      </c>
      <c r="N18" s="10">
        <f t="shared" si="5"/>
        <v>3784.1138659318617</v>
      </c>
      <c r="O18" s="10" t="s">
        <v>62</v>
      </c>
      <c r="P18" s="10">
        <f t="shared" si="6"/>
        <v>2.5</v>
      </c>
      <c r="Q18" s="10">
        <f t="shared" si="7"/>
        <v>0.37965513703173154</v>
      </c>
      <c r="R18" s="10" t="s">
        <v>63</v>
      </c>
      <c r="S18" s="10" t="s">
        <v>22</v>
      </c>
      <c r="T18" s="10" t="s">
        <v>30</v>
      </c>
      <c r="U18" s="10" t="s">
        <v>64</v>
      </c>
      <c r="V18" s="10">
        <v>8</v>
      </c>
      <c r="W18" s="10">
        <f t="shared" si="8"/>
        <v>14.733190487819613</v>
      </c>
      <c r="X18" s="10" t="s">
        <v>32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</row>
    <row r="19" spans="1:348" ht="12.75" x14ac:dyDescent="0.2">
      <c r="A19" s="10" t="s">
        <v>70</v>
      </c>
      <c r="B19" s="10">
        <f t="shared" si="12"/>
        <v>30</v>
      </c>
      <c r="C19" s="14">
        <f t="shared" si="0"/>
        <v>15.360065299459862</v>
      </c>
      <c r="D19" s="10" t="s">
        <v>14</v>
      </c>
      <c r="E19" s="10">
        <f t="shared" si="11"/>
        <v>0</v>
      </c>
      <c r="F19" s="10" t="s">
        <v>15</v>
      </c>
      <c r="G19" s="10" t="s">
        <v>45</v>
      </c>
      <c r="H19" s="10">
        <f t="shared" si="3"/>
        <v>9</v>
      </c>
      <c r="I19" s="10">
        <f t="shared" si="4"/>
        <v>5.4916845219875814</v>
      </c>
      <c r="J19" s="10" t="s">
        <v>17</v>
      </c>
      <c r="K19" s="10" t="s">
        <v>18</v>
      </c>
      <c r="L19" s="10" t="s">
        <v>77</v>
      </c>
      <c r="M19" s="10">
        <f t="shared" si="1"/>
        <v>125</v>
      </c>
      <c r="N19" s="10">
        <f t="shared" si="5"/>
        <v>3784.1138659318617</v>
      </c>
      <c r="O19" s="10" t="s">
        <v>62</v>
      </c>
      <c r="P19" s="10">
        <f t="shared" si="6"/>
        <v>2.5</v>
      </c>
      <c r="Q19" s="10">
        <f t="shared" si="7"/>
        <v>0.37965513703173154</v>
      </c>
      <c r="R19" s="10" t="s">
        <v>65</v>
      </c>
      <c r="S19" s="10" t="s">
        <v>55</v>
      </c>
      <c r="T19" s="10" t="s">
        <v>30</v>
      </c>
      <c r="U19" s="10" t="s">
        <v>44</v>
      </c>
      <c r="V19" s="10">
        <v>10</v>
      </c>
      <c r="W19" s="10">
        <f t="shared" si="8"/>
        <v>34.086725839819614</v>
      </c>
      <c r="X19" s="10" t="s">
        <v>32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</row>
    <row r="20" spans="1:348" ht="12.75" x14ac:dyDescent="0.2">
      <c r="A20" s="10" t="s">
        <v>71</v>
      </c>
      <c r="B20" s="10">
        <f t="shared" si="12"/>
        <v>21</v>
      </c>
      <c r="C20" s="14">
        <f t="shared" si="0"/>
        <v>25.814610754003887</v>
      </c>
      <c r="D20" s="10" t="s">
        <v>14</v>
      </c>
      <c r="E20" s="10">
        <f t="shared" si="11"/>
        <v>0</v>
      </c>
      <c r="F20" s="10" t="s">
        <v>15</v>
      </c>
      <c r="G20" s="10" t="s">
        <v>45</v>
      </c>
      <c r="H20" s="10">
        <f t="shared" si="3"/>
        <v>9</v>
      </c>
      <c r="I20" s="10">
        <f t="shared" si="4"/>
        <v>5.4916845219875814</v>
      </c>
      <c r="J20" s="10" t="s">
        <v>17</v>
      </c>
      <c r="K20" s="10" t="s">
        <v>18</v>
      </c>
      <c r="L20" s="10" t="s">
        <v>77</v>
      </c>
      <c r="M20" s="10">
        <f t="shared" si="1"/>
        <v>125</v>
      </c>
      <c r="N20" s="10">
        <f t="shared" si="5"/>
        <v>3784.1138659318617</v>
      </c>
      <c r="O20" s="10" t="s">
        <v>20</v>
      </c>
      <c r="P20" s="10">
        <f t="shared" si="6"/>
        <v>0.5</v>
      </c>
      <c r="Q20" s="10">
        <f t="shared" si="7"/>
        <v>1.9150086730317313</v>
      </c>
      <c r="R20" s="10" t="s">
        <v>64</v>
      </c>
      <c r="S20" s="10" t="s">
        <v>22</v>
      </c>
      <c r="T20" s="10" t="s">
        <v>30</v>
      </c>
      <c r="U20" s="10" t="s">
        <v>83</v>
      </c>
      <c r="V20" s="10">
        <v>4</v>
      </c>
      <c r="W20" s="10">
        <f t="shared" si="8"/>
        <v>2.611978381961012E-2</v>
      </c>
      <c r="X20" s="10" t="s">
        <v>32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</row>
    <row r="21" spans="1:348" ht="14.25" x14ac:dyDescent="0.2">
      <c r="A21" s="10" t="s">
        <v>71</v>
      </c>
      <c r="B21" s="10">
        <f t="shared" si="12"/>
        <v>21</v>
      </c>
      <c r="C21" s="14">
        <f t="shared" si="0"/>
        <v>25.814610754003887</v>
      </c>
      <c r="D21" s="10" t="s">
        <v>14</v>
      </c>
      <c r="E21" s="10">
        <f t="shared" si="11"/>
        <v>0</v>
      </c>
      <c r="F21" s="10" t="s">
        <v>15</v>
      </c>
      <c r="G21" s="10" t="s">
        <v>16</v>
      </c>
      <c r="H21" s="10">
        <f t="shared" si="3"/>
        <v>7</v>
      </c>
      <c r="I21" s="10">
        <f t="shared" si="4"/>
        <v>0.11794714825018282</v>
      </c>
      <c r="J21" s="10" t="s">
        <v>17</v>
      </c>
      <c r="K21" s="10" t="s">
        <v>18</v>
      </c>
      <c r="L21" s="10" t="s">
        <v>78</v>
      </c>
      <c r="M21" s="10">
        <f t="shared" si="1"/>
        <v>75</v>
      </c>
      <c r="N21" s="10">
        <f t="shared" si="5"/>
        <v>132.59871441686138</v>
      </c>
      <c r="O21" s="10" t="s">
        <v>62</v>
      </c>
      <c r="P21" s="10">
        <f t="shared" si="6"/>
        <v>2.5</v>
      </c>
      <c r="Q21" s="10">
        <f t="shared" si="7"/>
        <v>0.37965513703173154</v>
      </c>
      <c r="R21" s="10" t="s">
        <v>66</v>
      </c>
      <c r="S21" s="10" t="s">
        <v>55</v>
      </c>
      <c r="T21" s="10" t="s">
        <v>23</v>
      </c>
      <c r="U21" s="10" t="s">
        <v>24</v>
      </c>
      <c r="V21" s="10">
        <v>4</v>
      </c>
      <c r="W21" s="10">
        <f t="shared" si="8"/>
        <v>2.611978381961012E-2</v>
      </c>
      <c r="X21" s="12" t="s">
        <v>84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</row>
    <row r="22" spans="1:348" ht="15.75" customHeight="1" x14ac:dyDescent="0.2">
      <c r="A22" s="10" t="s">
        <v>70</v>
      </c>
      <c r="B22" s="10">
        <f t="shared" si="12"/>
        <v>30</v>
      </c>
      <c r="C22" s="14">
        <f t="shared" si="0"/>
        <v>15.360065299459862</v>
      </c>
      <c r="D22" s="11" t="s">
        <v>14</v>
      </c>
      <c r="E22" s="10">
        <f t="shared" si="11"/>
        <v>0</v>
      </c>
      <c r="F22" s="10" t="s">
        <v>15</v>
      </c>
      <c r="G22" s="11" t="s">
        <v>74</v>
      </c>
      <c r="H22" s="10">
        <f t="shared" si="3"/>
        <v>9</v>
      </c>
      <c r="I22" s="10">
        <f t="shared" si="4"/>
        <v>5.4916845219875814</v>
      </c>
      <c r="J22" s="11" t="s">
        <v>26</v>
      </c>
      <c r="K22" s="11" t="s">
        <v>27</v>
      </c>
      <c r="L22" s="11" t="s">
        <v>76</v>
      </c>
      <c r="M22" s="10">
        <f t="shared" si="1"/>
        <v>35</v>
      </c>
      <c r="N22" s="10">
        <f t="shared" si="5"/>
        <v>811.38659320486124</v>
      </c>
      <c r="O22" s="10" t="s">
        <v>20</v>
      </c>
      <c r="P22" s="10">
        <f t="shared" si="6"/>
        <v>0.5</v>
      </c>
      <c r="Q22" s="10">
        <f t="shared" si="7"/>
        <v>1.9150086730317313</v>
      </c>
      <c r="R22" s="10" t="s">
        <v>24</v>
      </c>
      <c r="S22" s="10" t="s">
        <v>52</v>
      </c>
      <c r="T22" s="10" t="s">
        <v>23</v>
      </c>
      <c r="U22" s="10" t="s">
        <v>24</v>
      </c>
      <c r="V22" s="10">
        <v>4</v>
      </c>
      <c r="W22" s="10">
        <f t="shared" si="8"/>
        <v>2.611978381961012E-2</v>
      </c>
      <c r="X22" s="10" t="s">
        <v>25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</row>
    <row r="23" spans="1:348" ht="15.75" customHeight="1" x14ac:dyDescent="0.2">
      <c r="A23" s="11" t="s">
        <v>70</v>
      </c>
      <c r="B23" s="10">
        <f t="shared" si="12"/>
        <v>30</v>
      </c>
      <c r="C23" s="14">
        <f t="shared" si="0"/>
        <v>15.360065299459862</v>
      </c>
      <c r="D23" s="11" t="s">
        <v>14</v>
      </c>
      <c r="E23" s="10">
        <f t="shared" si="11"/>
        <v>0</v>
      </c>
      <c r="F23" s="10" t="s">
        <v>15</v>
      </c>
      <c r="G23" s="11" t="s">
        <v>40</v>
      </c>
      <c r="H23" s="10">
        <f t="shared" si="3"/>
        <v>3</v>
      </c>
      <c r="I23" s="10">
        <f t="shared" si="4"/>
        <v>13.370472400775386</v>
      </c>
      <c r="J23" s="11" t="s">
        <v>17</v>
      </c>
      <c r="K23" s="11" t="s">
        <v>75</v>
      </c>
      <c r="L23" s="11" t="s">
        <v>76</v>
      </c>
      <c r="M23" s="10">
        <f t="shared" si="1"/>
        <v>35</v>
      </c>
      <c r="N23" s="10">
        <f t="shared" si="5"/>
        <v>811.38659320486124</v>
      </c>
      <c r="O23" s="10" t="s">
        <v>48</v>
      </c>
      <c r="P23" s="10">
        <f t="shared" si="6"/>
        <v>7.5</v>
      </c>
      <c r="Q23" s="10">
        <f t="shared" si="7"/>
        <v>31.541271297031734</v>
      </c>
      <c r="R23" s="10" t="s">
        <v>24</v>
      </c>
      <c r="S23" s="10" t="s">
        <v>55</v>
      </c>
      <c r="T23" s="10" t="s">
        <v>30</v>
      </c>
      <c r="U23" s="10" t="s">
        <v>31</v>
      </c>
      <c r="V23" s="10">
        <v>4</v>
      </c>
      <c r="W23" s="10">
        <f t="shared" si="8"/>
        <v>2.611978381961012E-2</v>
      </c>
      <c r="X23" s="10" t="s">
        <v>32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</row>
    <row r="24" spans="1:348" ht="15.75" customHeight="1" x14ac:dyDescent="0.2">
      <c r="A24" s="11" t="s">
        <v>71</v>
      </c>
      <c r="B24" s="10">
        <f t="shared" si="12"/>
        <v>21</v>
      </c>
      <c r="C24" s="14">
        <f t="shared" si="0"/>
        <v>25.814610754003887</v>
      </c>
      <c r="D24" s="11" t="s">
        <v>14</v>
      </c>
      <c r="E24" s="10">
        <f t="shared" si="11"/>
        <v>0</v>
      </c>
      <c r="F24" s="10" t="s">
        <v>15</v>
      </c>
      <c r="G24" s="11" t="s">
        <v>40</v>
      </c>
      <c r="H24" s="10">
        <f t="shared" si="3"/>
        <v>3</v>
      </c>
      <c r="I24" s="10">
        <f t="shared" si="4"/>
        <v>13.370472400775386</v>
      </c>
      <c r="J24" s="11" t="s">
        <v>41</v>
      </c>
      <c r="K24" s="11" t="s">
        <v>18</v>
      </c>
      <c r="L24" s="11" t="s">
        <v>76</v>
      </c>
      <c r="M24" s="10">
        <f t="shared" si="1"/>
        <v>35</v>
      </c>
      <c r="N24" s="10">
        <f t="shared" si="5"/>
        <v>811.38659320486124</v>
      </c>
      <c r="O24" s="10" t="s">
        <v>20</v>
      </c>
      <c r="P24" s="10">
        <f t="shared" si="6"/>
        <v>0.5</v>
      </c>
      <c r="Q24" s="10">
        <f t="shared" si="7"/>
        <v>1.9150086730317313</v>
      </c>
      <c r="R24" s="10" t="s">
        <v>37</v>
      </c>
      <c r="S24" s="10" t="s">
        <v>55</v>
      </c>
      <c r="T24" s="10" t="s">
        <v>30</v>
      </c>
      <c r="U24" s="10" t="s">
        <v>24</v>
      </c>
      <c r="V24" s="10">
        <v>5</v>
      </c>
      <c r="W24" s="10">
        <f t="shared" si="8"/>
        <v>0.70288745981961087</v>
      </c>
      <c r="X24" s="10" t="s">
        <v>32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</row>
    <row r="25" spans="1:348" ht="15.75" customHeight="1" x14ac:dyDescent="0.2">
      <c r="A25" s="11" t="s">
        <v>70</v>
      </c>
      <c r="B25" s="10">
        <f t="shared" si="12"/>
        <v>30</v>
      </c>
      <c r="C25" s="14">
        <f t="shared" si="0"/>
        <v>15.360065299459862</v>
      </c>
      <c r="D25" s="11" t="s">
        <v>14</v>
      </c>
      <c r="E25" s="10">
        <f t="shared" si="11"/>
        <v>0</v>
      </c>
      <c r="F25" s="10" t="s">
        <v>15</v>
      </c>
      <c r="G25" s="11" t="s">
        <v>40</v>
      </c>
      <c r="H25" s="10">
        <f t="shared" si="3"/>
        <v>3</v>
      </c>
      <c r="I25" s="10">
        <f t="shared" si="4"/>
        <v>13.370472400775386</v>
      </c>
      <c r="J25" s="11" t="s">
        <v>41</v>
      </c>
      <c r="K25" s="11" t="s">
        <v>34</v>
      </c>
      <c r="L25" s="11" t="s">
        <v>76</v>
      </c>
      <c r="M25" s="10">
        <f t="shared" si="1"/>
        <v>35</v>
      </c>
      <c r="N25" s="10">
        <f t="shared" si="5"/>
        <v>811.38659320486124</v>
      </c>
      <c r="O25" s="10" t="s">
        <v>48</v>
      </c>
      <c r="P25" s="10">
        <f t="shared" si="6"/>
        <v>7.5</v>
      </c>
      <c r="Q25" s="10">
        <f t="shared" si="7"/>
        <v>31.541271297031734</v>
      </c>
      <c r="R25" s="10" t="s">
        <v>42</v>
      </c>
      <c r="S25" s="10" t="s">
        <v>22</v>
      </c>
      <c r="T25" s="10" t="s">
        <v>30</v>
      </c>
      <c r="U25" s="10" t="s">
        <v>24</v>
      </c>
      <c r="V25" s="10">
        <v>1</v>
      </c>
      <c r="W25" s="10">
        <f t="shared" si="8"/>
        <v>9.9958167558196074</v>
      </c>
      <c r="X25" s="10" t="s">
        <v>32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</row>
    <row r="26" spans="1:348" ht="15.75" customHeight="1" x14ac:dyDescent="0.2">
      <c r="A26" s="11" t="s">
        <v>71</v>
      </c>
      <c r="B26" s="10">
        <f t="shared" si="12"/>
        <v>21</v>
      </c>
      <c r="C26" s="14">
        <f t="shared" si="0"/>
        <v>25.814610754003887</v>
      </c>
      <c r="D26" s="11" t="s">
        <v>14</v>
      </c>
      <c r="E26" s="10">
        <f t="shared" si="11"/>
        <v>0</v>
      </c>
      <c r="F26" s="10" t="s">
        <v>39</v>
      </c>
      <c r="G26" s="11" t="s">
        <v>45</v>
      </c>
      <c r="H26" s="10">
        <f t="shared" si="3"/>
        <v>9</v>
      </c>
      <c r="I26" s="10">
        <f t="shared" si="4"/>
        <v>5.4916845219875814</v>
      </c>
      <c r="J26" s="11" t="s">
        <v>26</v>
      </c>
      <c r="K26" s="11" t="s">
        <v>34</v>
      </c>
      <c r="L26" s="11" t="s">
        <v>76</v>
      </c>
      <c r="M26" s="10">
        <f t="shared" si="1"/>
        <v>35</v>
      </c>
      <c r="N26" s="10">
        <f t="shared" si="5"/>
        <v>811.38659320486124</v>
      </c>
      <c r="O26" s="10" t="s">
        <v>20</v>
      </c>
      <c r="P26" s="10">
        <f t="shared" si="6"/>
        <v>0.5</v>
      </c>
      <c r="Q26" s="10">
        <f t="shared" si="7"/>
        <v>1.9150086730317313</v>
      </c>
      <c r="R26" s="10" t="s">
        <v>44</v>
      </c>
      <c r="S26" s="10" t="s">
        <v>22</v>
      </c>
      <c r="T26" s="10" t="s">
        <v>30</v>
      </c>
      <c r="U26" s="10" t="s">
        <v>44</v>
      </c>
      <c r="V26" s="10">
        <v>6</v>
      </c>
      <c r="W26" s="10">
        <f t="shared" si="8"/>
        <v>3.3796551358196116</v>
      </c>
      <c r="X26" s="10" t="s">
        <v>25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</row>
    <row r="27" spans="1:348" ht="15.75" customHeight="1" x14ac:dyDescent="0.2">
      <c r="A27" s="11" t="s">
        <v>71</v>
      </c>
      <c r="B27" s="10">
        <f t="shared" si="12"/>
        <v>21</v>
      </c>
      <c r="C27" s="14">
        <f t="shared" si="0"/>
        <v>25.814610754003887</v>
      </c>
      <c r="D27" s="11" t="s">
        <v>14</v>
      </c>
      <c r="E27" s="10">
        <f t="shared" si="11"/>
        <v>0</v>
      </c>
      <c r="F27" s="10" t="s">
        <v>39</v>
      </c>
      <c r="G27" s="11" t="s">
        <v>40</v>
      </c>
      <c r="H27" s="10">
        <f t="shared" si="3"/>
        <v>3</v>
      </c>
      <c r="I27" s="10">
        <f t="shared" si="4"/>
        <v>13.370472400775386</v>
      </c>
      <c r="J27" s="11" t="s">
        <v>26</v>
      </c>
      <c r="K27" s="11" t="s">
        <v>75</v>
      </c>
      <c r="L27" s="11" t="s">
        <v>76</v>
      </c>
      <c r="M27" s="10">
        <f t="shared" si="1"/>
        <v>35</v>
      </c>
      <c r="N27" s="10">
        <f t="shared" si="5"/>
        <v>811.38659320486124</v>
      </c>
      <c r="O27" s="10" t="s">
        <v>20</v>
      </c>
      <c r="P27" s="10">
        <f t="shared" si="6"/>
        <v>0.5</v>
      </c>
      <c r="Q27" s="10">
        <f t="shared" si="7"/>
        <v>1.9150086730317313</v>
      </c>
      <c r="R27" s="10" t="s">
        <v>80</v>
      </c>
      <c r="S27" s="10" t="s">
        <v>35</v>
      </c>
      <c r="T27" s="10" t="s">
        <v>30</v>
      </c>
      <c r="U27" s="10" t="s">
        <v>44</v>
      </c>
      <c r="V27" s="10">
        <v>3</v>
      </c>
      <c r="W27" s="10">
        <f t="shared" si="8"/>
        <v>1.3493521078196093</v>
      </c>
      <c r="X27" s="10" t="s">
        <v>32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</row>
    <row r="28" spans="1:348" ht="15.75" customHeight="1" x14ac:dyDescent="0.2">
      <c r="A28" s="11" t="s">
        <v>71</v>
      </c>
      <c r="B28" s="10">
        <f t="shared" si="12"/>
        <v>21</v>
      </c>
      <c r="C28" s="14">
        <f t="shared" si="0"/>
        <v>25.814610754003887</v>
      </c>
      <c r="D28" s="11" t="s">
        <v>14</v>
      </c>
      <c r="E28" s="10">
        <f t="shared" si="11"/>
        <v>0</v>
      </c>
      <c r="F28" s="10" t="s">
        <v>15</v>
      </c>
      <c r="G28" s="11" t="s">
        <v>74</v>
      </c>
      <c r="H28" s="10">
        <f t="shared" si="3"/>
        <v>9</v>
      </c>
      <c r="I28" s="10">
        <f t="shared" si="4"/>
        <v>5.4916845219875814</v>
      </c>
      <c r="J28" s="11" t="s">
        <v>26</v>
      </c>
      <c r="K28" s="11" t="s">
        <v>18</v>
      </c>
      <c r="L28" s="11" t="s">
        <v>77</v>
      </c>
      <c r="M28" s="10">
        <f t="shared" si="1"/>
        <v>125</v>
      </c>
      <c r="N28" s="10">
        <f t="shared" si="5"/>
        <v>3784.1138659318617</v>
      </c>
      <c r="O28" s="10" t="s">
        <v>20</v>
      </c>
      <c r="P28" s="10">
        <f t="shared" si="6"/>
        <v>0.5</v>
      </c>
      <c r="Q28" s="10">
        <f t="shared" si="7"/>
        <v>1.9150086730317313</v>
      </c>
      <c r="R28" s="10" t="s">
        <v>24</v>
      </c>
      <c r="S28" s="10" t="s">
        <v>52</v>
      </c>
      <c r="T28" s="10" t="s">
        <v>30</v>
      </c>
      <c r="U28" s="10" t="s">
        <v>31</v>
      </c>
      <c r="V28" s="10">
        <v>3</v>
      </c>
      <c r="W28" s="10">
        <f t="shared" si="8"/>
        <v>1.3493521078196093</v>
      </c>
      <c r="X28" s="10" t="s">
        <v>25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</row>
    <row r="29" spans="1:348" ht="15.75" customHeight="1" x14ac:dyDescent="0.2">
      <c r="A29" s="11" t="s">
        <v>72</v>
      </c>
      <c r="B29" s="10">
        <f t="shared" si="12"/>
        <v>40</v>
      </c>
      <c r="C29" s="14">
        <f t="shared" si="0"/>
        <v>193.74390368329983</v>
      </c>
      <c r="D29" s="11" t="s">
        <v>14</v>
      </c>
      <c r="E29" s="10">
        <f t="shared" si="11"/>
        <v>0</v>
      </c>
      <c r="F29" s="10" t="s">
        <v>39</v>
      </c>
      <c r="G29" s="11" t="s">
        <v>45</v>
      </c>
      <c r="H29" s="10">
        <f t="shared" si="3"/>
        <v>9</v>
      </c>
      <c r="I29" s="10">
        <f t="shared" si="4"/>
        <v>5.4916845219875814</v>
      </c>
      <c r="J29" s="11" t="s">
        <v>17</v>
      </c>
      <c r="K29" s="11" t="s">
        <v>18</v>
      </c>
      <c r="L29" s="11" t="s">
        <v>76</v>
      </c>
      <c r="M29" s="10">
        <f t="shared" si="1"/>
        <v>35</v>
      </c>
      <c r="N29" s="10">
        <f t="shared" si="5"/>
        <v>811.38659320486124</v>
      </c>
      <c r="O29" s="10" t="s">
        <v>20</v>
      </c>
      <c r="P29" s="10">
        <f t="shared" si="6"/>
        <v>0.5</v>
      </c>
      <c r="Q29" s="10">
        <f t="shared" si="7"/>
        <v>1.9150086730317313</v>
      </c>
      <c r="R29" s="10" t="s">
        <v>37</v>
      </c>
      <c r="S29" s="10" t="s">
        <v>55</v>
      </c>
      <c r="T29" s="10" t="s">
        <v>23</v>
      </c>
      <c r="U29" s="10" t="s">
        <v>83</v>
      </c>
      <c r="V29" s="10">
        <v>0</v>
      </c>
      <c r="W29" s="10">
        <f t="shared" si="8"/>
        <v>17.319049079819607</v>
      </c>
      <c r="X29" s="10" t="s">
        <v>32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</row>
    <row r="30" spans="1:348" ht="15.75" customHeight="1" x14ac:dyDescent="0.2">
      <c r="A30" s="11" t="s">
        <v>70</v>
      </c>
      <c r="B30" s="10">
        <f t="shared" si="12"/>
        <v>30</v>
      </c>
      <c r="C30" s="14">
        <f t="shared" si="0"/>
        <v>15.360065299459862</v>
      </c>
      <c r="D30" s="11" t="s">
        <v>14</v>
      </c>
      <c r="E30" s="10">
        <f t="shared" si="11"/>
        <v>0</v>
      </c>
      <c r="F30" s="10" t="s">
        <v>15</v>
      </c>
      <c r="G30" s="11" t="s">
        <v>36</v>
      </c>
      <c r="H30" s="10">
        <f t="shared" si="3"/>
        <v>5</v>
      </c>
      <c r="I30" s="10">
        <f t="shared" si="4"/>
        <v>2.7442097745127843</v>
      </c>
      <c r="J30" s="11" t="s">
        <v>26</v>
      </c>
      <c r="K30" s="11" t="s">
        <v>18</v>
      </c>
      <c r="L30" s="11" t="s">
        <v>78</v>
      </c>
      <c r="M30" s="10">
        <f t="shared" si="1"/>
        <v>75</v>
      </c>
      <c r="N30" s="10">
        <f t="shared" si="5"/>
        <v>132.59871441686138</v>
      </c>
      <c r="O30" s="10" t="s">
        <v>20</v>
      </c>
      <c r="P30" s="10">
        <f t="shared" si="6"/>
        <v>0.5</v>
      </c>
      <c r="Q30" s="10">
        <f t="shared" si="7"/>
        <v>1.9150086730317313</v>
      </c>
      <c r="R30" s="10" t="s">
        <v>42</v>
      </c>
      <c r="S30" s="10" t="s">
        <v>55</v>
      </c>
      <c r="T30" s="10" t="s">
        <v>30</v>
      </c>
      <c r="U30" s="10" t="s">
        <v>31</v>
      </c>
      <c r="V30" s="10">
        <v>4</v>
      </c>
      <c r="W30" s="10">
        <f t="shared" si="8"/>
        <v>2.611978381961012E-2</v>
      </c>
      <c r="X30" s="10" t="s">
        <v>25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</row>
    <row r="31" spans="1:348" ht="15.75" customHeight="1" x14ac:dyDescent="0.2">
      <c r="A31" s="11" t="s">
        <v>71</v>
      </c>
      <c r="B31" s="10">
        <f t="shared" si="12"/>
        <v>21</v>
      </c>
      <c r="C31" s="14">
        <f t="shared" si="0"/>
        <v>25.814610754003887</v>
      </c>
      <c r="D31" s="11" t="s">
        <v>14</v>
      </c>
      <c r="E31" s="10">
        <f t="shared" si="11"/>
        <v>0</v>
      </c>
      <c r="F31" s="10" t="s">
        <v>15</v>
      </c>
      <c r="G31" s="11" t="s">
        <v>74</v>
      </c>
      <c r="H31" s="10">
        <f t="shared" si="3"/>
        <v>9</v>
      </c>
      <c r="I31" s="10">
        <f t="shared" si="4"/>
        <v>5.4916845219875814</v>
      </c>
      <c r="J31" s="11" t="s">
        <v>26</v>
      </c>
      <c r="K31" s="11" t="s">
        <v>75</v>
      </c>
      <c r="L31" s="11" t="s">
        <v>78</v>
      </c>
      <c r="M31" s="10">
        <f t="shared" si="1"/>
        <v>75</v>
      </c>
      <c r="N31" s="10">
        <f t="shared" si="5"/>
        <v>132.59871441686138</v>
      </c>
      <c r="O31" s="10" t="s">
        <v>20</v>
      </c>
      <c r="P31" s="10">
        <f t="shared" si="6"/>
        <v>0.5</v>
      </c>
      <c r="Q31" s="10">
        <f t="shared" si="7"/>
        <v>1.9150086730317313</v>
      </c>
      <c r="R31" s="10" t="s">
        <v>44</v>
      </c>
      <c r="S31" s="10" t="s">
        <v>22</v>
      </c>
      <c r="T31" s="10" t="s">
        <v>30</v>
      </c>
      <c r="U31" s="10" t="s">
        <v>56</v>
      </c>
      <c r="V31" s="10">
        <v>4</v>
      </c>
      <c r="W31" s="10">
        <f t="shared" si="8"/>
        <v>2.611978381961012E-2</v>
      </c>
      <c r="X31" s="10" t="s">
        <v>25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</row>
    <row r="32" spans="1:348" ht="15.75" customHeight="1" x14ac:dyDescent="0.2">
      <c r="A32" s="11" t="s">
        <v>70</v>
      </c>
      <c r="B32" s="10">
        <f t="shared" si="12"/>
        <v>30</v>
      </c>
      <c r="C32" s="14">
        <f t="shared" si="0"/>
        <v>15.360065299459862</v>
      </c>
      <c r="D32" s="11" t="s">
        <v>14</v>
      </c>
      <c r="E32" s="10">
        <f t="shared" si="11"/>
        <v>0</v>
      </c>
      <c r="F32" s="10" t="s">
        <v>15</v>
      </c>
      <c r="G32" s="11" t="s">
        <v>40</v>
      </c>
      <c r="H32" s="10">
        <f t="shared" si="3"/>
        <v>3</v>
      </c>
      <c r="I32" s="10">
        <f t="shared" si="4"/>
        <v>13.370472400775386</v>
      </c>
      <c r="J32" s="11" t="s">
        <v>41</v>
      </c>
      <c r="K32" s="11" t="s">
        <v>18</v>
      </c>
      <c r="L32" s="11" t="s">
        <v>78</v>
      </c>
      <c r="M32" s="10">
        <f t="shared" si="1"/>
        <v>75</v>
      </c>
      <c r="N32" s="10">
        <f t="shared" si="5"/>
        <v>132.59871441686138</v>
      </c>
      <c r="O32" s="10" t="s">
        <v>20</v>
      </c>
      <c r="P32" s="10">
        <f t="shared" si="6"/>
        <v>0.5</v>
      </c>
      <c r="Q32" s="10">
        <f t="shared" si="7"/>
        <v>1.9150086730317313</v>
      </c>
      <c r="R32" s="10" t="s">
        <v>24</v>
      </c>
      <c r="S32" s="10" t="s">
        <v>22</v>
      </c>
      <c r="T32" s="10" t="s">
        <v>30</v>
      </c>
      <c r="U32" s="10" t="s">
        <v>24</v>
      </c>
      <c r="V32" s="10">
        <v>5</v>
      </c>
      <c r="W32" s="10">
        <f t="shared" si="8"/>
        <v>0.70288745981961087</v>
      </c>
      <c r="X32" s="10" t="s">
        <v>32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</row>
    <row r="33" spans="1:348" ht="15.75" customHeight="1" x14ac:dyDescent="0.2">
      <c r="A33" s="11" t="s">
        <v>70</v>
      </c>
      <c r="B33" s="10">
        <f t="shared" si="12"/>
        <v>30</v>
      </c>
      <c r="C33" s="14">
        <f t="shared" si="0"/>
        <v>15.360065299459862</v>
      </c>
      <c r="D33" s="11" t="s">
        <v>14</v>
      </c>
      <c r="E33" s="10">
        <f t="shared" si="11"/>
        <v>0</v>
      </c>
      <c r="F33" s="10" t="s">
        <v>15</v>
      </c>
      <c r="G33" s="11" t="s">
        <v>45</v>
      </c>
      <c r="H33" s="10">
        <f t="shared" si="3"/>
        <v>9</v>
      </c>
      <c r="I33" s="10">
        <f t="shared" si="4"/>
        <v>5.4916845219875814</v>
      </c>
      <c r="J33" s="11" t="s">
        <v>17</v>
      </c>
      <c r="K33" s="11" t="s">
        <v>18</v>
      </c>
      <c r="L33" s="11" t="s">
        <v>76</v>
      </c>
      <c r="M33" s="10">
        <f t="shared" si="1"/>
        <v>35</v>
      </c>
      <c r="N33" s="10">
        <f t="shared" si="5"/>
        <v>811.38659320486124</v>
      </c>
      <c r="O33" s="10" t="s">
        <v>20</v>
      </c>
      <c r="P33" s="10">
        <f t="shared" si="6"/>
        <v>0.5</v>
      </c>
      <c r="Q33" s="10">
        <f t="shared" si="7"/>
        <v>1.9150086730317313</v>
      </c>
      <c r="R33" s="10" t="s">
        <v>37</v>
      </c>
      <c r="S33" s="10" t="s">
        <v>35</v>
      </c>
      <c r="T33" s="10" t="s">
        <v>30</v>
      </c>
      <c r="U33" s="10" t="s">
        <v>31</v>
      </c>
      <c r="V33" s="10">
        <v>1</v>
      </c>
      <c r="W33" s="10">
        <f t="shared" si="8"/>
        <v>9.9958167558196074</v>
      </c>
      <c r="X33" s="10" t="s">
        <v>32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</row>
    <row r="34" spans="1:348" ht="15.75" customHeight="1" x14ac:dyDescent="0.2">
      <c r="A34" s="11" t="s">
        <v>71</v>
      </c>
      <c r="B34" s="10">
        <f t="shared" si="12"/>
        <v>21</v>
      </c>
      <c r="C34" s="14">
        <f t="shared" si="0"/>
        <v>25.814610754003887</v>
      </c>
      <c r="D34" s="11" t="s">
        <v>14</v>
      </c>
      <c r="E34" s="10">
        <f t="shared" si="11"/>
        <v>0</v>
      </c>
      <c r="F34" s="10" t="s">
        <v>39</v>
      </c>
      <c r="G34" s="11" t="s">
        <v>45</v>
      </c>
      <c r="H34" s="10">
        <f t="shared" si="3"/>
        <v>9</v>
      </c>
      <c r="I34" s="10">
        <f t="shared" si="4"/>
        <v>5.4916845219875814</v>
      </c>
      <c r="J34" s="11" t="s">
        <v>17</v>
      </c>
      <c r="K34" s="11" t="s">
        <v>18</v>
      </c>
      <c r="L34" s="11" t="s">
        <v>77</v>
      </c>
      <c r="M34" s="10">
        <f t="shared" si="1"/>
        <v>125</v>
      </c>
      <c r="N34" s="10">
        <f t="shared" si="5"/>
        <v>3784.1138659318617</v>
      </c>
      <c r="O34" s="10" t="s">
        <v>20</v>
      </c>
      <c r="P34" s="10">
        <f t="shared" si="6"/>
        <v>0.5</v>
      </c>
      <c r="Q34" s="10">
        <f t="shared" si="7"/>
        <v>1.9150086730317313</v>
      </c>
      <c r="R34" s="10" t="s">
        <v>51</v>
      </c>
      <c r="S34" s="10" t="s">
        <v>35</v>
      </c>
      <c r="T34" s="10" t="s">
        <v>30</v>
      </c>
      <c r="U34" s="10" t="s">
        <v>24</v>
      </c>
      <c r="V34" s="10">
        <v>6</v>
      </c>
      <c r="W34" s="10">
        <f t="shared" si="8"/>
        <v>3.3796551358196116</v>
      </c>
      <c r="X34" s="10" t="s">
        <v>25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</row>
    <row r="35" spans="1:348" ht="15.75" customHeight="1" x14ac:dyDescent="0.2">
      <c r="A35" s="11" t="s">
        <v>71</v>
      </c>
      <c r="B35" s="10">
        <f t="shared" si="12"/>
        <v>21</v>
      </c>
      <c r="C35" s="14">
        <f t="shared" si="0"/>
        <v>25.814610754003887</v>
      </c>
      <c r="D35" s="11" t="s">
        <v>38</v>
      </c>
      <c r="E35" s="10">
        <f t="shared" si="11"/>
        <v>1</v>
      </c>
      <c r="F35" s="10" t="s">
        <v>15</v>
      </c>
      <c r="G35" s="11" t="s">
        <v>74</v>
      </c>
      <c r="H35" s="10">
        <f t="shared" si="3"/>
        <v>9</v>
      </c>
      <c r="I35" s="10">
        <f t="shared" si="4"/>
        <v>5.4916845219875814</v>
      </c>
      <c r="J35" s="11" t="s">
        <v>17</v>
      </c>
      <c r="K35" s="11" t="s">
        <v>75</v>
      </c>
      <c r="L35" s="11" t="s">
        <v>76</v>
      </c>
      <c r="M35" s="10">
        <f t="shared" ref="M35:M66" si="13">IF(L35="20k - 50k", 35, IF(L35="100k - 150k", 125, IF(L35="150k - 200k", 175, 75)))</f>
        <v>35</v>
      </c>
      <c r="N35" s="10">
        <f t="shared" si="5"/>
        <v>811.38659320486124</v>
      </c>
      <c r="O35" s="10" t="s">
        <v>48</v>
      </c>
      <c r="P35" s="10">
        <f t="shared" si="6"/>
        <v>7.5</v>
      </c>
      <c r="Q35" s="10">
        <f t="shared" si="7"/>
        <v>31.541271297031734</v>
      </c>
      <c r="R35" s="10" t="s">
        <v>54</v>
      </c>
      <c r="S35" s="10" t="s">
        <v>22</v>
      </c>
      <c r="T35" s="10" t="s">
        <v>30</v>
      </c>
      <c r="U35" s="10" t="s">
        <v>24</v>
      </c>
      <c r="V35" s="10">
        <v>3</v>
      </c>
      <c r="W35" s="10">
        <f t="shared" si="8"/>
        <v>1.3493521078196093</v>
      </c>
      <c r="X35" s="10" t="s">
        <v>32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</row>
    <row r="36" spans="1:348" ht="15.75" customHeight="1" x14ac:dyDescent="0.2">
      <c r="A36" s="11" t="s">
        <v>71</v>
      </c>
      <c r="B36" s="10">
        <f t="shared" si="12"/>
        <v>21</v>
      </c>
      <c r="C36" s="14">
        <f t="shared" si="0"/>
        <v>25.814610754003887</v>
      </c>
      <c r="D36" s="11" t="s">
        <v>38</v>
      </c>
      <c r="E36" s="10">
        <f t="shared" si="11"/>
        <v>1</v>
      </c>
      <c r="F36" s="10" t="s">
        <v>33</v>
      </c>
      <c r="G36" s="11" t="s">
        <v>45</v>
      </c>
      <c r="H36" s="10">
        <f t="shared" si="3"/>
        <v>9</v>
      </c>
      <c r="I36" s="10">
        <f t="shared" si="4"/>
        <v>5.4916845219875814</v>
      </c>
      <c r="J36" s="11" t="s">
        <v>41</v>
      </c>
      <c r="K36" s="11" t="s">
        <v>75</v>
      </c>
      <c r="L36" s="11" t="s">
        <v>78</v>
      </c>
      <c r="M36" s="10">
        <f t="shared" si="13"/>
        <v>75</v>
      </c>
      <c r="N36" s="10">
        <f t="shared" si="5"/>
        <v>132.59871441686138</v>
      </c>
      <c r="O36" s="10" t="s">
        <v>20</v>
      </c>
      <c r="P36" s="10">
        <f t="shared" si="6"/>
        <v>0.5</v>
      </c>
      <c r="Q36" s="10">
        <f t="shared" si="7"/>
        <v>1.9150086730317313</v>
      </c>
      <c r="R36" s="10" t="s">
        <v>58</v>
      </c>
      <c r="S36" s="10" t="s">
        <v>55</v>
      </c>
      <c r="T36" s="10" t="s">
        <v>30</v>
      </c>
      <c r="U36" s="10" t="s">
        <v>44</v>
      </c>
      <c r="V36" s="10">
        <v>3</v>
      </c>
      <c r="W36" s="10">
        <f t="shared" si="8"/>
        <v>1.3493521078196093</v>
      </c>
      <c r="X36" s="10" t="s">
        <v>25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</row>
    <row r="37" spans="1:348" ht="15.75" customHeight="1" x14ac:dyDescent="0.2">
      <c r="A37" s="11" t="s">
        <v>71</v>
      </c>
      <c r="B37" s="10">
        <f t="shared" si="12"/>
        <v>21</v>
      </c>
      <c r="C37" s="14">
        <f t="shared" si="0"/>
        <v>25.814610754003887</v>
      </c>
      <c r="D37" s="11" t="s">
        <v>14</v>
      </c>
      <c r="E37" s="10">
        <f t="shared" si="11"/>
        <v>0</v>
      </c>
      <c r="F37" s="10" t="s">
        <v>33</v>
      </c>
      <c r="G37" s="11" t="s">
        <v>74</v>
      </c>
      <c r="H37" s="10">
        <f t="shared" si="3"/>
        <v>9</v>
      </c>
      <c r="I37" s="10">
        <f t="shared" si="4"/>
        <v>5.4916845219875814</v>
      </c>
      <c r="J37" s="11" t="s">
        <v>26</v>
      </c>
      <c r="K37" s="11" t="s">
        <v>75</v>
      </c>
      <c r="L37" s="11" t="s">
        <v>78</v>
      </c>
      <c r="M37" s="10">
        <f t="shared" si="13"/>
        <v>75</v>
      </c>
      <c r="N37" s="10">
        <f t="shared" si="5"/>
        <v>132.59871441686138</v>
      </c>
      <c r="O37" s="10" t="s">
        <v>48</v>
      </c>
      <c r="P37" s="10">
        <f t="shared" si="6"/>
        <v>7.5</v>
      </c>
      <c r="Q37" s="10">
        <f t="shared" si="7"/>
        <v>31.541271297031734</v>
      </c>
      <c r="R37" s="10" t="s">
        <v>21</v>
      </c>
      <c r="S37" s="10" t="s">
        <v>22</v>
      </c>
      <c r="T37" s="10" t="s">
        <v>23</v>
      </c>
      <c r="U37" s="10" t="s">
        <v>44</v>
      </c>
      <c r="V37" s="10">
        <v>0</v>
      </c>
      <c r="W37" s="10">
        <f t="shared" si="8"/>
        <v>17.319049079819607</v>
      </c>
      <c r="X37" s="10" t="s">
        <v>25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</row>
    <row r="38" spans="1:348" ht="15.75" customHeight="1" x14ac:dyDescent="0.2">
      <c r="A38" s="11" t="s">
        <v>70</v>
      </c>
      <c r="B38" s="10">
        <f t="shared" si="12"/>
        <v>30</v>
      </c>
      <c r="C38" s="14">
        <f t="shared" si="0"/>
        <v>15.360065299459862</v>
      </c>
      <c r="D38" s="11" t="s">
        <v>14</v>
      </c>
      <c r="E38" s="10">
        <f t="shared" si="11"/>
        <v>0</v>
      </c>
      <c r="F38" s="10" t="s">
        <v>15</v>
      </c>
      <c r="G38" s="11" t="s">
        <v>36</v>
      </c>
      <c r="H38" s="10">
        <f t="shared" si="3"/>
        <v>5</v>
      </c>
      <c r="I38" s="10">
        <f t="shared" si="4"/>
        <v>2.7442097745127843</v>
      </c>
      <c r="J38" s="11" t="s">
        <v>41</v>
      </c>
      <c r="K38" s="11" t="s">
        <v>18</v>
      </c>
      <c r="L38" s="11" t="s">
        <v>78</v>
      </c>
      <c r="M38" s="10">
        <f t="shared" si="13"/>
        <v>75</v>
      </c>
      <c r="N38" s="10">
        <f t="shared" si="5"/>
        <v>132.59871441686138</v>
      </c>
      <c r="O38" s="10" t="s">
        <v>20</v>
      </c>
      <c r="P38" s="10">
        <f t="shared" si="6"/>
        <v>0.5</v>
      </c>
      <c r="Q38" s="10">
        <f t="shared" si="7"/>
        <v>1.9150086730317313</v>
      </c>
      <c r="R38" s="10" t="s">
        <v>59</v>
      </c>
      <c r="S38" s="10" t="s">
        <v>52</v>
      </c>
      <c r="T38" s="10" t="s">
        <v>30</v>
      </c>
      <c r="U38" s="10" t="s">
        <v>31</v>
      </c>
      <c r="V38" s="10">
        <v>8</v>
      </c>
      <c r="W38" s="10">
        <f t="shared" si="8"/>
        <v>14.733190487819613</v>
      </c>
      <c r="X38" s="10" t="s">
        <v>32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</row>
    <row r="39" spans="1:348" ht="15.75" customHeight="1" x14ac:dyDescent="0.2">
      <c r="A39" s="11" t="s">
        <v>70</v>
      </c>
      <c r="B39" s="10">
        <f t="shared" si="12"/>
        <v>30</v>
      </c>
      <c r="C39" s="14">
        <f t="shared" si="0"/>
        <v>15.360065299459862</v>
      </c>
      <c r="D39" s="11" t="s">
        <v>14</v>
      </c>
      <c r="E39" s="10">
        <f t="shared" si="11"/>
        <v>0</v>
      </c>
      <c r="F39" s="10" t="s">
        <v>15</v>
      </c>
      <c r="G39" s="11" t="s">
        <v>40</v>
      </c>
      <c r="H39" s="10">
        <f t="shared" si="3"/>
        <v>3</v>
      </c>
      <c r="I39" s="10">
        <f t="shared" si="4"/>
        <v>13.370472400775386</v>
      </c>
      <c r="J39" s="11" t="s">
        <v>41</v>
      </c>
      <c r="K39" s="11" t="s">
        <v>34</v>
      </c>
      <c r="L39" s="11" t="s">
        <v>77</v>
      </c>
      <c r="M39" s="10">
        <f t="shared" si="13"/>
        <v>125</v>
      </c>
      <c r="N39" s="10">
        <f t="shared" si="5"/>
        <v>3784.1138659318617</v>
      </c>
      <c r="O39" s="10" t="s">
        <v>20</v>
      </c>
      <c r="P39" s="10">
        <f t="shared" si="6"/>
        <v>0.5</v>
      </c>
      <c r="Q39" s="10">
        <f t="shared" si="7"/>
        <v>1.9150086730317313</v>
      </c>
      <c r="R39" s="10" t="s">
        <v>60</v>
      </c>
      <c r="S39" s="10" t="s">
        <v>55</v>
      </c>
      <c r="T39" s="10" t="s">
        <v>30</v>
      </c>
      <c r="U39" s="10" t="s">
        <v>83</v>
      </c>
      <c r="V39" s="10">
        <v>4</v>
      </c>
      <c r="W39" s="10">
        <f t="shared" si="8"/>
        <v>2.611978381961012E-2</v>
      </c>
      <c r="X39" s="10" t="s">
        <v>32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</row>
    <row r="40" spans="1:348" ht="15.75" customHeight="1" x14ac:dyDescent="0.2">
      <c r="A40" s="11" t="s">
        <v>71</v>
      </c>
      <c r="B40" s="10">
        <f t="shared" si="12"/>
        <v>21</v>
      </c>
      <c r="C40" s="14">
        <f t="shared" si="0"/>
        <v>25.814610754003887</v>
      </c>
      <c r="D40" s="11" t="s">
        <v>14</v>
      </c>
      <c r="E40" s="10">
        <f t="shared" si="11"/>
        <v>0</v>
      </c>
      <c r="F40" s="10" t="s">
        <v>15</v>
      </c>
      <c r="G40" s="11" t="s">
        <v>45</v>
      </c>
      <c r="H40" s="10">
        <f t="shared" si="3"/>
        <v>9</v>
      </c>
      <c r="I40" s="10">
        <f t="shared" si="4"/>
        <v>5.4916845219875814</v>
      </c>
      <c r="J40" s="11" t="s">
        <v>17</v>
      </c>
      <c r="K40" s="11" t="s">
        <v>75</v>
      </c>
      <c r="L40" s="11" t="s">
        <v>78</v>
      </c>
      <c r="M40" s="10">
        <f t="shared" si="13"/>
        <v>75</v>
      </c>
      <c r="N40" s="10">
        <f t="shared" si="5"/>
        <v>132.59871441686138</v>
      </c>
      <c r="O40" s="10" t="s">
        <v>20</v>
      </c>
      <c r="P40" s="10">
        <f t="shared" si="6"/>
        <v>0.5</v>
      </c>
      <c r="Q40" s="10">
        <f t="shared" si="7"/>
        <v>1.9150086730317313</v>
      </c>
      <c r="R40" s="10" t="s">
        <v>61</v>
      </c>
      <c r="S40" s="10" t="s">
        <v>55</v>
      </c>
      <c r="T40" s="10" t="s">
        <v>30</v>
      </c>
      <c r="U40" s="10" t="s">
        <v>31</v>
      </c>
      <c r="V40" s="10">
        <v>3</v>
      </c>
      <c r="W40" s="10">
        <f t="shared" si="8"/>
        <v>1.3493521078196093</v>
      </c>
      <c r="X40" s="10" t="s">
        <v>32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</row>
    <row r="41" spans="1:348" ht="15.75" customHeight="1" x14ac:dyDescent="0.2">
      <c r="A41" s="11" t="s">
        <v>70</v>
      </c>
      <c r="B41" s="10">
        <f t="shared" si="12"/>
        <v>30</v>
      </c>
      <c r="C41" s="14">
        <f t="shared" si="0"/>
        <v>15.360065299459862</v>
      </c>
      <c r="D41" s="11" t="s">
        <v>14</v>
      </c>
      <c r="E41" s="10">
        <f t="shared" si="11"/>
        <v>0</v>
      </c>
      <c r="F41" s="10" t="s">
        <v>39</v>
      </c>
      <c r="G41" s="11" t="s">
        <v>40</v>
      </c>
      <c r="H41" s="10">
        <f t="shared" si="3"/>
        <v>3</v>
      </c>
      <c r="I41" s="10">
        <f t="shared" si="4"/>
        <v>13.370472400775386</v>
      </c>
      <c r="J41" s="11" t="s">
        <v>26</v>
      </c>
      <c r="K41" s="11" t="s">
        <v>18</v>
      </c>
      <c r="L41" s="11" t="s">
        <v>76</v>
      </c>
      <c r="M41" s="10">
        <f t="shared" si="13"/>
        <v>35</v>
      </c>
      <c r="N41" s="10">
        <f t="shared" si="5"/>
        <v>811.38659320486124</v>
      </c>
      <c r="O41" s="10" t="s">
        <v>20</v>
      </c>
      <c r="P41" s="10">
        <f t="shared" si="6"/>
        <v>0.5</v>
      </c>
      <c r="Q41" s="10">
        <f t="shared" si="7"/>
        <v>1.9150086730317313</v>
      </c>
      <c r="R41" s="10" t="s">
        <v>63</v>
      </c>
      <c r="S41" s="10" t="s">
        <v>22</v>
      </c>
      <c r="T41" s="10" t="s">
        <v>30</v>
      </c>
      <c r="U41" s="10" t="s">
        <v>56</v>
      </c>
      <c r="V41" s="10">
        <v>6</v>
      </c>
      <c r="W41" s="10">
        <f t="shared" si="8"/>
        <v>3.3796551358196116</v>
      </c>
      <c r="X41" s="10" t="s">
        <v>25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</row>
    <row r="42" spans="1:348" ht="15.75" customHeight="1" x14ac:dyDescent="0.2">
      <c r="A42" s="11" t="s">
        <v>71</v>
      </c>
      <c r="B42" s="10">
        <f t="shared" si="12"/>
        <v>21</v>
      </c>
      <c r="C42" s="14">
        <f t="shared" si="0"/>
        <v>25.814610754003887</v>
      </c>
      <c r="D42" s="11" t="s">
        <v>14</v>
      </c>
      <c r="E42" s="10">
        <f t="shared" si="11"/>
        <v>0</v>
      </c>
      <c r="F42" s="10" t="s">
        <v>15</v>
      </c>
      <c r="G42" s="11" t="s">
        <v>40</v>
      </c>
      <c r="H42" s="10">
        <f t="shared" si="3"/>
        <v>3</v>
      </c>
      <c r="I42" s="10">
        <f t="shared" si="4"/>
        <v>13.370472400775386</v>
      </c>
      <c r="J42" s="11" t="s">
        <v>17</v>
      </c>
      <c r="K42" s="11" t="s">
        <v>18</v>
      </c>
      <c r="L42" s="11" t="s">
        <v>77</v>
      </c>
      <c r="M42" s="10">
        <f t="shared" si="13"/>
        <v>125</v>
      </c>
      <c r="N42" s="10">
        <f t="shared" si="5"/>
        <v>3784.1138659318617</v>
      </c>
      <c r="O42" s="10" t="s">
        <v>20</v>
      </c>
      <c r="P42" s="10">
        <f t="shared" si="6"/>
        <v>0.5</v>
      </c>
      <c r="Q42" s="10">
        <f t="shared" si="7"/>
        <v>1.9150086730317313</v>
      </c>
      <c r="R42" s="10" t="s">
        <v>37</v>
      </c>
      <c r="S42" s="10" t="s">
        <v>22</v>
      </c>
      <c r="T42" s="10" t="s">
        <v>30</v>
      </c>
      <c r="U42" s="10" t="s">
        <v>64</v>
      </c>
      <c r="V42" s="10">
        <v>5</v>
      </c>
      <c r="W42" s="10">
        <f t="shared" si="8"/>
        <v>0.70288745981961087</v>
      </c>
      <c r="X42" s="10" t="s">
        <v>32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</row>
    <row r="43" spans="1:348" ht="15.75" customHeight="1" x14ac:dyDescent="0.2">
      <c r="A43" s="11" t="s">
        <v>70</v>
      </c>
      <c r="B43" s="10">
        <f t="shared" si="12"/>
        <v>30</v>
      </c>
      <c r="C43" s="14">
        <f t="shared" si="0"/>
        <v>15.360065299459862</v>
      </c>
      <c r="D43" s="11" t="s">
        <v>14</v>
      </c>
      <c r="E43" s="10">
        <f t="shared" si="11"/>
        <v>0</v>
      </c>
      <c r="F43" s="10" t="s">
        <v>33</v>
      </c>
      <c r="G43" s="11" t="s">
        <v>45</v>
      </c>
      <c r="H43" s="10">
        <f t="shared" si="3"/>
        <v>9</v>
      </c>
      <c r="I43" s="10">
        <f t="shared" si="4"/>
        <v>5.4916845219875814</v>
      </c>
      <c r="J43" s="11" t="s">
        <v>17</v>
      </c>
      <c r="K43" s="11" t="s">
        <v>18</v>
      </c>
      <c r="L43" s="11" t="s">
        <v>76</v>
      </c>
      <c r="M43" s="10">
        <f t="shared" si="13"/>
        <v>35</v>
      </c>
      <c r="N43" s="10">
        <f t="shared" si="5"/>
        <v>811.38659320486124</v>
      </c>
      <c r="O43" s="10" t="s">
        <v>62</v>
      </c>
      <c r="P43" s="10">
        <f t="shared" si="6"/>
        <v>2.5</v>
      </c>
      <c r="Q43" s="10">
        <f t="shared" si="7"/>
        <v>0.37965513703173154</v>
      </c>
      <c r="R43" s="10" t="s">
        <v>24</v>
      </c>
      <c r="S43" s="10" t="s">
        <v>35</v>
      </c>
      <c r="T43" s="10" t="s">
        <v>30</v>
      </c>
      <c r="U43" s="10" t="s">
        <v>24</v>
      </c>
      <c r="V43" s="10">
        <v>8</v>
      </c>
      <c r="W43" s="10">
        <f t="shared" si="8"/>
        <v>14.733190487819613</v>
      </c>
      <c r="X43" s="10" t="s">
        <v>25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</row>
    <row r="44" spans="1:348" ht="15.75" customHeight="1" x14ac:dyDescent="0.2">
      <c r="A44" s="11" t="s">
        <v>70</v>
      </c>
      <c r="B44" s="10">
        <f t="shared" si="12"/>
        <v>30</v>
      </c>
      <c r="C44" s="14">
        <f t="shared" si="0"/>
        <v>15.360065299459862</v>
      </c>
      <c r="D44" s="11" t="s">
        <v>38</v>
      </c>
      <c r="E44" s="10">
        <f t="shared" si="11"/>
        <v>1</v>
      </c>
      <c r="F44" s="10" t="s">
        <v>15</v>
      </c>
      <c r="G44" s="11" t="s">
        <v>40</v>
      </c>
      <c r="H44" s="10">
        <f t="shared" si="3"/>
        <v>3</v>
      </c>
      <c r="I44" s="10">
        <f t="shared" si="4"/>
        <v>13.370472400775386</v>
      </c>
      <c r="J44" s="11" t="s">
        <v>41</v>
      </c>
      <c r="K44" s="11" t="s">
        <v>27</v>
      </c>
      <c r="L44" s="11" t="s">
        <v>76</v>
      </c>
      <c r="M44" s="10">
        <f t="shared" si="13"/>
        <v>35</v>
      </c>
      <c r="N44" s="10">
        <f t="shared" si="5"/>
        <v>811.38659320486124</v>
      </c>
      <c r="O44" s="10" t="s">
        <v>62</v>
      </c>
      <c r="P44" s="10">
        <f t="shared" si="6"/>
        <v>2.5</v>
      </c>
      <c r="Q44" s="10">
        <f t="shared" si="7"/>
        <v>0.37965513703173154</v>
      </c>
      <c r="R44" s="10" t="s">
        <v>37</v>
      </c>
      <c r="S44" s="10" t="s">
        <v>35</v>
      </c>
      <c r="T44" s="10" t="s">
        <v>23</v>
      </c>
      <c r="U44" s="10" t="s">
        <v>24</v>
      </c>
      <c r="V44" s="10">
        <v>4</v>
      </c>
      <c r="W44" s="10">
        <f t="shared" si="8"/>
        <v>2.611978381961012E-2</v>
      </c>
      <c r="X44" s="10" t="s">
        <v>32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</row>
    <row r="45" spans="1:348" ht="15.75" customHeight="1" x14ac:dyDescent="0.2">
      <c r="A45" s="11" t="s">
        <v>71</v>
      </c>
      <c r="B45" s="10">
        <f t="shared" si="12"/>
        <v>21</v>
      </c>
      <c r="C45" s="14">
        <f t="shared" si="0"/>
        <v>25.814610754003887</v>
      </c>
      <c r="D45" s="11" t="s">
        <v>14</v>
      </c>
      <c r="E45" s="10">
        <f t="shared" si="11"/>
        <v>0</v>
      </c>
      <c r="F45" s="10" t="s">
        <v>15</v>
      </c>
      <c r="G45" s="11" t="s">
        <v>40</v>
      </c>
      <c r="H45" s="10">
        <f t="shared" si="3"/>
        <v>3</v>
      </c>
      <c r="I45" s="10">
        <f t="shared" si="4"/>
        <v>13.370472400775386</v>
      </c>
      <c r="J45" s="11" t="s">
        <v>17</v>
      </c>
      <c r="K45" s="11" t="s">
        <v>18</v>
      </c>
      <c r="L45" s="11" t="s">
        <v>78</v>
      </c>
      <c r="M45" s="10">
        <f t="shared" si="13"/>
        <v>75</v>
      </c>
      <c r="N45" s="10">
        <f t="shared" si="5"/>
        <v>132.59871441686138</v>
      </c>
      <c r="O45" s="10" t="s">
        <v>20</v>
      </c>
      <c r="P45" s="10">
        <f t="shared" si="6"/>
        <v>0.5</v>
      </c>
      <c r="Q45" s="10">
        <f t="shared" si="7"/>
        <v>1.9150086730317313</v>
      </c>
      <c r="R45" s="10" t="s">
        <v>42</v>
      </c>
      <c r="S45" s="10" t="s">
        <v>22</v>
      </c>
      <c r="T45" s="10" t="s">
        <v>30</v>
      </c>
      <c r="U45" s="10" t="s">
        <v>44</v>
      </c>
      <c r="V45" s="10">
        <v>4</v>
      </c>
      <c r="W45" s="10">
        <f t="shared" si="8"/>
        <v>2.611978381961012E-2</v>
      </c>
      <c r="X45" s="10" t="s">
        <v>25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</row>
    <row r="46" spans="1:348" ht="15.75" customHeight="1" x14ac:dyDescent="0.2">
      <c r="A46" s="11" t="s">
        <v>70</v>
      </c>
      <c r="B46" s="10">
        <f t="shared" ref="B46:B77" si="14">IF(A46="18-24", 21, IF(A46 = "25-34", 30, IF(A46 = "35-44", 40, 15)))</f>
        <v>30</v>
      </c>
      <c r="C46" s="14">
        <f t="shared" si="0"/>
        <v>15.360065299459862</v>
      </c>
      <c r="D46" s="11" t="s">
        <v>38</v>
      </c>
      <c r="E46" s="10">
        <f t="shared" si="11"/>
        <v>1</v>
      </c>
      <c r="F46" s="10" t="s">
        <v>15</v>
      </c>
      <c r="G46" s="11" t="s">
        <v>36</v>
      </c>
      <c r="H46" s="10">
        <f t="shared" si="3"/>
        <v>5</v>
      </c>
      <c r="I46" s="10">
        <f t="shared" si="4"/>
        <v>2.7442097745127843</v>
      </c>
      <c r="J46" s="11" t="s">
        <v>17</v>
      </c>
      <c r="K46" s="11" t="s">
        <v>34</v>
      </c>
      <c r="L46" s="11" t="s">
        <v>76</v>
      </c>
      <c r="M46" s="10">
        <f t="shared" si="13"/>
        <v>35</v>
      </c>
      <c r="N46" s="10">
        <f t="shared" si="5"/>
        <v>811.38659320486124</v>
      </c>
      <c r="O46" s="10" t="s">
        <v>20</v>
      </c>
      <c r="P46" s="10">
        <f t="shared" si="6"/>
        <v>0.5</v>
      </c>
      <c r="Q46" s="10">
        <f t="shared" si="7"/>
        <v>1.9150086730317313</v>
      </c>
      <c r="R46" s="10" t="s">
        <v>44</v>
      </c>
      <c r="S46" s="10" t="s">
        <v>55</v>
      </c>
      <c r="T46" s="10" t="s">
        <v>30</v>
      </c>
      <c r="U46" s="10" t="s">
        <v>44</v>
      </c>
      <c r="V46" s="10">
        <v>4</v>
      </c>
      <c r="W46" s="10">
        <f t="shared" si="8"/>
        <v>2.611978381961012E-2</v>
      </c>
      <c r="X46" s="10" t="s">
        <v>25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</row>
    <row r="47" spans="1:348" ht="15.75" customHeight="1" x14ac:dyDescent="0.2">
      <c r="A47" s="11" t="s">
        <v>70</v>
      </c>
      <c r="B47" s="10">
        <f t="shared" si="14"/>
        <v>30</v>
      </c>
      <c r="C47" s="14">
        <f t="shared" si="0"/>
        <v>15.360065299459862</v>
      </c>
      <c r="D47" s="11" t="s">
        <v>14</v>
      </c>
      <c r="E47" s="10">
        <f t="shared" si="11"/>
        <v>0</v>
      </c>
      <c r="F47" s="10" t="s">
        <v>15</v>
      </c>
      <c r="G47" s="11" t="s">
        <v>45</v>
      </c>
      <c r="H47" s="10">
        <f t="shared" si="3"/>
        <v>9</v>
      </c>
      <c r="I47" s="10">
        <f t="shared" si="4"/>
        <v>5.4916845219875814</v>
      </c>
      <c r="J47" s="11" t="s">
        <v>17</v>
      </c>
      <c r="K47" s="11" t="s">
        <v>75</v>
      </c>
      <c r="L47" s="11" t="s">
        <v>76</v>
      </c>
      <c r="M47" s="10">
        <f t="shared" si="13"/>
        <v>35</v>
      </c>
      <c r="N47" s="10">
        <f t="shared" si="5"/>
        <v>811.38659320486124</v>
      </c>
      <c r="O47" s="10" t="s">
        <v>62</v>
      </c>
      <c r="P47" s="10">
        <f t="shared" si="6"/>
        <v>2.5</v>
      </c>
      <c r="Q47" s="10">
        <f t="shared" si="7"/>
        <v>0.37965513703173154</v>
      </c>
      <c r="R47" s="10" t="s">
        <v>24</v>
      </c>
      <c r="S47" s="10" t="s">
        <v>22</v>
      </c>
      <c r="T47" s="10" t="s">
        <v>30</v>
      </c>
      <c r="U47" s="10" t="s">
        <v>64</v>
      </c>
      <c r="V47" s="10">
        <v>5</v>
      </c>
      <c r="W47" s="10">
        <f t="shared" si="8"/>
        <v>0.70288745981961087</v>
      </c>
      <c r="X47" s="10" t="s">
        <v>32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</row>
    <row r="48" spans="1:348" ht="15.75" customHeight="1" x14ac:dyDescent="0.2">
      <c r="A48" s="11" t="s">
        <v>70</v>
      </c>
      <c r="B48" s="10">
        <f t="shared" si="14"/>
        <v>30</v>
      </c>
      <c r="C48" s="14">
        <f t="shared" si="0"/>
        <v>15.360065299459862</v>
      </c>
      <c r="D48" s="11" t="s">
        <v>14</v>
      </c>
      <c r="E48" s="10">
        <f t="shared" si="11"/>
        <v>0</v>
      </c>
      <c r="F48" s="10" t="s">
        <v>15</v>
      </c>
      <c r="G48" s="11" t="s">
        <v>74</v>
      </c>
      <c r="H48" s="10">
        <f t="shared" si="3"/>
        <v>9</v>
      </c>
      <c r="I48" s="10">
        <f t="shared" si="4"/>
        <v>5.4916845219875814</v>
      </c>
      <c r="J48" s="11" t="s">
        <v>41</v>
      </c>
      <c r="K48" s="11" t="s">
        <v>18</v>
      </c>
      <c r="L48" s="11" t="s">
        <v>78</v>
      </c>
      <c r="M48" s="10">
        <f t="shared" si="13"/>
        <v>75</v>
      </c>
      <c r="N48" s="10">
        <f t="shared" si="5"/>
        <v>132.59871441686138</v>
      </c>
      <c r="O48" s="10" t="s">
        <v>20</v>
      </c>
      <c r="P48" s="10">
        <f t="shared" si="6"/>
        <v>0.5</v>
      </c>
      <c r="Q48" s="10">
        <f t="shared" si="7"/>
        <v>1.9150086730317313</v>
      </c>
      <c r="R48" s="10" t="s">
        <v>37</v>
      </c>
      <c r="S48" s="10" t="s">
        <v>55</v>
      </c>
      <c r="T48" s="10" t="s">
        <v>30</v>
      </c>
      <c r="U48" s="10" t="s">
        <v>44</v>
      </c>
      <c r="V48" s="10">
        <v>1</v>
      </c>
      <c r="W48" s="10">
        <f t="shared" si="8"/>
        <v>9.9958167558196074</v>
      </c>
      <c r="X48" s="10" t="s">
        <v>32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</row>
    <row r="49" spans="1:348" ht="15.75" customHeight="1" x14ac:dyDescent="0.2">
      <c r="A49" s="11" t="s">
        <v>71</v>
      </c>
      <c r="B49" s="10">
        <f t="shared" si="14"/>
        <v>21</v>
      </c>
      <c r="C49" s="14">
        <f t="shared" si="0"/>
        <v>25.814610754003887</v>
      </c>
      <c r="D49" s="11" t="s">
        <v>14</v>
      </c>
      <c r="E49" s="10">
        <f t="shared" si="11"/>
        <v>0</v>
      </c>
      <c r="F49" s="10" t="s">
        <v>15</v>
      </c>
      <c r="G49" s="11" t="s">
        <v>45</v>
      </c>
      <c r="H49" s="10">
        <f t="shared" si="3"/>
        <v>9</v>
      </c>
      <c r="I49" s="10">
        <f t="shared" si="4"/>
        <v>5.4916845219875814</v>
      </c>
      <c r="J49" s="11" t="s">
        <v>17</v>
      </c>
      <c r="K49" s="11" t="s">
        <v>18</v>
      </c>
      <c r="L49" s="11" t="s">
        <v>76</v>
      </c>
      <c r="M49" s="10">
        <f t="shared" si="13"/>
        <v>35</v>
      </c>
      <c r="N49" s="10">
        <f t="shared" si="5"/>
        <v>811.38659320486124</v>
      </c>
      <c r="O49" s="10" t="s">
        <v>48</v>
      </c>
      <c r="P49" s="10">
        <f t="shared" si="6"/>
        <v>7.5</v>
      </c>
      <c r="Q49" s="10">
        <f t="shared" si="7"/>
        <v>31.541271297031734</v>
      </c>
      <c r="R49" s="10" t="s">
        <v>51</v>
      </c>
      <c r="S49" s="10" t="s">
        <v>52</v>
      </c>
      <c r="T49" s="10" t="s">
        <v>30</v>
      </c>
      <c r="U49" s="10" t="s">
        <v>83</v>
      </c>
      <c r="V49" s="10">
        <v>6</v>
      </c>
      <c r="W49" s="10">
        <f t="shared" si="8"/>
        <v>3.3796551358196116</v>
      </c>
      <c r="X49" s="10" t="s">
        <v>32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</row>
    <row r="50" spans="1:348" ht="15.75" customHeight="1" x14ac:dyDescent="0.2">
      <c r="A50" s="11" t="s">
        <v>70</v>
      </c>
      <c r="B50" s="10">
        <f t="shared" si="14"/>
        <v>30</v>
      </c>
      <c r="C50" s="14">
        <f t="shared" si="0"/>
        <v>15.360065299459862</v>
      </c>
      <c r="D50" s="11" t="s">
        <v>14</v>
      </c>
      <c r="E50" s="10">
        <f t="shared" si="11"/>
        <v>0</v>
      </c>
      <c r="F50" s="10" t="s">
        <v>39</v>
      </c>
      <c r="G50" s="11" t="s">
        <v>36</v>
      </c>
      <c r="H50" s="10">
        <f t="shared" si="3"/>
        <v>5</v>
      </c>
      <c r="I50" s="10">
        <f t="shared" si="4"/>
        <v>2.7442097745127843</v>
      </c>
      <c r="J50" s="11" t="s">
        <v>41</v>
      </c>
      <c r="K50" s="11" t="s">
        <v>34</v>
      </c>
      <c r="L50" s="11" t="s">
        <v>78</v>
      </c>
      <c r="M50" s="10">
        <f t="shared" si="13"/>
        <v>75</v>
      </c>
      <c r="N50" s="10">
        <f t="shared" si="5"/>
        <v>132.59871441686138</v>
      </c>
      <c r="O50" s="10" t="s">
        <v>20</v>
      </c>
      <c r="P50" s="10">
        <f t="shared" si="6"/>
        <v>0.5</v>
      </c>
      <c r="Q50" s="10">
        <f t="shared" si="7"/>
        <v>1.9150086730317313</v>
      </c>
      <c r="R50" s="10" t="s">
        <v>54</v>
      </c>
      <c r="S50" s="10" t="s">
        <v>55</v>
      </c>
      <c r="T50" s="10" t="s">
        <v>30</v>
      </c>
      <c r="U50" s="10" t="s">
        <v>24</v>
      </c>
      <c r="V50" s="10">
        <v>3</v>
      </c>
      <c r="W50" s="10">
        <f t="shared" si="8"/>
        <v>1.3493521078196093</v>
      </c>
      <c r="X50" s="10" t="s">
        <v>25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</row>
    <row r="51" spans="1:348" ht="15.75" customHeight="1" x14ac:dyDescent="0.2">
      <c r="A51" s="11" t="s">
        <v>70</v>
      </c>
      <c r="B51" s="10">
        <f t="shared" si="14"/>
        <v>30</v>
      </c>
      <c r="C51" s="14">
        <f t="shared" si="0"/>
        <v>15.360065299459862</v>
      </c>
      <c r="D51" s="11" t="s">
        <v>38</v>
      </c>
      <c r="E51" s="10">
        <f t="shared" si="11"/>
        <v>1</v>
      </c>
      <c r="F51" s="10" t="s">
        <v>39</v>
      </c>
      <c r="G51" s="11" t="s">
        <v>36</v>
      </c>
      <c r="H51" s="10">
        <f t="shared" si="3"/>
        <v>5</v>
      </c>
      <c r="I51" s="10">
        <f t="shared" si="4"/>
        <v>2.7442097745127843</v>
      </c>
      <c r="J51" s="11" t="s">
        <v>17</v>
      </c>
      <c r="K51" s="11" t="s">
        <v>18</v>
      </c>
      <c r="L51" s="11" t="s">
        <v>77</v>
      </c>
      <c r="M51" s="10">
        <f t="shared" si="13"/>
        <v>125</v>
      </c>
      <c r="N51" s="10">
        <f t="shared" si="5"/>
        <v>3784.1138659318617</v>
      </c>
      <c r="O51" s="10" t="s">
        <v>48</v>
      </c>
      <c r="P51" s="10">
        <f t="shared" si="6"/>
        <v>7.5</v>
      </c>
      <c r="Q51" s="10">
        <f t="shared" si="7"/>
        <v>31.541271297031734</v>
      </c>
      <c r="R51" s="10" t="s">
        <v>58</v>
      </c>
      <c r="S51" s="10" t="s">
        <v>55</v>
      </c>
      <c r="T51" s="10" t="s">
        <v>30</v>
      </c>
      <c r="U51" s="10" t="s">
        <v>24</v>
      </c>
      <c r="V51" s="10">
        <v>3</v>
      </c>
      <c r="W51" s="10">
        <f t="shared" si="8"/>
        <v>1.3493521078196093</v>
      </c>
      <c r="X51" s="10" t="s">
        <v>32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</row>
    <row r="52" spans="1:348" ht="15.75" customHeight="1" x14ac:dyDescent="0.2">
      <c r="A52" s="11" t="s">
        <v>71</v>
      </c>
      <c r="B52" s="10">
        <f t="shared" si="14"/>
        <v>21</v>
      </c>
      <c r="C52" s="14">
        <f t="shared" si="0"/>
        <v>25.814610754003887</v>
      </c>
      <c r="D52" s="11" t="s">
        <v>14</v>
      </c>
      <c r="E52" s="10">
        <f t="shared" si="11"/>
        <v>0</v>
      </c>
      <c r="F52" s="10" t="s">
        <v>15</v>
      </c>
      <c r="G52" s="11" t="s">
        <v>40</v>
      </c>
      <c r="H52" s="10">
        <f t="shared" si="3"/>
        <v>3</v>
      </c>
      <c r="I52" s="10">
        <f t="shared" si="4"/>
        <v>13.370472400775386</v>
      </c>
      <c r="J52" s="11" t="s">
        <v>17</v>
      </c>
      <c r="K52" s="11" t="s">
        <v>75</v>
      </c>
      <c r="L52" s="11" t="s">
        <v>78</v>
      </c>
      <c r="M52" s="10">
        <f t="shared" si="13"/>
        <v>75</v>
      </c>
      <c r="N52" s="10">
        <f t="shared" si="5"/>
        <v>132.59871441686138</v>
      </c>
      <c r="O52" s="10" t="s">
        <v>20</v>
      </c>
      <c r="P52" s="10">
        <f t="shared" si="6"/>
        <v>0.5</v>
      </c>
      <c r="Q52" s="10">
        <f t="shared" si="7"/>
        <v>1.9150086730317313</v>
      </c>
      <c r="R52" s="10" t="s">
        <v>21</v>
      </c>
      <c r="S52" s="10" t="s">
        <v>22</v>
      </c>
      <c r="T52" s="10" t="s">
        <v>23</v>
      </c>
      <c r="U52" s="10" t="s">
        <v>31</v>
      </c>
      <c r="V52" s="10">
        <v>0</v>
      </c>
      <c r="W52" s="10">
        <f t="shared" si="8"/>
        <v>17.319049079819607</v>
      </c>
      <c r="X52" s="10" t="s">
        <v>25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</row>
    <row r="53" spans="1:348" ht="15.75" customHeight="1" x14ac:dyDescent="0.2">
      <c r="A53" s="11" t="s">
        <v>71</v>
      </c>
      <c r="B53" s="10">
        <f t="shared" si="14"/>
        <v>21</v>
      </c>
      <c r="C53" s="14">
        <f t="shared" si="0"/>
        <v>25.814610754003887</v>
      </c>
      <c r="D53" s="11" t="s">
        <v>38</v>
      </c>
      <c r="E53" s="10">
        <f t="shared" si="11"/>
        <v>1</v>
      </c>
      <c r="F53" s="10" t="s">
        <v>39</v>
      </c>
      <c r="G53" s="11" t="s">
        <v>74</v>
      </c>
      <c r="H53" s="10">
        <f t="shared" si="3"/>
        <v>9</v>
      </c>
      <c r="I53" s="10">
        <f t="shared" si="4"/>
        <v>5.4916845219875814</v>
      </c>
      <c r="J53" s="11" t="s">
        <v>17</v>
      </c>
      <c r="K53" s="11" t="s">
        <v>27</v>
      </c>
      <c r="L53" s="11" t="s">
        <v>78</v>
      </c>
      <c r="M53" s="10">
        <f t="shared" si="13"/>
        <v>75</v>
      </c>
      <c r="N53" s="10">
        <f t="shared" si="5"/>
        <v>132.59871441686138</v>
      </c>
      <c r="O53" s="10" t="s">
        <v>20</v>
      </c>
      <c r="P53" s="10">
        <f t="shared" si="6"/>
        <v>0.5</v>
      </c>
      <c r="Q53" s="10">
        <f t="shared" si="7"/>
        <v>1.9150086730317313</v>
      </c>
      <c r="R53" s="10" t="s">
        <v>59</v>
      </c>
      <c r="S53" s="10" t="s">
        <v>22</v>
      </c>
      <c r="T53" s="10" t="s">
        <v>30</v>
      </c>
      <c r="U53" s="10" t="s">
        <v>24</v>
      </c>
      <c r="V53" s="10">
        <v>4</v>
      </c>
      <c r="W53" s="10">
        <f t="shared" si="8"/>
        <v>2.611978381961012E-2</v>
      </c>
      <c r="X53" s="10" t="s">
        <v>32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</row>
    <row r="54" spans="1:348" ht="15.75" customHeight="1" x14ac:dyDescent="0.2">
      <c r="A54" s="11" t="s">
        <v>70</v>
      </c>
      <c r="B54" s="10">
        <f t="shared" si="14"/>
        <v>30</v>
      </c>
      <c r="C54" s="14">
        <f t="shared" si="0"/>
        <v>15.360065299459862</v>
      </c>
      <c r="D54" s="11" t="s">
        <v>14</v>
      </c>
      <c r="E54" s="10">
        <f t="shared" si="11"/>
        <v>0</v>
      </c>
      <c r="F54" s="10" t="s">
        <v>15</v>
      </c>
      <c r="G54" s="11" t="s">
        <v>36</v>
      </c>
      <c r="H54" s="10">
        <f t="shared" si="3"/>
        <v>5</v>
      </c>
      <c r="I54" s="10">
        <f t="shared" si="4"/>
        <v>2.7442097745127843</v>
      </c>
      <c r="J54" s="11" t="s">
        <v>26</v>
      </c>
      <c r="K54" s="11" t="s">
        <v>18</v>
      </c>
      <c r="L54" s="11" t="s">
        <v>78</v>
      </c>
      <c r="M54" s="10">
        <f t="shared" si="13"/>
        <v>75</v>
      </c>
      <c r="N54" s="10">
        <f t="shared" si="5"/>
        <v>132.59871441686138</v>
      </c>
      <c r="O54" s="10" t="s">
        <v>20</v>
      </c>
      <c r="P54" s="10">
        <f t="shared" si="6"/>
        <v>0.5</v>
      </c>
      <c r="Q54" s="10">
        <f t="shared" si="7"/>
        <v>1.9150086730317313</v>
      </c>
      <c r="R54" s="10" t="s">
        <v>60</v>
      </c>
      <c r="S54" s="10" t="s">
        <v>35</v>
      </c>
      <c r="T54" s="10" t="s">
        <v>30</v>
      </c>
      <c r="U54" s="10" t="s">
        <v>24</v>
      </c>
      <c r="V54" s="10">
        <v>4</v>
      </c>
      <c r="W54" s="10">
        <f t="shared" si="8"/>
        <v>2.611978381961012E-2</v>
      </c>
      <c r="X54" s="10" t="s">
        <v>25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</row>
    <row r="55" spans="1:348" ht="15.75" customHeight="1" x14ac:dyDescent="0.2">
      <c r="A55" s="11" t="s">
        <v>70</v>
      </c>
      <c r="B55" s="10">
        <f t="shared" si="14"/>
        <v>30</v>
      </c>
      <c r="C55" s="14">
        <f t="shared" si="0"/>
        <v>15.360065299459862</v>
      </c>
      <c r="D55" s="11" t="s">
        <v>14</v>
      </c>
      <c r="E55" s="10">
        <f t="shared" si="11"/>
        <v>0</v>
      </c>
      <c r="F55" s="10" t="s">
        <v>39</v>
      </c>
      <c r="G55" s="11" t="s">
        <v>45</v>
      </c>
      <c r="H55" s="10">
        <f t="shared" si="3"/>
        <v>9</v>
      </c>
      <c r="I55" s="10">
        <f t="shared" si="4"/>
        <v>5.4916845219875814</v>
      </c>
      <c r="J55" s="11" t="s">
        <v>26</v>
      </c>
      <c r="K55" s="11" t="s">
        <v>27</v>
      </c>
      <c r="L55" s="11" t="s">
        <v>76</v>
      </c>
      <c r="M55" s="10">
        <f t="shared" si="13"/>
        <v>35</v>
      </c>
      <c r="N55" s="10">
        <f t="shared" si="5"/>
        <v>811.38659320486124</v>
      </c>
      <c r="O55" s="10" t="s">
        <v>20</v>
      </c>
      <c r="P55" s="10">
        <f t="shared" si="6"/>
        <v>0.5</v>
      </c>
      <c r="Q55" s="10">
        <f t="shared" si="7"/>
        <v>1.9150086730317313</v>
      </c>
      <c r="R55" s="10" t="s">
        <v>61</v>
      </c>
      <c r="S55" s="10" t="s">
        <v>35</v>
      </c>
      <c r="T55" s="10" t="s">
        <v>30</v>
      </c>
      <c r="U55" s="10" t="s">
        <v>44</v>
      </c>
      <c r="V55" s="10">
        <v>5</v>
      </c>
      <c r="W55" s="10">
        <f t="shared" si="8"/>
        <v>0.70288745981961087</v>
      </c>
      <c r="X55" s="10" t="s">
        <v>25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</row>
    <row r="56" spans="1:348" ht="15.75" customHeight="1" x14ac:dyDescent="0.2">
      <c r="A56" s="11" t="s">
        <v>70</v>
      </c>
      <c r="B56" s="10">
        <f t="shared" si="14"/>
        <v>30</v>
      </c>
      <c r="C56" s="14">
        <f t="shared" si="0"/>
        <v>15.360065299459862</v>
      </c>
      <c r="D56" s="11" t="s">
        <v>14</v>
      </c>
      <c r="E56" s="10">
        <f t="shared" si="11"/>
        <v>0</v>
      </c>
      <c r="F56" s="10" t="s">
        <v>39</v>
      </c>
      <c r="G56" s="11" t="s">
        <v>45</v>
      </c>
      <c r="H56" s="10">
        <f t="shared" si="3"/>
        <v>9</v>
      </c>
      <c r="I56" s="10">
        <f t="shared" si="4"/>
        <v>5.4916845219875814</v>
      </c>
      <c r="J56" s="11" t="s">
        <v>17</v>
      </c>
      <c r="K56" s="11" t="s">
        <v>75</v>
      </c>
      <c r="L56" s="11" t="s">
        <v>76</v>
      </c>
      <c r="M56" s="10">
        <f t="shared" si="13"/>
        <v>35</v>
      </c>
      <c r="N56" s="10">
        <f t="shared" si="5"/>
        <v>811.38659320486124</v>
      </c>
      <c r="O56" s="10" t="s">
        <v>20</v>
      </c>
      <c r="P56" s="10">
        <f t="shared" si="6"/>
        <v>0.5</v>
      </c>
      <c r="Q56" s="10">
        <f t="shared" si="7"/>
        <v>1.9150086730317313</v>
      </c>
      <c r="R56" s="10" t="s">
        <v>63</v>
      </c>
      <c r="S56" s="10" t="s">
        <v>22</v>
      </c>
      <c r="T56" s="10" t="s">
        <v>30</v>
      </c>
      <c r="U56" s="10" t="s">
        <v>44</v>
      </c>
      <c r="V56" s="10">
        <v>1</v>
      </c>
      <c r="W56" s="10">
        <f t="shared" si="8"/>
        <v>9.9958167558196074</v>
      </c>
      <c r="X56" s="10" t="s">
        <v>32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</row>
    <row r="57" spans="1:348" ht="15.75" customHeight="1" x14ac:dyDescent="0.2">
      <c r="A57" s="11" t="s">
        <v>70</v>
      </c>
      <c r="B57" s="10">
        <f t="shared" si="14"/>
        <v>30</v>
      </c>
      <c r="C57" s="14">
        <f t="shared" si="0"/>
        <v>15.360065299459862</v>
      </c>
      <c r="D57" s="11" t="s">
        <v>14</v>
      </c>
      <c r="E57" s="10">
        <f t="shared" si="11"/>
        <v>0</v>
      </c>
      <c r="F57" s="10" t="s">
        <v>15</v>
      </c>
      <c r="G57" s="11" t="s">
        <v>45</v>
      </c>
      <c r="H57" s="10">
        <f t="shared" si="3"/>
        <v>9</v>
      </c>
      <c r="I57" s="10">
        <f t="shared" si="4"/>
        <v>5.4916845219875814</v>
      </c>
      <c r="J57" s="11" t="s">
        <v>17</v>
      </c>
      <c r="K57" s="11" t="s">
        <v>34</v>
      </c>
      <c r="L57" s="11" t="s">
        <v>76</v>
      </c>
      <c r="M57" s="10">
        <f t="shared" si="13"/>
        <v>35</v>
      </c>
      <c r="N57" s="10">
        <f t="shared" si="5"/>
        <v>811.38659320486124</v>
      </c>
      <c r="O57" s="10" t="s">
        <v>20</v>
      </c>
      <c r="P57" s="10">
        <f t="shared" si="6"/>
        <v>0.5</v>
      </c>
      <c r="Q57" s="10">
        <f t="shared" si="7"/>
        <v>1.9150086730317313</v>
      </c>
      <c r="R57" s="10" t="s">
        <v>65</v>
      </c>
      <c r="S57" s="10" t="s">
        <v>52</v>
      </c>
      <c r="T57" s="10" t="s">
        <v>30</v>
      </c>
      <c r="U57" s="10" t="s">
        <v>31</v>
      </c>
      <c r="V57" s="10">
        <v>6</v>
      </c>
      <c r="W57" s="10">
        <f t="shared" si="8"/>
        <v>3.3796551358196116</v>
      </c>
      <c r="X57" s="10" t="s">
        <v>32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</row>
    <row r="58" spans="1:348" ht="15.75" customHeight="1" x14ac:dyDescent="0.2">
      <c r="A58" s="11" t="s">
        <v>70</v>
      </c>
      <c r="B58" s="10">
        <f t="shared" si="14"/>
        <v>30</v>
      </c>
      <c r="C58" s="14">
        <f t="shared" si="0"/>
        <v>15.360065299459862</v>
      </c>
      <c r="D58" s="11" t="s">
        <v>38</v>
      </c>
      <c r="E58" s="10">
        <f t="shared" si="11"/>
        <v>1</v>
      </c>
      <c r="F58" s="10" t="s">
        <v>33</v>
      </c>
      <c r="G58" s="11" t="s">
        <v>45</v>
      </c>
      <c r="H58" s="10">
        <f t="shared" si="3"/>
        <v>9</v>
      </c>
      <c r="I58" s="10">
        <f t="shared" si="4"/>
        <v>5.4916845219875814</v>
      </c>
      <c r="J58" s="11" t="s">
        <v>26</v>
      </c>
      <c r="K58" s="11" t="s">
        <v>75</v>
      </c>
      <c r="L58" s="11" t="s">
        <v>76</v>
      </c>
      <c r="M58" s="10">
        <f t="shared" si="13"/>
        <v>35</v>
      </c>
      <c r="N58" s="10">
        <f t="shared" si="5"/>
        <v>811.38659320486124</v>
      </c>
      <c r="O58" s="10" t="s">
        <v>20</v>
      </c>
      <c r="P58" s="10">
        <f t="shared" si="6"/>
        <v>0.5</v>
      </c>
      <c r="Q58" s="10">
        <f t="shared" si="7"/>
        <v>1.9150086730317313</v>
      </c>
      <c r="R58" s="10" t="s">
        <v>28</v>
      </c>
      <c r="S58" s="10" t="s">
        <v>55</v>
      </c>
      <c r="T58" s="10" t="s">
        <v>30</v>
      </c>
      <c r="U58" s="10" t="s">
        <v>83</v>
      </c>
      <c r="V58" s="10">
        <v>3</v>
      </c>
      <c r="W58" s="10">
        <f t="shared" si="8"/>
        <v>1.3493521078196093</v>
      </c>
      <c r="X58" s="10" t="s">
        <v>25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</row>
    <row r="59" spans="1:348" ht="15.75" customHeight="1" x14ac:dyDescent="0.2">
      <c r="A59" s="11" t="s">
        <v>71</v>
      </c>
      <c r="B59" s="10">
        <f t="shared" si="14"/>
        <v>21</v>
      </c>
      <c r="C59" s="14">
        <f t="shared" si="0"/>
        <v>25.814610754003887</v>
      </c>
      <c r="D59" s="11" t="s">
        <v>14</v>
      </c>
      <c r="E59" s="10">
        <f t="shared" si="11"/>
        <v>0</v>
      </c>
      <c r="F59" s="10" t="s">
        <v>15</v>
      </c>
      <c r="G59" s="11" t="s">
        <v>36</v>
      </c>
      <c r="H59" s="10">
        <f t="shared" si="3"/>
        <v>5</v>
      </c>
      <c r="I59" s="10">
        <f t="shared" si="4"/>
        <v>2.7442097745127843</v>
      </c>
      <c r="J59" s="11" t="s">
        <v>41</v>
      </c>
      <c r="K59" s="11" t="s">
        <v>18</v>
      </c>
      <c r="L59" s="11" t="s">
        <v>78</v>
      </c>
      <c r="M59" s="10">
        <f t="shared" si="13"/>
        <v>75</v>
      </c>
      <c r="N59" s="10">
        <f t="shared" si="5"/>
        <v>132.59871441686138</v>
      </c>
      <c r="O59" s="10" t="s">
        <v>20</v>
      </c>
      <c r="P59" s="10">
        <f t="shared" si="6"/>
        <v>0.5</v>
      </c>
      <c r="Q59" s="10">
        <f t="shared" si="7"/>
        <v>1.9150086730317313</v>
      </c>
      <c r="R59" s="10" t="s">
        <v>24</v>
      </c>
      <c r="S59" s="10" t="s">
        <v>55</v>
      </c>
      <c r="T59" s="10" t="s">
        <v>23</v>
      </c>
      <c r="U59" s="10" t="s">
        <v>31</v>
      </c>
      <c r="V59" s="10">
        <v>3</v>
      </c>
      <c r="W59" s="10">
        <f t="shared" si="8"/>
        <v>1.3493521078196093</v>
      </c>
      <c r="X59" s="10" t="s">
        <v>32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</row>
    <row r="60" spans="1:348" ht="15.75" customHeight="1" x14ac:dyDescent="0.2">
      <c r="A60" s="11" t="s">
        <v>70</v>
      </c>
      <c r="B60" s="10">
        <f t="shared" si="14"/>
        <v>30</v>
      </c>
      <c r="C60" s="14">
        <f t="shared" si="0"/>
        <v>15.360065299459862</v>
      </c>
      <c r="D60" s="11" t="s">
        <v>14</v>
      </c>
      <c r="E60" s="10">
        <f t="shared" si="11"/>
        <v>0</v>
      </c>
      <c r="F60" s="10" t="s">
        <v>15</v>
      </c>
      <c r="G60" s="11" t="s">
        <v>45</v>
      </c>
      <c r="H60" s="10">
        <f t="shared" si="3"/>
        <v>9</v>
      </c>
      <c r="I60" s="10">
        <f t="shared" si="4"/>
        <v>5.4916845219875814</v>
      </c>
      <c r="J60" s="11" t="s">
        <v>41</v>
      </c>
      <c r="K60" s="11" t="s">
        <v>18</v>
      </c>
      <c r="L60" s="11" t="s">
        <v>78</v>
      </c>
      <c r="M60" s="10">
        <f t="shared" si="13"/>
        <v>75</v>
      </c>
      <c r="N60" s="10">
        <f t="shared" si="5"/>
        <v>132.59871441686138</v>
      </c>
      <c r="O60" s="10" t="s">
        <v>20</v>
      </c>
      <c r="P60" s="10">
        <f t="shared" si="6"/>
        <v>0.5</v>
      </c>
      <c r="Q60" s="10">
        <f t="shared" si="7"/>
        <v>1.9150086730317313</v>
      </c>
      <c r="R60" s="10" t="s">
        <v>37</v>
      </c>
      <c r="S60" s="10" t="s">
        <v>22</v>
      </c>
      <c r="T60" s="10" t="s">
        <v>23</v>
      </c>
      <c r="U60" s="10" t="s">
        <v>56</v>
      </c>
      <c r="V60" s="10">
        <v>0</v>
      </c>
      <c r="W60" s="10">
        <f t="shared" si="8"/>
        <v>17.319049079819607</v>
      </c>
      <c r="X60" s="10" t="s">
        <v>25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</row>
    <row r="61" spans="1:348" ht="15.75" customHeight="1" x14ac:dyDescent="0.2">
      <c r="A61" s="11" t="s">
        <v>71</v>
      </c>
      <c r="B61" s="10">
        <f t="shared" si="14"/>
        <v>21</v>
      </c>
      <c r="C61" s="14">
        <f t="shared" si="0"/>
        <v>25.814610754003887</v>
      </c>
      <c r="D61" s="11" t="s">
        <v>14</v>
      </c>
      <c r="E61" s="10">
        <f t="shared" si="11"/>
        <v>0</v>
      </c>
      <c r="F61" s="10" t="s">
        <v>39</v>
      </c>
      <c r="G61" s="11" t="s">
        <v>36</v>
      </c>
      <c r="H61" s="10">
        <f t="shared" si="3"/>
        <v>5</v>
      </c>
      <c r="I61" s="10">
        <f t="shared" si="4"/>
        <v>2.7442097745127843</v>
      </c>
      <c r="J61" s="11" t="s">
        <v>41</v>
      </c>
      <c r="K61" s="11" t="s">
        <v>18</v>
      </c>
      <c r="L61" s="11" t="s">
        <v>78</v>
      </c>
      <c r="M61" s="10">
        <f t="shared" si="13"/>
        <v>75</v>
      </c>
      <c r="N61" s="10">
        <f t="shared" si="5"/>
        <v>132.59871441686138</v>
      </c>
      <c r="O61" s="10" t="s">
        <v>48</v>
      </c>
      <c r="P61" s="10">
        <f t="shared" si="6"/>
        <v>7.5</v>
      </c>
      <c r="Q61" s="10">
        <f t="shared" si="7"/>
        <v>31.541271297031734</v>
      </c>
      <c r="R61" s="10" t="s">
        <v>42</v>
      </c>
      <c r="S61" s="10" t="s">
        <v>22</v>
      </c>
      <c r="T61" s="10" t="s">
        <v>30</v>
      </c>
      <c r="U61" s="10" t="s">
        <v>64</v>
      </c>
      <c r="V61" s="10">
        <v>8</v>
      </c>
      <c r="W61" s="10">
        <f t="shared" si="8"/>
        <v>14.733190487819613</v>
      </c>
      <c r="X61" s="10" t="s">
        <v>32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</row>
    <row r="62" spans="1:348" ht="15.75" customHeight="1" x14ac:dyDescent="0.2">
      <c r="A62" s="11" t="s">
        <v>71</v>
      </c>
      <c r="B62" s="10">
        <f t="shared" si="14"/>
        <v>21</v>
      </c>
      <c r="C62" s="14">
        <f t="shared" si="0"/>
        <v>25.814610754003887</v>
      </c>
      <c r="D62" s="11" t="s">
        <v>14</v>
      </c>
      <c r="E62" s="10">
        <f t="shared" si="11"/>
        <v>0</v>
      </c>
      <c r="F62" s="10" t="s">
        <v>39</v>
      </c>
      <c r="G62" s="11" t="s">
        <v>36</v>
      </c>
      <c r="H62" s="10">
        <f t="shared" si="3"/>
        <v>5</v>
      </c>
      <c r="I62" s="10">
        <f t="shared" si="4"/>
        <v>2.7442097745127843</v>
      </c>
      <c r="J62" s="11" t="s">
        <v>26</v>
      </c>
      <c r="K62" s="11" t="s">
        <v>34</v>
      </c>
      <c r="L62" s="11" t="s">
        <v>76</v>
      </c>
      <c r="M62" s="10">
        <f t="shared" si="13"/>
        <v>35</v>
      </c>
      <c r="N62" s="10">
        <f t="shared" si="5"/>
        <v>811.38659320486124</v>
      </c>
      <c r="O62" s="10" t="s">
        <v>20</v>
      </c>
      <c r="P62" s="10">
        <f t="shared" si="6"/>
        <v>0.5</v>
      </c>
      <c r="Q62" s="10">
        <f t="shared" si="7"/>
        <v>1.9150086730317313</v>
      </c>
      <c r="R62" s="10" t="s">
        <v>44</v>
      </c>
      <c r="S62" s="10" t="s">
        <v>81</v>
      </c>
      <c r="T62" s="10" t="s">
        <v>30</v>
      </c>
      <c r="U62" s="10" t="s">
        <v>24</v>
      </c>
      <c r="V62" s="10">
        <v>4</v>
      </c>
      <c r="W62" s="10">
        <f t="shared" si="8"/>
        <v>2.611978381961012E-2</v>
      </c>
      <c r="X62" s="10" t="s">
        <v>32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</row>
    <row r="63" spans="1:348" ht="15.75" customHeight="1" x14ac:dyDescent="0.2">
      <c r="A63" s="11" t="s">
        <v>70</v>
      </c>
      <c r="B63" s="10">
        <f t="shared" si="14"/>
        <v>30</v>
      </c>
      <c r="C63" s="14">
        <f t="shared" si="0"/>
        <v>15.360065299459862</v>
      </c>
      <c r="D63" s="11" t="s">
        <v>14</v>
      </c>
      <c r="E63" s="10">
        <f t="shared" si="11"/>
        <v>0</v>
      </c>
      <c r="F63" s="10" t="s">
        <v>15</v>
      </c>
      <c r="G63" s="11" t="s">
        <v>40</v>
      </c>
      <c r="H63" s="10">
        <f t="shared" si="3"/>
        <v>3</v>
      </c>
      <c r="I63" s="10">
        <f t="shared" si="4"/>
        <v>13.370472400775386</v>
      </c>
      <c r="J63" s="11" t="s">
        <v>41</v>
      </c>
      <c r="K63" s="11" t="s">
        <v>75</v>
      </c>
      <c r="L63" s="11" t="s">
        <v>78</v>
      </c>
      <c r="M63" s="10">
        <f t="shared" si="13"/>
        <v>75</v>
      </c>
      <c r="N63" s="10">
        <f t="shared" si="5"/>
        <v>132.59871441686138</v>
      </c>
      <c r="O63" s="10" t="s">
        <v>48</v>
      </c>
      <c r="P63" s="10">
        <f t="shared" si="6"/>
        <v>7.5</v>
      </c>
      <c r="Q63" s="10">
        <f t="shared" si="7"/>
        <v>31.541271297031734</v>
      </c>
      <c r="R63" s="10" t="s">
        <v>24</v>
      </c>
      <c r="S63" s="10" t="s">
        <v>35</v>
      </c>
      <c r="T63" s="10" t="s">
        <v>30</v>
      </c>
      <c r="U63" s="10" t="s">
        <v>24</v>
      </c>
      <c r="V63" s="10">
        <v>3</v>
      </c>
      <c r="W63" s="10">
        <f t="shared" si="8"/>
        <v>1.3493521078196093</v>
      </c>
      <c r="X63" s="10" t="s">
        <v>32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</row>
    <row r="64" spans="1:348" ht="15.75" customHeight="1" x14ac:dyDescent="0.2">
      <c r="A64" s="11" t="s">
        <v>70</v>
      </c>
      <c r="B64" s="10">
        <f t="shared" si="14"/>
        <v>30</v>
      </c>
      <c r="C64" s="14">
        <f t="shared" si="0"/>
        <v>15.360065299459862</v>
      </c>
      <c r="D64" s="11" t="s">
        <v>14</v>
      </c>
      <c r="E64" s="10">
        <f t="shared" si="11"/>
        <v>0</v>
      </c>
      <c r="F64" s="10" t="s">
        <v>15</v>
      </c>
      <c r="G64" s="11" t="s">
        <v>40</v>
      </c>
      <c r="H64" s="10">
        <f t="shared" si="3"/>
        <v>3</v>
      </c>
      <c r="I64" s="10">
        <f t="shared" si="4"/>
        <v>13.370472400775386</v>
      </c>
      <c r="J64" s="11" t="s">
        <v>26</v>
      </c>
      <c r="K64" s="11" t="s">
        <v>18</v>
      </c>
      <c r="L64" s="11" t="s">
        <v>76</v>
      </c>
      <c r="M64" s="10">
        <f t="shared" si="13"/>
        <v>35</v>
      </c>
      <c r="N64" s="10">
        <f t="shared" si="5"/>
        <v>811.38659320486124</v>
      </c>
      <c r="O64" s="10" t="s">
        <v>20</v>
      </c>
      <c r="P64" s="10">
        <f t="shared" si="6"/>
        <v>0.5</v>
      </c>
      <c r="Q64" s="10">
        <f t="shared" si="7"/>
        <v>1.9150086730317313</v>
      </c>
      <c r="R64" s="10" t="s">
        <v>37</v>
      </c>
      <c r="S64" s="10" t="s">
        <v>22</v>
      </c>
      <c r="T64" s="10" t="s">
        <v>30</v>
      </c>
      <c r="U64" s="10" t="s">
        <v>44</v>
      </c>
      <c r="V64" s="10">
        <v>6</v>
      </c>
      <c r="W64" s="10">
        <f t="shared" si="8"/>
        <v>3.3796551358196116</v>
      </c>
      <c r="X64" s="10" t="s">
        <v>25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</row>
    <row r="65" spans="1:348" ht="15.75" customHeight="1" x14ac:dyDescent="0.2">
      <c r="A65" s="11" t="s">
        <v>70</v>
      </c>
      <c r="B65" s="10">
        <f t="shared" si="14"/>
        <v>30</v>
      </c>
      <c r="C65" s="14">
        <f t="shared" si="0"/>
        <v>15.360065299459862</v>
      </c>
      <c r="D65" s="11" t="s">
        <v>14</v>
      </c>
      <c r="E65" s="10">
        <f t="shared" si="11"/>
        <v>0</v>
      </c>
      <c r="F65" s="10" t="s">
        <v>15</v>
      </c>
      <c r="G65" s="11" t="s">
        <v>45</v>
      </c>
      <c r="H65" s="10">
        <f t="shared" si="3"/>
        <v>9</v>
      </c>
      <c r="I65" s="10">
        <f t="shared" si="4"/>
        <v>5.4916845219875814</v>
      </c>
      <c r="J65" s="11" t="s">
        <v>26</v>
      </c>
      <c r="K65" s="11" t="s">
        <v>75</v>
      </c>
      <c r="L65" s="11" t="s">
        <v>77</v>
      </c>
      <c r="M65" s="10">
        <f t="shared" si="13"/>
        <v>125</v>
      </c>
      <c r="N65" s="10">
        <f t="shared" si="5"/>
        <v>3784.1138659318617</v>
      </c>
      <c r="O65" s="10" t="s">
        <v>20</v>
      </c>
      <c r="P65" s="10">
        <f t="shared" si="6"/>
        <v>0.5</v>
      </c>
      <c r="Q65" s="10">
        <f t="shared" si="7"/>
        <v>1.9150086730317313</v>
      </c>
      <c r="R65" s="10" t="s">
        <v>51</v>
      </c>
      <c r="S65" s="10" t="s">
        <v>55</v>
      </c>
      <c r="T65" s="10" t="s">
        <v>30</v>
      </c>
      <c r="U65" s="10" t="s">
        <v>44</v>
      </c>
      <c r="V65" s="10">
        <v>5</v>
      </c>
      <c r="W65" s="10">
        <f t="shared" si="8"/>
        <v>0.70288745981961087</v>
      </c>
      <c r="X65" s="10" t="s">
        <v>32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</row>
    <row r="66" spans="1:348" ht="15.75" customHeight="1" x14ac:dyDescent="0.2">
      <c r="A66" s="11" t="s">
        <v>70</v>
      </c>
      <c r="B66" s="10">
        <f t="shared" si="14"/>
        <v>30</v>
      </c>
      <c r="C66" s="14">
        <f t="shared" si="0"/>
        <v>15.360065299459862</v>
      </c>
      <c r="D66" s="11" t="s">
        <v>14</v>
      </c>
      <c r="E66" s="10">
        <f t="shared" si="11"/>
        <v>0</v>
      </c>
      <c r="F66" s="10" t="s">
        <v>15</v>
      </c>
      <c r="G66" s="11" t="s">
        <v>45</v>
      </c>
      <c r="H66" s="10">
        <f t="shared" si="3"/>
        <v>9</v>
      </c>
      <c r="I66" s="10">
        <f t="shared" si="4"/>
        <v>5.4916845219875814</v>
      </c>
      <c r="J66" s="11" t="s">
        <v>26</v>
      </c>
      <c r="K66" s="11" t="s">
        <v>34</v>
      </c>
      <c r="L66" s="11" t="s">
        <v>76</v>
      </c>
      <c r="M66" s="10">
        <f t="shared" si="13"/>
        <v>35</v>
      </c>
      <c r="N66" s="10">
        <f t="shared" si="5"/>
        <v>811.38659320486124</v>
      </c>
      <c r="O66" s="10" t="s">
        <v>20</v>
      </c>
      <c r="P66" s="10">
        <f t="shared" si="6"/>
        <v>0.5</v>
      </c>
      <c r="Q66" s="10">
        <f t="shared" si="7"/>
        <v>1.9150086730317313</v>
      </c>
      <c r="R66" s="10" t="s">
        <v>54</v>
      </c>
      <c r="S66" s="10" t="s">
        <v>82</v>
      </c>
      <c r="T66" s="10" t="s">
        <v>30</v>
      </c>
      <c r="U66" s="10" t="s">
        <v>64</v>
      </c>
      <c r="V66" s="10">
        <v>8</v>
      </c>
      <c r="W66" s="10">
        <f t="shared" si="8"/>
        <v>14.733190487819613</v>
      </c>
      <c r="X66" s="10" t="s">
        <v>25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</row>
    <row r="67" spans="1:348" ht="15.75" customHeight="1" x14ac:dyDescent="0.2">
      <c r="A67" s="11" t="s">
        <v>71</v>
      </c>
      <c r="B67" s="10">
        <f t="shared" si="14"/>
        <v>21</v>
      </c>
      <c r="C67" s="14">
        <f t="shared" ref="C67:C130" si="15">((26.080808080808-B67)^2)</f>
        <v>25.814610754003887</v>
      </c>
      <c r="D67" s="11" t="s">
        <v>14</v>
      </c>
      <c r="E67" s="10">
        <f t="shared" si="11"/>
        <v>0</v>
      </c>
      <c r="F67" s="10" t="s">
        <v>15</v>
      </c>
      <c r="G67" s="11" t="s">
        <v>40</v>
      </c>
      <c r="H67" s="10">
        <f t="shared" si="3"/>
        <v>3</v>
      </c>
      <c r="I67" s="10">
        <f t="shared" si="4"/>
        <v>13.370472400775386</v>
      </c>
      <c r="J67" s="11" t="s">
        <v>26</v>
      </c>
      <c r="K67" s="11" t="s">
        <v>34</v>
      </c>
      <c r="L67" s="11" t="s">
        <v>76</v>
      </c>
      <c r="M67" s="10">
        <f t="shared" ref="M67:M98" si="16">IF(L67="20k - 50k", 35, IF(L67="100k - 150k", 125, IF(L67="150k - 200k", 175, 75)))</f>
        <v>35</v>
      </c>
      <c r="N67" s="10">
        <f t="shared" si="5"/>
        <v>811.38659320486124</v>
      </c>
      <c r="O67" s="10" t="s">
        <v>20</v>
      </c>
      <c r="P67" s="10">
        <f t="shared" si="6"/>
        <v>0.5</v>
      </c>
      <c r="Q67" s="10">
        <f t="shared" si="7"/>
        <v>1.9150086730317313</v>
      </c>
      <c r="R67" s="10" t="s">
        <v>58</v>
      </c>
      <c r="S67" s="10" t="s">
        <v>52</v>
      </c>
      <c r="T67" s="10" t="s">
        <v>23</v>
      </c>
      <c r="U67" s="10" t="s">
        <v>44</v>
      </c>
      <c r="V67" s="10">
        <v>4</v>
      </c>
      <c r="W67" s="10">
        <f t="shared" si="8"/>
        <v>2.611978381961012E-2</v>
      </c>
      <c r="X67" s="10" t="s">
        <v>32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</row>
    <row r="68" spans="1:348" ht="15.75" customHeight="1" x14ac:dyDescent="0.2">
      <c r="A68" s="11" t="s">
        <v>70</v>
      </c>
      <c r="B68" s="10">
        <f t="shared" si="14"/>
        <v>30</v>
      </c>
      <c r="C68" s="14">
        <f t="shared" si="15"/>
        <v>15.360065299459862</v>
      </c>
      <c r="D68" s="11" t="s">
        <v>14</v>
      </c>
      <c r="E68" s="10">
        <f t="shared" si="11"/>
        <v>0</v>
      </c>
      <c r="F68" s="10" t="s">
        <v>15</v>
      </c>
      <c r="G68" s="11" t="s">
        <v>45</v>
      </c>
      <c r="H68" s="10">
        <f t="shared" ref="H68:H131" si="17">IF(G68="2 - 4 hours", 3, IF(G68="4 - 6 hours", 5, IF(G68="6 - 8 hours", 7, 9)))</f>
        <v>9</v>
      </c>
      <c r="I68" s="10">
        <f t="shared" ref="I68:I131" si="18">(6.65656565656565-H68)^2</f>
        <v>5.4916845219875814</v>
      </c>
      <c r="J68" s="11" t="s">
        <v>26</v>
      </c>
      <c r="K68" s="11" t="s">
        <v>18</v>
      </c>
      <c r="L68" s="11" t="s">
        <v>78</v>
      </c>
      <c r="M68" s="10">
        <f t="shared" si="16"/>
        <v>75</v>
      </c>
      <c r="N68" s="10">
        <f t="shared" ref="N68:N131" si="19">(63.48484848485-M68)^2</f>
        <v>132.59871441686138</v>
      </c>
      <c r="O68" s="10" t="s">
        <v>20</v>
      </c>
      <c r="P68" s="10">
        <f t="shared" ref="P68:P131" si="20">IF(O68="&lt;1 years",0.5,IF(O68="5-10 years",7.5,2.5))</f>
        <v>0.5</v>
      </c>
      <c r="Q68" s="10">
        <f t="shared" ref="Q68:Q131" si="21">(1.883838384-P68)^2</f>
        <v>1.9150086730317313</v>
      </c>
      <c r="R68" s="10" t="s">
        <v>21</v>
      </c>
      <c r="S68" s="10" t="s">
        <v>55</v>
      </c>
      <c r="T68" s="10" t="s">
        <v>30</v>
      </c>
      <c r="U68" s="10" t="s">
        <v>83</v>
      </c>
      <c r="V68" s="10">
        <v>4</v>
      </c>
      <c r="W68" s="10">
        <f t="shared" ref="W68:W131" si="22">(4.161616162-V68)^2</f>
        <v>2.611978381961012E-2</v>
      </c>
      <c r="X68" s="10" t="s">
        <v>25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</row>
    <row r="69" spans="1:348" ht="15.75" customHeight="1" x14ac:dyDescent="0.2">
      <c r="A69" s="11" t="s">
        <v>70</v>
      </c>
      <c r="B69" s="10">
        <f t="shared" si="14"/>
        <v>30</v>
      </c>
      <c r="C69" s="14">
        <f t="shared" si="15"/>
        <v>15.360065299459862</v>
      </c>
      <c r="D69" s="11" t="s">
        <v>38</v>
      </c>
      <c r="E69" s="10">
        <f t="shared" si="11"/>
        <v>1</v>
      </c>
      <c r="F69" s="10" t="s">
        <v>39</v>
      </c>
      <c r="G69" s="11" t="s">
        <v>74</v>
      </c>
      <c r="H69" s="10">
        <f t="shared" si="17"/>
        <v>9</v>
      </c>
      <c r="I69" s="10">
        <f t="shared" si="18"/>
        <v>5.4916845219875814</v>
      </c>
      <c r="J69" s="11" t="s">
        <v>41</v>
      </c>
      <c r="K69" s="11" t="s">
        <v>27</v>
      </c>
      <c r="L69" s="11" t="s">
        <v>77</v>
      </c>
      <c r="M69" s="10">
        <f t="shared" si="16"/>
        <v>125</v>
      </c>
      <c r="N69" s="10">
        <f t="shared" si="19"/>
        <v>3784.1138659318617</v>
      </c>
      <c r="O69" s="10" t="s">
        <v>62</v>
      </c>
      <c r="P69" s="10">
        <f t="shared" si="20"/>
        <v>2.5</v>
      </c>
      <c r="Q69" s="10">
        <f t="shared" si="21"/>
        <v>0.37965513703173154</v>
      </c>
      <c r="R69" s="10" t="s">
        <v>59</v>
      </c>
      <c r="S69" s="10" t="s">
        <v>55</v>
      </c>
      <c r="T69" s="10" t="s">
        <v>30</v>
      </c>
      <c r="U69" s="10" t="s">
        <v>24</v>
      </c>
      <c r="V69" s="10">
        <v>5</v>
      </c>
      <c r="W69" s="10">
        <f t="shared" si="22"/>
        <v>0.70288745981961087</v>
      </c>
      <c r="X69" s="10" t="s">
        <v>25</v>
      </c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</row>
    <row r="70" spans="1:348" ht="15.75" customHeight="1" x14ac:dyDescent="0.2">
      <c r="A70" s="11" t="s">
        <v>70</v>
      </c>
      <c r="B70" s="10">
        <f t="shared" si="14"/>
        <v>30</v>
      </c>
      <c r="C70" s="14">
        <f t="shared" si="15"/>
        <v>15.360065299459862</v>
      </c>
      <c r="D70" s="11" t="s">
        <v>14</v>
      </c>
      <c r="E70" s="10">
        <f t="shared" si="11"/>
        <v>0</v>
      </c>
      <c r="F70" s="10" t="s">
        <v>39</v>
      </c>
      <c r="G70" s="11" t="s">
        <v>74</v>
      </c>
      <c r="H70" s="10">
        <f t="shared" si="17"/>
        <v>9</v>
      </c>
      <c r="I70" s="10">
        <f t="shared" si="18"/>
        <v>5.4916845219875814</v>
      </c>
      <c r="J70" s="11" t="s">
        <v>17</v>
      </c>
      <c r="K70" s="11" t="s">
        <v>75</v>
      </c>
      <c r="L70" s="11" t="s">
        <v>78</v>
      </c>
      <c r="M70" s="10">
        <f t="shared" si="16"/>
        <v>75</v>
      </c>
      <c r="N70" s="10">
        <f t="shared" si="19"/>
        <v>132.59871441686138</v>
      </c>
      <c r="O70" s="10" t="s">
        <v>62</v>
      </c>
      <c r="P70" s="10">
        <f t="shared" si="20"/>
        <v>2.5</v>
      </c>
      <c r="Q70" s="10">
        <f t="shared" si="21"/>
        <v>0.37965513703173154</v>
      </c>
      <c r="R70" s="10" t="s">
        <v>60</v>
      </c>
      <c r="S70" s="10" t="s">
        <v>22</v>
      </c>
      <c r="T70" s="10" t="s">
        <v>30</v>
      </c>
      <c r="U70" s="10" t="s">
        <v>31</v>
      </c>
      <c r="V70" s="10">
        <v>1</v>
      </c>
      <c r="W70" s="10">
        <f t="shared" si="22"/>
        <v>9.9958167558196074</v>
      </c>
      <c r="X70" s="10" t="s">
        <v>32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</row>
    <row r="71" spans="1:348" ht="15.75" customHeight="1" x14ac:dyDescent="0.2">
      <c r="A71" s="11" t="s">
        <v>70</v>
      </c>
      <c r="B71" s="10">
        <f t="shared" si="14"/>
        <v>30</v>
      </c>
      <c r="C71" s="14">
        <f t="shared" si="15"/>
        <v>15.360065299459862</v>
      </c>
      <c r="D71" s="11" t="s">
        <v>14</v>
      </c>
      <c r="E71" s="10">
        <f t="shared" si="11"/>
        <v>0</v>
      </c>
      <c r="F71" s="10" t="s">
        <v>39</v>
      </c>
      <c r="G71" s="11" t="s">
        <v>40</v>
      </c>
      <c r="H71" s="10">
        <f t="shared" si="17"/>
        <v>3</v>
      </c>
      <c r="I71" s="10">
        <f t="shared" si="18"/>
        <v>13.370472400775386</v>
      </c>
      <c r="J71" s="11" t="s">
        <v>41</v>
      </c>
      <c r="K71" s="11" t="s">
        <v>34</v>
      </c>
      <c r="L71" s="11" t="s">
        <v>78</v>
      </c>
      <c r="M71" s="10">
        <f t="shared" si="16"/>
        <v>75</v>
      </c>
      <c r="N71" s="10">
        <f t="shared" si="19"/>
        <v>132.59871441686138</v>
      </c>
      <c r="O71" s="10" t="s">
        <v>20</v>
      </c>
      <c r="P71" s="10">
        <f t="shared" si="20"/>
        <v>0.5</v>
      </c>
      <c r="Q71" s="10">
        <f t="shared" si="21"/>
        <v>1.9150086730317313</v>
      </c>
      <c r="R71" s="10" t="s">
        <v>61</v>
      </c>
      <c r="S71" s="10" t="s">
        <v>22</v>
      </c>
      <c r="T71" s="10" t="s">
        <v>30</v>
      </c>
      <c r="U71" s="10" t="s">
        <v>24</v>
      </c>
      <c r="V71" s="10">
        <v>6</v>
      </c>
      <c r="W71" s="10">
        <f t="shared" si="22"/>
        <v>3.3796551358196116</v>
      </c>
      <c r="X71" s="10" t="s">
        <v>32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</row>
    <row r="72" spans="1:348" ht="15.75" customHeight="1" x14ac:dyDescent="0.2">
      <c r="A72" s="11" t="s">
        <v>71</v>
      </c>
      <c r="B72" s="10">
        <f t="shared" si="14"/>
        <v>21</v>
      </c>
      <c r="C72" s="14">
        <f t="shared" si="15"/>
        <v>25.814610754003887</v>
      </c>
      <c r="D72" s="11" t="s">
        <v>14</v>
      </c>
      <c r="E72" s="10">
        <f t="shared" ref="E72:E135" si="23">IF(D72="Male", 0, IF(D72="Female", 1, 1))</f>
        <v>0</v>
      </c>
      <c r="F72" s="10" t="s">
        <v>15</v>
      </c>
      <c r="G72" s="11" t="s">
        <v>74</v>
      </c>
      <c r="H72" s="10">
        <f t="shared" si="17"/>
        <v>9</v>
      </c>
      <c r="I72" s="10">
        <f t="shared" si="18"/>
        <v>5.4916845219875814</v>
      </c>
      <c r="J72" s="11" t="s">
        <v>17</v>
      </c>
      <c r="K72" s="11" t="s">
        <v>18</v>
      </c>
      <c r="L72" s="11" t="s">
        <v>78</v>
      </c>
      <c r="M72" s="10">
        <f t="shared" si="16"/>
        <v>75</v>
      </c>
      <c r="N72" s="10">
        <f t="shared" si="19"/>
        <v>132.59871441686138</v>
      </c>
      <c r="O72" s="10" t="s">
        <v>20</v>
      </c>
      <c r="P72" s="10">
        <f t="shared" si="20"/>
        <v>0.5</v>
      </c>
      <c r="Q72" s="10">
        <f t="shared" si="21"/>
        <v>1.9150086730317313</v>
      </c>
      <c r="R72" s="10" t="s">
        <v>28</v>
      </c>
      <c r="S72" s="10" t="s">
        <v>35</v>
      </c>
      <c r="T72" s="10" t="s">
        <v>23</v>
      </c>
      <c r="U72" s="10" t="s">
        <v>31</v>
      </c>
      <c r="V72" s="10">
        <v>3</v>
      </c>
      <c r="W72" s="10">
        <f t="shared" si="22"/>
        <v>1.3493521078196093</v>
      </c>
      <c r="X72" s="10" t="s">
        <v>25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</row>
    <row r="73" spans="1:348" ht="15.75" customHeight="1" x14ac:dyDescent="0.2">
      <c r="A73" s="11" t="s">
        <v>70</v>
      </c>
      <c r="B73" s="10">
        <f t="shared" si="14"/>
        <v>30</v>
      </c>
      <c r="C73" s="14">
        <f t="shared" si="15"/>
        <v>15.360065299459862</v>
      </c>
      <c r="D73" s="11" t="s">
        <v>14</v>
      </c>
      <c r="E73" s="10">
        <f t="shared" si="23"/>
        <v>0</v>
      </c>
      <c r="F73" s="10" t="s">
        <v>15</v>
      </c>
      <c r="G73" s="11" t="s">
        <v>45</v>
      </c>
      <c r="H73" s="10">
        <f t="shared" si="17"/>
        <v>9</v>
      </c>
      <c r="I73" s="10">
        <f t="shared" si="18"/>
        <v>5.4916845219875814</v>
      </c>
      <c r="J73" s="11" t="s">
        <v>26</v>
      </c>
      <c r="K73" s="11" t="s">
        <v>34</v>
      </c>
      <c r="L73" s="11" t="s">
        <v>76</v>
      </c>
      <c r="M73" s="10">
        <f t="shared" si="16"/>
        <v>35</v>
      </c>
      <c r="N73" s="10">
        <f t="shared" si="19"/>
        <v>811.38659320486124</v>
      </c>
      <c r="O73" s="10" t="s">
        <v>62</v>
      </c>
      <c r="P73" s="10">
        <f t="shared" si="20"/>
        <v>2.5</v>
      </c>
      <c r="Q73" s="10">
        <f t="shared" si="21"/>
        <v>0.37965513703173154</v>
      </c>
      <c r="R73" s="10" t="s">
        <v>24</v>
      </c>
      <c r="S73" s="10" t="s">
        <v>35</v>
      </c>
      <c r="T73" s="10" t="s">
        <v>30</v>
      </c>
      <c r="U73" s="10" t="s">
        <v>24</v>
      </c>
      <c r="V73" s="10">
        <v>3</v>
      </c>
      <c r="W73" s="10">
        <f t="shared" si="22"/>
        <v>1.3493521078196093</v>
      </c>
      <c r="X73" s="10" t="s">
        <v>32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</row>
    <row r="74" spans="1:348" ht="15.75" customHeight="1" x14ac:dyDescent="0.2">
      <c r="A74" s="11" t="s">
        <v>70</v>
      </c>
      <c r="B74" s="10">
        <f t="shared" si="14"/>
        <v>30</v>
      </c>
      <c r="C74" s="14">
        <f t="shared" si="15"/>
        <v>15.360065299459862</v>
      </c>
      <c r="D74" s="11" t="s">
        <v>14</v>
      </c>
      <c r="E74" s="10">
        <f t="shared" si="23"/>
        <v>0</v>
      </c>
      <c r="F74" s="10" t="s">
        <v>15</v>
      </c>
      <c r="G74" s="11" t="s">
        <v>74</v>
      </c>
      <c r="H74" s="10">
        <f t="shared" si="17"/>
        <v>9</v>
      </c>
      <c r="I74" s="10">
        <f t="shared" si="18"/>
        <v>5.4916845219875814</v>
      </c>
      <c r="J74" s="11" t="s">
        <v>26</v>
      </c>
      <c r="K74" s="11" t="s">
        <v>75</v>
      </c>
      <c r="L74" s="11" t="s">
        <v>77</v>
      </c>
      <c r="M74" s="10">
        <f t="shared" si="16"/>
        <v>125</v>
      </c>
      <c r="N74" s="10">
        <f t="shared" si="19"/>
        <v>3784.1138659318617</v>
      </c>
      <c r="O74" s="10" t="s">
        <v>20</v>
      </c>
      <c r="P74" s="10">
        <f t="shared" si="20"/>
        <v>0.5</v>
      </c>
      <c r="Q74" s="10">
        <f t="shared" si="21"/>
        <v>1.9150086730317313</v>
      </c>
      <c r="R74" s="10" t="s">
        <v>37</v>
      </c>
      <c r="S74" s="12" t="s">
        <v>81</v>
      </c>
      <c r="T74" s="10" t="s">
        <v>30</v>
      </c>
      <c r="U74" s="10" t="s">
        <v>24</v>
      </c>
      <c r="V74" s="10">
        <v>0</v>
      </c>
      <c r="W74" s="10">
        <f t="shared" si="22"/>
        <v>17.319049079819607</v>
      </c>
      <c r="X74" s="10" t="s">
        <v>25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</row>
    <row r="75" spans="1:348" ht="15.75" customHeight="1" x14ac:dyDescent="0.2">
      <c r="A75" s="11" t="s">
        <v>70</v>
      </c>
      <c r="B75" s="10">
        <f t="shared" si="14"/>
        <v>30</v>
      </c>
      <c r="C75" s="14">
        <f t="shared" si="15"/>
        <v>15.360065299459862</v>
      </c>
      <c r="D75" s="11" t="s">
        <v>14</v>
      </c>
      <c r="E75" s="10">
        <f t="shared" si="23"/>
        <v>0</v>
      </c>
      <c r="F75" s="10" t="s">
        <v>15</v>
      </c>
      <c r="G75" s="11" t="s">
        <v>36</v>
      </c>
      <c r="H75" s="10">
        <f t="shared" si="17"/>
        <v>5</v>
      </c>
      <c r="I75" s="10">
        <f t="shared" si="18"/>
        <v>2.7442097745127843</v>
      </c>
      <c r="J75" s="11" t="s">
        <v>17</v>
      </c>
      <c r="K75" s="11" t="s">
        <v>18</v>
      </c>
      <c r="L75" s="11" t="s">
        <v>77</v>
      </c>
      <c r="M75" s="10">
        <f t="shared" si="16"/>
        <v>125</v>
      </c>
      <c r="N75" s="10">
        <f t="shared" si="19"/>
        <v>3784.1138659318617</v>
      </c>
      <c r="O75" s="10" t="s">
        <v>48</v>
      </c>
      <c r="P75" s="10">
        <f t="shared" si="20"/>
        <v>7.5</v>
      </c>
      <c r="Q75" s="10">
        <f t="shared" si="21"/>
        <v>31.541271297031734</v>
      </c>
      <c r="R75" s="10" t="s">
        <v>42</v>
      </c>
      <c r="S75" s="10" t="s">
        <v>55</v>
      </c>
      <c r="T75" s="10" t="s">
        <v>30</v>
      </c>
      <c r="U75" s="10" t="s">
        <v>44</v>
      </c>
      <c r="V75" s="10">
        <v>4</v>
      </c>
      <c r="W75" s="10">
        <f t="shared" si="22"/>
        <v>2.611978381961012E-2</v>
      </c>
      <c r="X75" s="10" t="s">
        <v>32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</row>
    <row r="76" spans="1:348" ht="15.75" customHeight="1" x14ac:dyDescent="0.2">
      <c r="A76" s="11" t="s">
        <v>70</v>
      </c>
      <c r="B76" s="10">
        <f t="shared" si="14"/>
        <v>30</v>
      </c>
      <c r="C76" s="14">
        <f t="shared" si="15"/>
        <v>15.360065299459862</v>
      </c>
      <c r="D76" s="11" t="s">
        <v>14</v>
      </c>
      <c r="E76" s="10">
        <f t="shared" si="23"/>
        <v>0</v>
      </c>
      <c r="F76" s="10" t="s">
        <v>15</v>
      </c>
      <c r="G76" s="11" t="s">
        <v>45</v>
      </c>
      <c r="H76" s="10">
        <f t="shared" si="17"/>
        <v>9</v>
      </c>
      <c r="I76" s="10">
        <f t="shared" si="18"/>
        <v>5.4916845219875814</v>
      </c>
      <c r="J76" s="11" t="s">
        <v>41</v>
      </c>
      <c r="K76" s="11" t="s">
        <v>75</v>
      </c>
      <c r="L76" s="11" t="s">
        <v>76</v>
      </c>
      <c r="M76" s="10">
        <f t="shared" si="16"/>
        <v>35</v>
      </c>
      <c r="N76" s="10">
        <f t="shared" si="19"/>
        <v>811.38659320486124</v>
      </c>
      <c r="O76" s="10" t="s">
        <v>20</v>
      </c>
      <c r="P76" s="10">
        <f t="shared" si="20"/>
        <v>0.5</v>
      </c>
      <c r="Q76" s="10">
        <f t="shared" si="21"/>
        <v>1.9150086730317313</v>
      </c>
      <c r="R76" s="10" t="s">
        <v>44</v>
      </c>
      <c r="S76" s="10" t="s">
        <v>22</v>
      </c>
      <c r="T76" s="10" t="s">
        <v>30</v>
      </c>
      <c r="U76" s="10" t="s">
        <v>44</v>
      </c>
      <c r="V76" s="10">
        <v>4</v>
      </c>
      <c r="W76" s="10">
        <f t="shared" si="22"/>
        <v>2.611978381961012E-2</v>
      </c>
      <c r="X76" s="10" t="s">
        <v>32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</row>
    <row r="77" spans="1:348" ht="15.75" customHeight="1" x14ac:dyDescent="0.2">
      <c r="A77" s="11" t="s">
        <v>70</v>
      </c>
      <c r="B77" s="10">
        <f t="shared" si="14"/>
        <v>30</v>
      </c>
      <c r="C77" s="14">
        <f t="shared" si="15"/>
        <v>15.360065299459862</v>
      </c>
      <c r="D77" s="11" t="s">
        <v>14</v>
      </c>
      <c r="E77" s="10">
        <f t="shared" si="23"/>
        <v>0</v>
      </c>
      <c r="F77" s="10" t="s">
        <v>39</v>
      </c>
      <c r="G77" s="11" t="s">
        <v>36</v>
      </c>
      <c r="H77" s="10">
        <f t="shared" si="17"/>
        <v>5</v>
      </c>
      <c r="I77" s="10">
        <f t="shared" si="18"/>
        <v>2.7442097745127843</v>
      </c>
      <c r="J77" s="11" t="s">
        <v>17</v>
      </c>
      <c r="K77" s="11" t="s">
        <v>34</v>
      </c>
      <c r="L77" s="11" t="s">
        <v>76</v>
      </c>
      <c r="M77" s="10">
        <f t="shared" si="16"/>
        <v>35</v>
      </c>
      <c r="N77" s="10">
        <f t="shared" si="19"/>
        <v>811.38659320486124</v>
      </c>
      <c r="O77" s="10" t="s">
        <v>48</v>
      </c>
      <c r="P77" s="10">
        <f t="shared" si="20"/>
        <v>7.5</v>
      </c>
      <c r="Q77" s="10">
        <f t="shared" si="21"/>
        <v>31.541271297031734</v>
      </c>
      <c r="R77" s="10" t="s">
        <v>24</v>
      </c>
      <c r="S77" s="10" t="s">
        <v>82</v>
      </c>
      <c r="T77" s="10" t="s">
        <v>30</v>
      </c>
      <c r="U77" s="10" t="s">
        <v>31</v>
      </c>
      <c r="V77" s="10">
        <v>5</v>
      </c>
      <c r="W77" s="10">
        <f t="shared" si="22"/>
        <v>0.70288745981961087</v>
      </c>
      <c r="X77" s="10" t="s">
        <v>25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</row>
    <row r="78" spans="1:348" ht="15.75" customHeight="1" x14ac:dyDescent="0.2">
      <c r="A78" s="11" t="s">
        <v>70</v>
      </c>
      <c r="B78" s="10">
        <f t="shared" ref="B78:B109" si="24">IF(A78="18-24", 21, IF(A78 = "25-34", 30, IF(A78 = "35-44", 40, 15)))</f>
        <v>30</v>
      </c>
      <c r="C78" s="14">
        <f t="shared" si="15"/>
        <v>15.360065299459862</v>
      </c>
      <c r="D78" s="11" t="s">
        <v>14</v>
      </c>
      <c r="E78" s="10">
        <f t="shared" si="23"/>
        <v>0</v>
      </c>
      <c r="F78" s="10" t="s">
        <v>15</v>
      </c>
      <c r="G78" s="11" t="s">
        <v>74</v>
      </c>
      <c r="H78" s="10">
        <f t="shared" si="17"/>
        <v>9</v>
      </c>
      <c r="I78" s="10">
        <f t="shared" si="18"/>
        <v>5.4916845219875814</v>
      </c>
      <c r="J78" s="11" t="s">
        <v>26</v>
      </c>
      <c r="K78" s="11" t="s">
        <v>75</v>
      </c>
      <c r="L78" s="11" t="s">
        <v>76</v>
      </c>
      <c r="M78" s="10">
        <f t="shared" si="16"/>
        <v>35</v>
      </c>
      <c r="N78" s="10">
        <f t="shared" si="19"/>
        <v>811.38659320486124</v>
      </c>
      <c r="O78" s="10" t="s">
        <v>20</v>
      </c>
      <c r="P78" s="10">
        <f t="shared" si="20"/>
        <v>0.5</v>
      </c>
      <c r="Q78" s="10">
        <f t="shared" si="21"/>
        <v>1.9150086730317313</v>
      </c>
      <c r="R78" s="10" t="s">
        <v>37</v>
      </c>
      <c r="S78" s="10" t="s">
        <v>55</v>
      </c>
      <c r="T78" s="10" t="s">
        <v>30</v>
      </c>
      <c r="U78" s="10" t="s">
        <v>83</v>
      </c>
      <c r="V78" s="10">
        <v>1</v>
      </c>
      <c r="W78" s="10">
        <f t="shared" si="22"/>
        <v>9.9958167558196074</v>
      </c>
      <c r="X78" s="10" t="s">
        <v>32</v>
      </c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</row>
    <row r="79" spans="1:348" ht="15.75" customHeight="1" x14ac:dyDescent="0.2">
      <c r="A79" s="11" t="s">
        <v>70</v>
      </c>
      <c r="B79" s="10">
        <f t="shared" si="24"/>
        <v>30</v>
      </c>
      <c r="C79" s="14">
        <f t="shared" si="15"/>
        <v>15.360065299459862</v>
      </c>
      <c r="D79" s="11" t="s">
        <v>14</v>
      </c>
      <c r="E79" s="10">
        <f t="shared" si="23"/>
        <v>0</v>
      </c>
      <c r="F79" s="10" t="s">
        <v>15</v>
      </c>
      <c r="G79" s="11" t="s">
        <v>74</v>
      </c>
      <c r="H79" s="10">
        <f t="shared" si="17"/>
        <v>9</v>
      </c>
      <c r="I79" s="10">
        <f t="shared" si="18"/>
        <v>5.4916845219875814</v>
      </c>
      <c r="J79" s="11" t="s">
        <v>41</v>
      </c>
      <c r="K79" s="11" t="s">
        <v>75</v>
      </c>
      <c r="L79" s="11" t="s">
        <v>76</v>
      </c>
      <c r="M79" s="10">
        <f t="shared" si="16"/>
        <v>35</v>
      </c>
      <c r="N79" s="10">
        <f t="shared" si="19"/>
        <v>811.38659320486124</v>
      </c>
      <c r="O79" s="10" t="s">
        <v>20</v>
      </c>
      <c r="P79" s="10">
        <f t="shared" si="20"/>
        <v>0.5</v>
      </c>
      <c r="Q79" s="10">
        <f t="shared" si="21"/>
        <v>1.9150086730317313</v>
      </c>
      <c r="R79" s="10" t="s">
        <v>51</v>
      </c>
      <c r="S79" s="10" t="s">
        <v>55</v>
      </c>
      <c r="T79" s="10" t="s">
        <v>23</v>
      </c>
      <c r="U79" s="10" t="s">
        <v>31</v>
      </c>
      <c r="V79" s="10">
        <v>6</v>
      </c>
      <c r="W79" s="10">
        <f t="shared" si="22"/>
        <v>3.3796551358196116</v>
      </c>
      <c r="X79" s="10" t="s">
        <v>32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</row>
    <row r="80" spans="1:348" ht="15.75" customHeight="1" x14ac:dyDescent="0.2">
      <c r="A80" s="11" t="s">
        <v>70</v>
      </c>
      <c r="B80" s="10">
        <f t="shared" si="24"/>
        <v>30</v>
      </c>
      <c r="C80" s="14">
        <f t="shared" si="15"/>
        <v>15.360065299459862</v>
      </c>
      <c r="D80" s="11" t="s">
        <v>14</v>
      </c>
      <c r="E80" s="10">
        <f t="shared" si="23"/>
        <v>0</v>
      </c>
      <c r="F80" s="10" t="s">
        <v>15</v>
      </c>
      <c r="G80" s="11" t="s">
        <v>45</v>
      </c>
      <c r="H80" s="10">
        <f t="shared" si="17"/>
        <v>9</v>
      </c>
      <c r="I80" s="10">
        <f t="shared" si="18"/>
        <v>5.4916845219875814</v>
      </c>
      <c r="J80" s="11" t="s">
        <v>17</v>
      </c>
      <c r="K80" s="11" t="s">
        <v>18</v>
      </c>
      <c r="L80" s="11" t="s">
        <v>76</v>
      </c>
      <c r="M80" s="10">
        <f t="shared" si="16"/>
        <v>35</v>
      </c>
      <c r="N80" s="10">
        <f t="shared" si="19"/>
        <v>811.38659320486124</v>
      </c>
      <c r="O80" s="10" t="s">
        <v>20</v>
      </c>
      <c r="P80" s="10">
        <f t="shared" si="20"/>
        <v>0.5</v>
      </c>
      <c r="Q80" s="10">
        <f t="shared" si="21"/>
        <v>1.9150086730317313</v>
      </c>
      <c r="R80" s="10" t="s">
        <v>54</v>
      </c>
      <c r="S80" s="10" t="s">
        <v>22</v>
      </c>
      <c r="T80" s="10" t="s">
        <v>30</v>
      </c>
      <c r="U80" s="10" t="s">
        <v>56</v>
      </c>
      <c r="V80" s="10">
        <v>3</v>
      </c>
      <c r="W80" s="10">
        <f t="shared" si="22"/>
        <v>1.3493521078196093</v>
      </c>
      <c r="X80" s="10" t="s">
        <v>32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</row>
    <row r="81" spans="1:348" ht="15.75" customHeight="1" x14ac:dyDescent="0.2">
      <c r="A81" s="11" t="s">
        <v>70</v>
      </c>
      <c r="B81" s="10">
        <f t="shared" si="24"/>
        <v>30</v>
      </c>
      <c r="C81" s="14">
        <f t="shared" si="15"/>
        <v>15.360065299459862</v>
      </c>
      <c r="D81" s="11" t="s">
        <v>38</v>
      </c>
      <c r="E81" s="10">
        <f t="shared" si="23"/>
        <v>1</v>
      </c>
      <c r="F81" s="10" t="s">
        <v>15</v>
      </c>
      <c r="G81" s="11" t="s">
        <v>40</v>
      </c>
      <c r="H81" s="10">
        <f t="shared" si="17"/>
        <v>3</v>
      </c>
      <c r="I81" s="10">
        <f t="shared" si="18"/>
        <v>13.370472400775386</v>
      </c>
      <c r="J81" s="11" t="s">
        <v>17</v>
      </c>
      <c r="K81" s="11" t="s">
        <v>34</v>
      </c>
      <c r="L81" s="11" t="s">
        <v>78</v>
      </c>
      <c r="M81" s="10">
        <f t="shared" si="16"/>
        <v>75</v>
      </c>
      <c r="N81" s="10">
        <f t="shared" si="19"/>
        <v>132.59871441686138</v>
      </c>
      <c r="O81" s="10" t="s">
        <v>20</v>
      </c>
      <c r="P81" s="10">
        <f t="shared" si="20"/>
        <v>0.5</v>
      </c>
      <c r="Q81" s="10">
        <f t="shared" si="21"/>
        <v>1.9150086730317313</v>
      </c>
      <c r="R81" s="10" t="s">
        <v>58</v>
      </c>
      <c r="S81" s="10" t="s">
        <v>22</v>
      </c>
      <c r="T81" s="10" t="s">
        <v>30</v>
      </c>
      <c r="U81" s="10" t="s">
        <v>64</v>
      </c>
      <c r="V81" s="10">
        <v>3</v>
      </c>
      <c r="W81" s="10">
        <f t="shared" si="22"/>
        <v>1.3493521078196093</v>
      </c>
      <c r="X81" s="10" t="s">
        <v>25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</row>
    <row r="82" spans="1:348" ht="15.75" customHeight="1" x14ac:dyDescent="0.2">
      <c r="A82" s="11" t="s">
        <v>72</v>
      </c>
      <c r="B82" s="10">
        <f t="shared" si="24"/>
        <v>40</v>
      </c>
      <c r="C82" s="14">
        <f t="shared" si="15"/>
        <v>193.74390368329983</v>
      </c>
      <c r="D82" s="11" t="s">
        <v>14</v>
      </c>
      <c r="E82" s="10">
        <f t="shared" si="23"/>
        <v>0</v>
      </c>
      <c r="F82" s="10" t="s">
        <v>15</v>
      </c>
      <c r="G82" s="11" t="s">
        <v>36</v>
      </c>
      <c r="H82" s="10">
        <f t="shared" si="17"/>
        <v>5</v>
      </c>
      <c r="I82" s="10">
        <f t="shared" si="18"/>
        <v>2.7442097745127843</v>
      </c>
      <c r="J82" s="11" t="s">
        <v>41</v>
      </c>
      <c r="K82" s="11" t="s">
        <v>34</v>
      </c>
      <c r="L82" s="11" t="s">
        <v>77</v>
      </c>
      <c r="M82" s="10">
        <f t="shared" si="16"/>
        <v>125</v>
      </c>
      <c r="N82" s="10">
        <f t="shared" si="19"/>
        <v>3784.1138659318617</v>
      </c>
      <c r="O82" s="10" t="s">
        <v>20</v>
      </c>
      <c r="P82" s="10">
        <f t="shared" si="20"/>
        <v>0.5</v>
      </c>
      <c r="Q82" s="10">
        <f t="shared" si="21"/>
        <v>1.9150086730317313</v>
      </c>
      <c r="R82" s="10" t="s">
        <v>21</v>
      </c>
      <c r="S82" s="10" t="s">
        <v>35</v>
      </c>
      <c r="T82" s="10" t="s">
        <v>30</v>
      </c>
      <c r="U82" s="10" t="s">
        <v>24</v>
      </c>
      <c r="V82" s="10">
        <v>0</v>
      </c>
      <c r="W82" s="10">
        <f t="shared" si="22"/>
        <v>17.319049079819607</v>
      </c>
      <c r="X82" s="10" t="s">
        <v>32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</row>
    <row r="83" spans="1:348" ht="15.75" customHeight="1" x14ac:dyDescent="0.2">
      <c r="A83" s="11" t="s">
        <v>71</v>
      </c>
      <c r="B83" s="10">
        <f t="shared" si="24"/>
        <v>21</v>
      </c>
      <c r="C83" s="14">
        <f t="shared" si="15"/>
        <v>25.814610754003887</v>
      </c>
      <c r="D83" s="11" t="s">
        <v>14</v>
      </c>
      <c r="E83" s="10">
        <f t="shared" si="23"/>
        <v>0</v>
      </c>
      <c r="F83" s="10" t="s">
        <v>15</v>
      </c>
      <c r="G83" s="11" t="s">
        <v>45</v>
      </c>
      <c r="H83" s="10">
        <f t="shared" si="17"/>
        <v>9</v>
      </c>
      <c r="I83" s="10">
        <f t="shared" si="18"/>
        <v>5.4916845219875814</v>
      </c>
      <c r="J83" s="11" t="s">
        <v>26</v>
      </c>
      <c r="K83" s="11" t="s">
        <v>18</v>
      </c>
      <c r="L83" s="11" t="s">
        <v>77</v>
      </c>
      <c r="M83" s="10">
        <f t="shared" si="16"/>
        <v>125</v>
      </c>
      <c r="N83" s="10">
        <f t="shared" si="19"/>
        <v>3784.1138659318617</v>
      </c>
      <c r="O83" s="10" t="s">
        <v>20</v>
      </c>
      <c r="P83" s="10">
        <f t="shared" si="20"/>
        <v>0.5</v>
      </c>
      <c r="Q83" s="10">
        <f t="shared" si="21"/>
        <v>1.9150086730317313</v>
      </c>
      <c r="R83" s="10" t="s">
        <v>59</v>
      </c>
      <c r="S83" s="10" t="s">
        <v>35</v>
      </c>
      <c r="T83" s="10" t="s">
        <v>30</v>
      </c>
      <c r="U83" s="10" t="s">
        <v>24</v>
      </c>
      <c r="V83" s="10">
        <v>8</v>
      </c>
      <c r="W83" s="10">
        <f t="shared" si="22"/>
        <v>14.733190487819613</v>
      </c>
      <c r="X83" s="10" t="s">
        <v>25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</row>
    <row r="84" spans="1:348" ht="15.75" customHeight="1" x14ac:dyDescent="0.2">
      <c r="A84" s="11" t="s">
        <v>71</v>
      </c>
      <c r="B84" s="10">
        <f t="shared" si="24"/>
        <v>21</v>
      </c>
      <c r="C84" s="14">
        <f t="shared" si="15"/>
        <v>25.814610754003887</v>
      </c>
      <c r="D84" s="11" t="s">
        <v>14</v>
      </c>
      <c r="E84" s="10">
        <f t="shared" si="23"/>
        <v>0</v>
      </c>
      <c r="F84" s="10" t="s">
        <v>33</v>
      </c>
      <c r="G84" s="11" t="s">
        <v>40</v>
      </c>
      <c r="H84" s="10">
        <f t="shared" si="17"/>
        <v>3</v>
      </c>
      <c r="I84" s="10">
        <f t="shared" si="18"/>
        <v>13.370472400775386</v>
      </c>
      <c r="J84" s="11" t="s">
        <v>26</v>
      </c>
      <c r="K84" s="11" t="s">
        <v>18</v>
      </c>
      <c r="L84" s="11" t="s">
        <v>78</v>
      </c>
      <c r="M84" s="10">
        <f t="shared" si="16"/>
        <v>75</v>
      </c>
      <c r="N84" s="10">
        <f t="shared" si="19"/>
        <v>132.59871441686138</v>
      </c>
      <c r="O84" s="10" t="s">
        <v>20</v>
      </c>
      <c r="P84" s="10">
        <f t="shared" si="20"/>
        <v>0.5</v>
      </c>
      <c r="Q84" s="10">
        <f t="shared" si="21"/>
        <v>1.9150086730317313</v>
      </c>
      <c r="R84" s="10" t="s">
        <v>60</v>
      </c>
      <c r="S84" s="10" t="s">
        <v>22</v>
      </c>
      <c r="T84" s="10" t="s">
        <v>23</v>
      </c>
      <c r="U84" s="10" t="s">
        <v>44</v>
      </c>
      <c r="V84" s="10">
        <v>4</v>
      </c>
      <c r="W84" s="10">
        <f t="shared" si="22"/>
        <v>2.611978381961012E-2</v>
      </c>
      <c r="X84" s="10" t="s">
        <v>32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</row>
    <row r="85" spans="1:348" ht="15.75" customHeight="1" x14ac:dyDescent="0.2">
      <c r="A85" s="11" t="s">
        <v>70</v>
      </c>
      <c r="B85" s="10">
        <f t="shared" si="24"/>
        <v>30</v>
      </c>
      <c r="C85" s="14">
        <f t="shared" si="15"/>
        <v>15.360065299459862</v>
      </c>
      <c r="D85" s="11" t="s">
        <v>14</v>
      </c>
      <c r="E85" s="10">
        <f t="shared" si="23"/>
        <v>0</v>
      </c>
      <c r="F85" s="10" t="s">
        <v>15</v>
      </c>
      <c r="G85" s="11" t="s">
        <v>74</v>
      </c>
      <c r="H85" s="10">
        <f t="shared" si="17"/>
        <v>9</v>
      </c>
      <c r="I85" s="10">
        <f t="shared" si="18"/>
        <v>5.4916845219875814</v>
      </c>
      <c r="J85" s="11" t="s">
        <v>26</v>
      </c>
      <c r="K85" s="11" t="s">
        <v>34</v>
      </c>
      <c r="L85" s="11" t="s">
        <v>76</v>
      </c>
      <c r="M85" s="10">
        <f t="shared" si="16"/>
        <v>35</v>
      </c>
      <c r="N85" s="10">
        <f t="shared" si="19"/>
        <v>811.38659320486124</v>
      </c>
      <c r="O85" s="10" t="s">
        <v>20</v>
      </c>
      <c r="P85" s="10">
        <f t="shared" si="20"/>
        <v>0.5</v>
      </c>
      <c r="Q85" s="10">
        <f t="shared" si="21"/>
        <v>1.9150086730317313</v>
      </c>
      <c r="R85" s="10" t="s">
        <v>37</v>
      </c>
      <c r="S85" s="10" t="s">
        <v>55</v>
      </c>
      <c r="T85" s="10" t="s">
        <v>30</v>
      </c>
      <c r="U85" s="10" t="s">
        <v>44</v>
      </c>
      <c r="V85" s="10">
        <v>3</v>
      </c>
      <c r="W85" s="10">
        <f t="shared" si="22"/>
        <v>1.3493521078196093</v>
      </c>
      <c r="X85" s="10" t="s">
        <v>25</v>
      </c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</row>
    <row r="86" spans="1:348" ht="15.75" customHeight="1" x14ac:dyDescent="0.2">
      <c r="A86" s="11" t="s">
        <v>71</v>
      </c>
      <c r="B86" s="10">
        <f t="shared" si="24"/>
        <v>21</v>
      </c>
      <c r="C86" s="14">
        <f t="shared" si="15"/>
        <v>25.814610754003887</v>
      </c>
      <c r="D86" s="11" t="s">
        <v>14</v>
      </c>
      <c r="E86" s="10">
        <f t="shared" si="23"/>
        <v>0</v>
      </c>
      <c r="F86" s="10" t="s">
        <v>15</v>
      </c>
      <c r="G86" s="11" t="s">
        <v>74</v>
      </c>
      <c r="H86" s="10">
        <f t="shared" si="17"/>
        <v>9</v>
      </c>
      <c r="I86" s="10">
        <f t="shared" si="18"/>
        <v>5.4916845219875814</v>
      </c>
      <c r="J86" s="11" t="s">
        <v>26</v>
      </c>
      <c r="K86" s="11" t="s">
        <v>18</v>
      </c>
      <c r="L86" s="11" t="s">
        <v>76</v>
      </c>
      <c r="M86" s="10">
        <f t="shared" si="16"/>
        <v>35</v>
      </c>
      <c r="N86" s="10">
        <f t="shared" si="19"/>
        <v>811.38659320486124</v>
      </c>
      <c r="O86" s="10" t="s">
        <v>20</v>
      </c>
      <c r="P86" s="10">
        <f t="shared" si="20"/>
        <v>0.5</v>
      </c>
      <c r="Q86" s="10">
        <f t="shared" si="21"/>
        <v>1.9150086730317313</v>
      </c>
      <c r="R86" s="10" t="s">
        <v>24</v>
      </c>
      <c r="S86" s="10" t="s">
        <v>22</v>
      </c>
      <c r="T86" s="10" t="s">
        <v>30</v>
      </c>
      <c r="U86" s="10" t="s">
        <v>64</v>
      </c>
      <c r="V86" s="10">
        <v>4</v>
      </c>
      <c r="W86" s="10">
        <f t="shared" si="22"/>
        <v>2.611978381961012E-2</v>
      </c>
      <c r="X86" s="10" t="s">
        <v>25</v>
      </c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</row>
    <row r="87" spans="1:348" ht="15.75" customHeight="1" x14ac:dyDescent="0.2">
      <c r="A87" s="11" t="s">
        <v>71</v>
      </c>
      <c r="B87" s="10">
        <f t="shared" si="24"/>
        <v>21</v>
      </c>
      <c r="C87" s="14">
        <f t="shared" si="15"/>
        <v>25.814610754003887</v>
      </c>
      <c r="D87" s="11" t="s">
        <v>14</v>
      </c>
      <c r="E87" s="10">
        <f t="shared" si="23"/>
        <v>0</v>
      </c>
      <c r="F87" s="10" t="s">
        <v>15</v>
      </c>
      <c r="G87" s="11" t="s">
        <v>74</v>
      </c>
      <c r="H87" s="10">
        <f t="shared" si="17"/>
        <v>9</v>
      </c>
      <c r="I87" s="10">
        <f t="shared" si="18"/>
        <v>5.4916845219875814</v>
      </c>
      <c r="J87" s="11" t="s">
        <v>41</v>
      </c>
      <c r="K87" s="11" t="s">
        <v>18</v>
      </c>
      <c r="L87" s="11" t="s">
        <v>78</v>
      </c>
      <c r="M87" s="10">
        <f t="shared" si="16"/>
        <v>75</v>
      </c>
      <c r="N87" s="10">
        <f t="shared" si="19"/>
        <v>132.59871441686138</v>
      </c>
      <c r="O87" s="10" t="s">
        <v>20</v>
      </c>
      <c r="P87" s="10">
        <f t="shared" si="20"/>
        <v>0.5</v>
      </c>
      <c r="Q87" s="10">
        <f t="shared" si="21"/>
        <v>1.9150086730317313</v>
      </c>
      <c r="R87" s="10" t="s">
        <v>37</v>
      </c>
      <c r="S87" s="10" t="s">
        <v>55</v>
      </c>
      <c r="T87" s="10" t="s">
        <v>30</v>
      </c>
      <c r="U87" s="10" t="s">
        <v>44</v>
      </c>
      <c r="V87" s="10">
        <v>4</v>
      </c>
      <c r="W87" s="10">
        <f t="shared" si="22"/>
        <v>2.611978381961012E-2</v>
      </c>
      <c r="X87" s="10" t="s">
        <v>32</v>
      </c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</row>
    <row r="88" spans="1:348" ht="15.75" customHeight="1" x14ac:dyDescent="0.2">
      <c r="A88" s="11" t="s">
        <v>70</v>
      </c>
      <c r="B88" s="10">
        <f t="shared" si="24"/>
        <v>30</v>
      </c>
      <c r="C88" s="14">
        <f t="shared" si="15"/>
        <v>15.360065299459862</v>
      </c>
      <c r="D88" s="11" t="s">
        <v>14</v>
      </c>
      <c r="E88" s="10">
        <f t="shared" si="23"/>
        <v>0</v>
      </c>
      <c r="F88" s="10" t="s">
        <v>15</v>
      </c>
      <c r="G88" s="11" t="s">
        <v>74</v>
      </c>
      <c r="H88" s="10">
        <f t="shared" si="17"/>
        <v>9</v>
      </c>
      <c r="I88" s="10">
        <f t="shared" si="18"/>
        <v>5.4916845219875814</v>
      </c>
      <c r="J88" s="11" t="s">
        <v>17</v>
      </c>
      <c r="K88" s="11" t="s">
        <v>18</v>
      </c>
      <c r="L88" s="11" t="s">
        <v>76</v>
      </c>
      <c r="M88" s="10">
        <f t="shared" si="16"/>
        <v>35</v>
      </c>
      <c r="N88" s="10">
        <f t="shared" si="19"/>
        <v>811.38659320486124</v>
      </c>
      <c r="O88" s="10" t="s">
        <v>48</v>
      </c>
      <c r="P88" s="10">
        <f t="shared" si="20"/>
        <v>7.5</v>
      </c>
      <c r="Q88" s="10">
        <f t="shared" si="21"/>
        <v>31.541271297031734</v>
      </c>
      <c r="R88" s="10" t="s">
        <v>42</v>
      </c>
      <c r="S88" s="10" t="s">
        <v>82</v>
      </c>
      <c r="T88" s="10" t="s">
        <v>30</v>
      </c>
      <c r="U88" s="10" t="s">
        <v>24</v>
      </c>
      <c r="V88" s="10">
        <v>5</v>
      </c>
      <c r="W88" s="10">
        <f t="shared" si="22"/>
        <v>0.70288745981961087</v>
      </c>
      <c r="X88" s="10" t="s">
        <v>32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</row>
    <row r="89" spans="1:348" ht="15.75" customHeight="1" x14ac:dyDescent="0.2">
      <c r="A89" s="11" t="s">
        <v>71</v>
      </c>
      <c r="B89" s="10">
        <f t="shared" si="24"/>
        <v>21</v>
      </c>
      <c r="C89" s="14">
        <f t="shared" si="15"/>
        <v>25.814610754003887</v>
      </c>
      <c r="D89" s="11" t="s">
        <v>14</v>
      </c>
      <c r="E89" s="10">
        <f t="shared" si="23"/>
        <v>0</v>
      </c>
      <c r="F89" s="10" t="s">
        <v>15</v>
      </c>
      <c r="G89" s="11" t="s">
        <v>45</v>
      </c>
      <c r="H89" s="10">
        <f t="shared" si="17"/>
        <v>9</v>
      </c>
      <c r="I89" s="10">
        <f t="shared" si="18"/>
        <v>5.4916845219875814</v>
      </c>
      <c r="J89" s="11" t="s">
        <v>41</v>
      </c>
      <c r="K89" s="11" t="s">
        <v>75</v>
      </c>
      <c r="L89" s="11" t="s">
        <v>76</v>
      </c>
      <c r="M89" s="10">
        <f t="shared" si="16"/>
        <v>35</v>
      </c>
      <c r="N89" s="10">
        <f t="shared" si="19"/>
        <v>811.38659320486124</v>
      </c>
      <c r="O89" s="10" t="s">
        <v>20</v>
      </c>
      <c r="P89" s="10">
        <f t="shared" si="20"/>
        <v>0.5</v>
      </c>
      <c r="Q89" s="10">
        <f t="shared" si="21"/>
        <v>1.9150086730317313</v>
      </c>
      <c r="R89" s="10" t="s">
        <v>44</v>
      </c>
      <c r="S89" s="10" t="s">
        <v>52</v>
      </c>
      <c r="T89" s="10" t="s">
        <v>30</v>
      </c>
      <c r="U89" s="10" t="s">
        <v>31</v>
      </c>
      <c r="V89" s="10">
        <v>1</v>
      </c>
      <c r="W89" s="10">
        <f t="shared" si="22"/>
        <v>9.9958167558196074</v>
      </c>
      <c r="X89" s="10" t="s">
        <v>25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</row>
    <row r="90" spans="1:348" ht="15.75" customHeight="1" x14ac:dyDescent="0.2">
      <c r="A90" s="11" t="s">
        <v>71</v>
      </c>
      <c r="B90" s="10">
        <f t="shared" si="24"/>
        <v>21</v>
      </c>
      <c r="C90" s="14">
        <f t="shared" si="15"/>
        <v>25.814610754003887</v>
      </c>
      <c r="D90" s="11" t="s">
        <v>14</v>
      </c>
      <c r="E90" s="10">
        <f t="shared" si="23"/>
        <v>0</v>
      </c>
      <c r="F90" s="10" t="s">
        <v>15</v>
      </c>
      <c r="G90" s="11" t="s">
        <v>40</v>
      </c>
      <c r="H90" s="10">
        <f t="shared" si="17"/>
        <v>3</v>
      </c>
      <c r="I90" s="10">
        <f t="shared" si="18"/>
        <v>13.370472400775386</v>
      </c>
      <c r="J90" s="11" t="s">
        <v>26</v>
      </c>
      <c r="K90" s="11" t="s">
        <v>18</v>
      </c>
      <c r="L90" s="11" t="s">
        <v>76</v>
      </c>
      <c r="M90" s="10">
        <f t="shared" si="16"/>
        <v>35</v>
      </c>
      <c r="N90" s="10">
        <f t="shared" si="19"/>
        <v>811.38659320486124</v>
      </c>
      <c r="O90" s="10" t="s">
        <v>48</v>
      </c>
      <c r="P90" s="10">
        <f t="shared" si="20"/>
        <v>7.5</v>
      </c>
      <c r="Q90" s="10">
        <f t="shared" si="21"/>
        <v>31.541271297031734</v>
      </c>
      <c r="R90" s="10" t="s">
        <v>24</v>
      </c>
      <c r="S90" s="10" t="s">
        <v>55</v>
      </c>
      <c r="T90" s="10" t="s">
        <v>30</v>
      </c>
      <c r="U90" s="10" t="s">
        <v>24</v>
      </c>
      <c r="V90" s="10">
        <v>6</v>
      </c>
      <c r="W90" s="10">
        <f t="shared" si="22"/>
        <v>3.3796551358196116</v>
      </c>
      <c r="X90" s="10" t="s">
        <v>32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</row>
    <row r="91" spans="1:348" ht="15.75" customHeight="1" x14ac:dyDescent="0.2">
      <c r="A91" s="11" t="s">
        <v>71</v>
      </c>
      <c r="B91" s="10">
        <f t="shared" si="24"/>
        <v>21</v>
      </c>
      <c r="C91" s="14">
        <f t="shared" si="15"/>
        <v>25.814610754003887</v>
      </c>
      <c r="D91" s="11" t="s">
        <v>14</v>
      </c>
      <c r="E91" s="10">
        <f t="shared" si="23"/>
        <v>0</v>
      </c>
      <c r="F91" s="10" t="s">
        <v>15</v>
      </c>
      <c r="G91" s="11" t="s">
        <v>74</v>
      </c>
      <c r="H91" s="10">
        <f t="shared" si="17"/>
        <v>9</v>
      </c>
      <c r="I91" s="10">
        <f t="shared" si="18"/>
        <v>5.4916845219875814</v>
      </c>
      <c r="J91" s="11" t="s">
        <v>17</v>
      </c>
      <c r="K91" s="11" t="s">
        <v>75</v>
      </c>
      <c r="L91" s="11" t="s">
        <v>77</v>
      </c>
      <c r="M91" s="10">
        <f t="shared" si="16"/>
        <v>125</v>
      </c>
      <c r="N91" s="10">
        <f t="shared" si="19"/>
        <v>3784.1138659318617</v>
      </c>
      <c r="O91" s="10" t="s">
        <v>20</v>
      </c>
      <c r="P91" s="10">
        <f t="shared" si="20"/>
        <v>0.5</v>
      </c>
      <c r="Q91" s="10">
        <f t="shared" si="21"/>
        <v>1.9150086730317313</v>
      </c>
      <c r="R91" s="10" t="s">
        <v>24</v>
      </c>
      <c r="S91" s="10" t="s">
        <v>55</v>
      </c>
      <c r="T91" s="10" t="s">
        <v>23</v>
      </c>
      <c r="U91" s="10" t="s">
        <v>24</v>
      </c>
      <c r="V91" s="10">
        <v>3</v>
      </c>
      <c r="W91" s="10">
        <f t="shared" si="22"/>
        <v>1.3493521078196093</v>
      </c>
      <c r="X91" s="10" t="s">
        <v>25</v>
      </c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</row>
    <row r="92" spans="1:348" ht="15.75" customHeight="1" x14ac:dyDescent="0.2">
      <c r="A92" s="11" t="s">
        <v>70</v>
      </c>
      <c r="B92" s="10">
        <f t="shared" si="24"/>
        <v>30</v>
      </c>
      <c r="C92" s="14">
        <f t="shared" si="15"/>
        <v>15.360065299459862</v>
      </c>
      <c r="D92" s="11" t="s">
        <v>14</v>
      </c>
      <c r="E92" s="10">
        <f t="shared" si="23"/>
        <v>0</v>
      </c>
      <c r="F92" s="10" t="s">
        <v>15</v>
      </c>
      <c r="G92" s="11" t="s">
        <v>40</v>
      </c>
      <c r="H92" s="10">
        <f t="shared" si="17"/>
        <v>3</v>
      </c>
      <c r="I92" s="10">
        <f t="shared" si="18"/>
        <v>13.370472400775386</v>
      </c>
      <c r="J92" s="11" t="s">
        <v>41</v>
      </c>
      <c r="K92" s="11" t="s">
        <v>75</v>
      </c>
      <c r="L92" s="11" t="s">
        <v>76</v>
      </c>
      <c r="M92" s="10">
        <f t="shared" si="16"/>
        <v>35</v>
      </c>
      <c r="N92" s="10">
        <f t="shared" si="19"/>
        <v>811.38659320486124</v>
      </c>
      <c r="O92" s="10" t="s">
        <v>20</v>
      </c>
      <c r="P92" s="10">
        <f t="shared" si="20"/>
        <v>0.5</v>
      </c>
      <c r="Q92" s="10">
        <f t="shared" si="21"/>
        <v>1.9150086730317313</v>
      </c>
      <c r="R92" s="10" t="s">
        <v>51</v>
      </c>
      <c r="S92" s="12" t="s">
        <v>81</v>
      </c>
      <c r="T92" s="10" t="s">
        <v>30</v>
      </c>
      <c r="U92" s="10" t="s">
        <v>44</v>
      </c>
      <c r="V92" s="10">
        <v>3</v>
      </c>
      <c r="W92" s="10">
        <f t="shared" si="22"/>
        <v>1.3493521078196093</v>
      </c>
      <c r="X92" s="10" t="s">
        <v>32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</row>
    <row r="93" spans="1:348" ht="15.75" customHeight="1" x14ac:dyDescent="0.2">
      <c r="A93" s="11" t="s">
        <v>70</v>
      </c>
      <c r="B93" s="10">
        <f t="shared" si="24"/>
        <v>30</v>
      </c>
      <c r="C93" s="14">
        <f t="shared" si="15"/>
        <v>15.360065299459862</v>
      </c>
      <c r="D93" s="11" t="s">
        <v>14</v>
      </c>
      <c r="E93" s="10">
        <f t="shared" si="23"/>
        <v>0</v>
      </c>
      <c r="F93" s="10" t="s">
        <v>15</v>
      </c>
      <c r="G93" s="11" t="s">
        <v>36</v>
      </c>
      <c r="H93" s="10">
        <f t="shared" si="17"/>
        <v>5</v>
      </c>
      <c r="I93" s="10">
        <f t="shared" si="18"/>
        <v>2.7442097745127843</v>
      </c>
      <c r="J93" s="11" t="s">
        <v>41</v>
      </c>
      <c r="K93" s="11" t="s">
        <v>18</v>
      </c>
      <c r="L93" s="11" t="s">
        <v>77</v>
      </c>
      <c r="M93" s="10">
        <f t="shared" si="16"/>
        <v>125</v>
      </c>
      <c r="N93" s="10">
        <f t="shared" si="19"/>
        <v>3784.1138659318617</v>
      </c>
      <c r="O93" s="10" t="s">
        <v>20</v>
      </c>
      <c r="P93" s="10">
        <f t="shared" si="20"/>
        <v>0.5</v>
      </c>
      <c r="Q93" s="10">
        <f t="shared" si="21"/>
        <v>1.9150086730317313</v>
      </c>
      <c r="R93" s="10" t="s">
        <v>54</v>
      </c>
      <c r="S93" s="10" t="s">
        <v>22</v>
      </c>
      <c r="T93" s="10" t="s">
        <v>30</v>
      </c>
      <c r="U93" s="10" t="s">
        <v>44</v>
      </c>
      <c r="V93" s="10">
        <v>4</v>
      </c>
      <c r="W93" s="10">
        <f t="shared" si="22"/>
        <v>2.611978381961012E-2</v>
      </c>
      <c r="X93" s="10" t="s">
        <v>32</v>
      </c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</row>
    <row r="94" spans="1:348" ht="15.75" customHeight="1" x14ac:dyDescent="0.2">
      <c r="A94" s="11" t="s">
        <v>71</v>
      </c>
      <c r="B94" s="10">
        <f t="shared" si="24"/>
        <v>21</v>
      </c>
      <c r="C94" s="14">
        <f t="shared" si="15"/>
        <v>25.814610754003887</v>
      </c>
      <c r="D94" s="11" t="s">
        <v>14</v>
      </c>
      <c r="E94" s="10">
        <f t="shared" si="23"/>
        <v>0</v>
      </c>
      <c r="F94" s="10" t="s">
        <v>15</v>
      </c>
      <c r="G94" s="11" t="s">
        <v>45</v>
      </c>
      <c r="H94" s="10">
        <f t="shared" si="17"/>
        <v>9</v>
      </c>
      <c r="I94" s="10">
        <f t="shared" si="18"/>
        <v>5.4916845219875814</v>
      </c>
      <c r="J94" s="11" t="s">
        <v>26</v>
      </c>
      <c r="K94" s="11" t="s">
        <v>34</v>
      </c>
      <c r="L94" s="11" t="s">
        <v>77</v>
      </c>
      <c r="M94" s="10">
        <f t="shared" si="16"/>
        <v>125</v>
      </c>
      <c r="N94" s="10">
        <f t="shared" si="19"/>
        <v>3784.1138659318617</v>
      </c>
      <c r="O94" s="10" t="s">
        <v>20</v>
      </c>
      <c r="P94" s="10">
        <f t="shared" si="20"/>
        <v>0.5</v>
      </c>
      <c r="Q94" s="10">
        <f t="shared" si="21"/>
        <v>1.9150086730317313</v>
      </c>
      <c r="R94" s="10" t="s">
        <v>58</v>
      </c>
      <c r="S94" s="10" t="s">
        <v>35</v>
      </c>
      <c r="T94" s="10" t="s">
        <v>30</v>
      </c>
      <c r="U94" s="10" t="s">
        <v>31</v>
      </c>
      <c r="V94" s="10">
        <v>4</v>
      </c>
      <c r="W94" s="10">
        <f t="shared" si="22"/>
        <v>2.611978381961012E-2</v>
      </c>
      <c r="X94" s="10" t="s">
        <v>32</v>
      </c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</row>
    <row r="95" spans="1:348" ht="15.75" customHeight="1" x14ac:dyDescent="0.2">
      <c r="A95" s="11" t="s">
        <v>70</v>
      </c>
      <c r="B95" s="10">
        <f t="shared" si="24"/>
        <v>30</v>
      </c>
      <c r="C95" s="14">
        <f t="shared" si="15"/>
        <v>15.360065299459862</v>
      </c>
      <c r="D95" s="11" t="s">
        <v>14</v>
      </c>
      <c r="E95" s="10">
        <f t="shared" si="23"/>
        <v>0</v>
      </c>
      <c r="F95" s="10" t="s">
        <v>39</v>
      </c>
      <c r="G95" s="11" t="s">
        <v>40</v>
      </c>
      <c r="H95" s="10">
        <f t="shared" si="17"/>
        <v>3</v>
      </c>
      <c r="I95" s="10">
        <f t="shared" si="18"/>
        <v>13.370472400775386</v>
      </c>
      <c r="J95" s="11" t="s">
        <v>41</v>
      </c>
      <c r="K95" s="11" t="s">
        <v>75</v>
      </c>
      <c r="L95" s="11" t="s">
        <v>78</v>
      </c>
      <c r="M95" s="10">
        <f t="shared" si="16"/>
        <v>75</v>
      </c>
      <c r="N95" s="10">
        <f t="shared" si="19"/>
        <v>132.59871441686138</v>
      </c>
      <c r="O95" s="10" t="s">
        <v>20</v>
      </c>
      <c r="P95" s="10">
        <f t="shared" si="20"/>
        <v>0.5</v>
      </c>
      <c r="Q95" s="10">
        <f t="shared" si="21"/>
        <v>1.9150086730317313</v>
      </c>
      <c r="R95" s="10" t="s">
        <v>21</v>
      </c>
      <c r="S95" s="10" t="s">
        <v>35</v>
      </c>
      <c r="T95" s="10" t="s">
        <v>23</v>
      </c>
      <c r="U95" s="10" t="s">
        <v>83</v>
      </c>
      <c r="V95" s="10">
        <v>5</v>
      </c>
      <c r="W95" s="10">
        <f t="shared" si="22"/>
        <v>0.70288745981961087</v>
      </c>
      <c r="X95" s="12" t="s">
        <v>84</v>
      </c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</row>
    <row r="96" spans="1:348" ht="15.75" customHeight="1" x14ac:dyDescent="0.2">
      <c r="A96" s="11" t="s">
        <v>71</v>
      </c>
      <c r="B96" s="10">
        <f t="shared" si="24"/>
        <v>21</v>
      </c>
      <c r="C96" s="14">
        <f t="shared" si="15"/>
        <v>25.814610754003887</v>
      </c>
      <c r="D96" s="11" t="s">
        <v>14</v>
      </c>
      <c r="E96" s="10">
        <f t="shared" si="23"/>
        <v>0</v>
      </c>
      <c r="F96" s="10" t="s">
        <v>15</v>
      </c>
      <c r="G96" s="11" t="s">
        <v>74</v>
      </c>
      <c r="H96" s="10">
        <f t="shared" si="17"/>
        <v>9</v>
      </c>
      <c r="I96" s="10">
        <f t="shared" si="18"/>
        <v>5.4916845219875814</v>
      </c>
      <c r="J96" s="11" t="s">
        <v>17</v>
      </c>
      <c r="K96" s="11" t="s">
        <v>34</v>
      </c>
      <c r="L96" s="11" t="s">
        <v>76</v>
      </c>
      <c r="M96" s="10">
        <f t="shared" si="16"/>
        <v>35</v>
      </c>
      <c r="N96" s="10">
        <f t="shared" si="19"/>
        <v>811.38659320486124</v>
      </c>
      <c r="O96" s="10" t="s">
        <v>62</v>
      </c>
      <c r="P96" s="10">
        <f t="shared" si="20"/>
        <v>2.5</v>
      </c>
      <c r="Q96" s="10">
        <f t="shared" si="21"/>
        <v>0.37965513703173154</v>
      </c>
      <c r="R96" s="10" t="s">
        <v>59</v>
      </c>
      <c r="S96" s="10" t="s">
        <v>22</v>
      </c>
      <c r="T96" s="10" t="s">
        <v>30</v>
      </c>
      <c r="U96" s="10" t="s">
        <v>31</v>
      </c>
      <c r="V96" s="10">
        <v>1</v>
      </c>
      <c r="W96" s="10">
        <f t="shared" si="22"/>
        <v>9.9958167558196074</v>
      </c>
      <c r="X96" s="10" t="s">
        <v>25</v>
      </c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</row>
    <row r="97" spans="1:348" ht="15.75" customHeight="1" x14ac:dyDescent="0.2">
      <c r="A97" s="11" t="s">
        <v>70</v>
      </c>
      <c r="B97" s="10">
        <f t="shared" si="24"/>
        <v>30</v>
      </c>
      <c r="C97" s="14">
        <f t="shared" si="15"/>
        <v>15.360065299459862</v>
      </c>
      <c r="D97" s="11" t="s">
        <v>14</v>
      </c>
      <c r="E97" s="10">
        <f t="shared" si="23"/>
        <v>0</v>
      </c>
      <c r="F97" s="10" t="s">
        <v>15</v>
      </c>
      <c r="G97" s="11" t="s">
        <v>74</v>
      </c>
      <c r="H97" s="10">
        <f t="shared" si="17"/>
        <v>9</v>
      </c>
      <c r="I97" s="10">
        <f t="shared" si="18"/>
        <v>5.4916845219875814</v>
      </c>
      <c r="J97" s="11" t="s">
        <v>17</v>
      </c>
      <c r="K97" s="11" t="s">
        <v>75</v>
      </c>
      <c r="L97" s="11" t="s">
        <v>77</v>
      </c>
      <c r="M97" s="10">
        <f t="shared" si="16"/>
        <v>125</v>
      </c>
      <c r="N97" s="10">
        <f t="shared" si="19"/>
        <v>3784.1138659318617</v>
      </c>
      <c r="O97" s="10" t="s">
        <v>62</v>
      </c>
      <c r="P97" s="10">
        <f t="shared" si="20"/>
        <v>2.5</v>
      </c>
      <c r="Q97" s="10">
        <f t="shared" si="21"/>
        <v>0.37965513703173154</v>
      </c>
      <c r="R97" s="10" t="s">
        <v>60</v>
      </c>
      <c r="S97" s="10" t="s">
        <v>55</v>
      </c>
      <c r="T97" s="10" t="s">
        <v>30</v>
      </c>
      <c r="U97" s="10" t="s">
        <v>56</v>
      </c>
      <c r="V97" s="10">
        <v>6</v>
      </c>
      <c r="W97" s="10">
        <f t="shared" si="22"/>
        <v>3.3796551358196116</v>
      </c>
      <c r="X97" s="10" t="s">
        <v>32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</row>
    <row r="98" spans="1:348" ht="15.75" customHeight="1" x14ac:dyDescent="0.2">
      <c r="A98" s="11" t="s">
        <v>70</v>
      </c>
      <c r="B98" s="10">
        <f t="shared" si="24"/>
        <v>30</v>
      </c>
      <c r="C98" s="14">
        <f t="shared" si="15"/>
        <v>15.360065299459862</v>
      </c>
      <c r="D98" s="11" t="s">
        <v>14</v>
      </c>
      <c r="E98" s="10">
        <f t="shared" si="23"/>
        <v>0</v>
      </c>
      <c r="F98" s="10" t="s">
        <v>15</v>
      </c>
      <c r="G98" s="11" t="s">
        <v>45</v>
      </c>
      <c r="H98" s="10">
        <f t="shared" si="17"/>
        <v>9</v>
      </c>
      <c r="I98" s="10">
        <f t="shared" si="18"/>
        <v>5.4916845219875814</v>
      </c>
      <c r="J98" s="11" t="s">
        <v>26</v>
      </c>
      <c r="K98" s="11" t="s">
        <v>18</v>
      </c>
      <c r="L98" s="11" t="s">
        <v>76</v>
      </c>
      <c r="M98" s="10">
        <f t="shared" si="16"/>
        <v>35</v>
      </c>
      <c r="N98" s="10">
        <f t="shared" si="19"/>
        <v>811.38659320486124</v>
      </c>
      <c r="O98" s="10" t="s">
        <v>20</v>
      </c>
      <c r="P98" s="10">
        <f t="shared" si="20"/>
        <v>0.5</v>
      </c>
      <c r="Q98" s="10">
        <f t="shared" si="21"/>
        <v>1.9150086730317313</v>
      </c>
      <c r="R98" s="10" t="s">
        <v>61</v>
      </c>
      <c r="S98" s="10" t="s">
        <v>52</v>
      </c>
      <c r="T98" s="10" t="s">
        <v>30</v>
      </c>
      <c r="U98" s="10" t="s">
        <v>64</v>
      </c>
      <c r="V98" s="10">
        <v>3</v>
      </c>
      <c r="W98" s="10">
        <f t="shared" si="22"/>
        <v>1.3493521078196093</v>
      </c>
      <c r="X98" s="10" t="s">
        <v>32</v>
      </c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</row>
    <row r="99" spans="1:348" ht="15.75" customHeight="1" x14ac:dyDescent="0.2">
      <c r="A99" s="11" t="s">
        <v>70</v>
      </c>
      <c r="B99" s="10">
        <f t="shared" si="24"/>
        <v>30</v>
      </c>
      <c r="C99" s="14">
        <f t="shared" si="15"/>
        <v>15.360065299459862</v>
      </c>
      <c r="D99" s="11" t="s">
        <v>14</v>
      </c>
      <c r="E99" s="10">
        <f t="shared" si="23"/>
        <v>0</v>
      </c>
      <c r="F99" s="10" t="s">
        <v>15</v>
      </c>
      <c r="G99" s="11" t="s">
        <v>45</v>
      </c>
      <c r="H99" s="10">
        <f t="shared" si="17"/>
        <v>9</v>
      </c>
      <c r="I99" s="10">
        <f t="shared" si="18"/>
        <v>5.4916845219875814</v>
      </c>
      <c r="J99" s="11" t="s">
        <v>26</v>
      </c>
      <c r="K99" s="11" t="s">
        <v>34</v>
      </c>
      <c r="L99" s="11" t="s">
        <v>76</v>
      </c>
      <c r="M99" s="10">
        <f t="shared" ref="M99:M130" si="25">IF(L99="20k - 50k", 35, IF(L99="100k - 150k", 125, IF(L99="150k - 200k", 175, 75)))</f>
        <v>35</v>
      </c>
      <c r="N99" s="10">
        <f t="shared" si="19"/>
        <v>811.38659320486124</v>
      </c>
      <c r="O99" s="10" t="s">
        <v>62</v>
      </c>
      <c r="P99" s="10">
        <f t="shared" si="20"/>
        <v>2.5</v>
      </c>
      <c r="Q99" s="10">
        <f t="shared" si="21"/>
        <v>0.37965513703173154</v>
      </c>
      <c r="R99" s="10" t="s">
        <v>63</v>
      </c>
      <c r="S99" s="10" t="s">
        <v>82</v>
      </c>
      <c r="T99" s="10" t="s">
        <v>30</v>
      </c>
      <c r="U99" s="10" t="s">
        <v>24</v>
      </c>
      <c r="V99" s="10">
        <v>3</v>
      </c>
      <c r="W99" s="10">
        <f t="shared" si="22"/>
        <v>1.3493521078196093</v>
      </c>
      <c r="X99" s="10" t="s">
        <v>32</v>
      </c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</row>
    <row r="100" spans="1:348" ht="15.75" customHeight="1" x14ac:dyDescent="0.2">
      <c r="A100" s="11" t="s">
        <v>70</v>
      </c>
      <c r="B100" s="10">
        <f t="shared" si="24"/>
        <v>30</v>
      </c>
      <c r="C100" s="14">
        <f t="shared" si="15"/>
        <v>15.360065299459862</v>
      </c>
      <c r="D100" s="11" t="s">
        <v>14</v>
      </c>
      <c r="E100" s="10">
        <f t="shared" si="23"/>
        <v>0</v>
      </c>
      <c r="F100" s="10" t="s">
        <v>15</v>
      </c>
      <c r="G100" s="11" t="s">
        <v>36</v>
      </c>
      <c r="H100" s="10">
        <f t="shared" si="17"/>
        <v>5</v>
      </c>
      <c r="I100" s="10">
        <f t="shared" si="18"/>
        <v>2.7442097745127843</v>
      </c>
      <c r="J100" s="11" t="s">
        <v>41</v>
      </c>
      <c r="K100" s="11" t="s">
        <v>18</v>
      </c>
      <c r="L100" s="11" t="s">
        <v>76</v>
      </c>
      <c r="M100" s="10">
        <f t="shared" si="25"/>
        <v>35</v>
      </c>
      <c r="N100" s="10">
        <f t="shared" si="19"/>
        <v>811.38659320486124</v>
      </c>
      <c r="O100" s="10" t="s">
        <v>20</v>
      </c>
      <c r="P100" s="10">
        <f t="shared" si="20"/>
        <v>0.5</v>
      </c>
      <c r="Q100" s="10">
        <f t="shared" si="21"/>
        <v>1.9150086730317313</v>
      </c>
      <c r="R100" s="10" t="s">
        <v>65</v>
      </c>
      <c r="S100" s="10" t="s">
        <v>55</v>
      </c>
      <c r="T100" s="10" t="s">
        <v>30</v>
      </c>
      <c r="U100" s="10" t="s">
        <v>24</v>
      </c>
      <c r="V100" s="10">
        <v>0</v>
      </c>
      <c r="W100" s="10">
        <f t="shared" si="22"/>
        <v>17.319049079819607</v>
      </c>
      <c r="X100" s="10" t="s">
        <v>25</v>
      </c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</row>
    <row r="101" spans="1:348" ht="15.75" customHeight="1" x14ac:dyDescent="0.2">
      <c r="A101" s="11" t="s">
        <v>70</v>
      </c>
      <c r="B101" s="10">
        <f t="shared" si="24"/>
        <v>30</v>
      </c>
      <c r="C101" s="14">
        <f t="shared" si="15"/>
        <v>15.360065299459862</v>
      </c>
      <c r="D101" s="11" t="s">
        <v>14</v>
      </c>
      <c r="E101" s="10">
        <f t="shared" si="23"/>
        <v>0</v>
      </c>
      <c r="F101" s="10" t="s">
        <v>15</v>
      </c>
      <c r="G101" s="11" t="s">
        <v>74</v>
      </c>
      <c r="H101" s="10">
        <f t="shared" si="17"/>
        <v>9</v>
      </c>
      <c r="I101" s="10">
        <f t="shared" si="18"/>
        <v>5.4916845219875814</v>
      </c>
      <c r="J101" s="11" t="s">
        <v>41</v>
      </c>
      <c r="K101" s="11" t="s">
        <v>18</v>
      </c>
      <c r="L101" s="11" t="s">
        <v>76</v>
      </c>
      <c r="M101" s="10">
        <f t="shared" si="25"/>
        <v>35</v>
      </c>
      <c r="N101" s="10">
        <f t="shared" si="19"/>
        <v>811.38659320486124</v>
      </c>
      <c r="O101" s="10" t="s">
        <v>48</v>
      </c>
      <c r="P101" s="10">
        <f t="shared" si="20"/>
        <v>7.5</v>
      </c>
      <c r="Q101" s="10">
        <f t="shared" si="21"/>
        <v>31.541271297031734</v>
      </c>
      <c r="R101" s="10" t="s">
        <v>64</v>
      </c>
      <c r="S101" s="10" t="s">
        <v>22</v>
      </c>
      <c r="T101" s="10" t="s">
        <v>30</v>
      </c>
      <c r="U101" s="10" t="s">
        <v>44</v>
      </c>
      <c r="V101" s="10">
        <v>8</v>
      </c>
      <c r="W101" s="10">
        <f t="shared" si="22"/>
        <v>14.733190487819613</v>
      </c>
      <c r="X101" s="10" t="s">
        <v>32</v>
      </c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</row>
    <row r="102" spans="1:348" ht="15.75" customHeight="1" x14ac:dyDescent="0.2">
      <c r="A102" s="11" t="s">
        <v>70</v>
      </c>
      <c r="B102" s="10">
        <f t="shared" si="24"/>
        <v>30</v>
      </c>
      <c r="C102" s="14">
        <f t="shared" si="15"/>
        <v>15.360065299459862</v>
      </c>
      <c r="D102" s="11" t="s">
        <v>14</v>
      </c>
      <c r="E102" s="10">
        <f t="shared" si="23"/>
        <v>0</v>
      </c>
      <c r="F102" s="10" t="s">
        <v>33</v>
      </c>
      <c r="G102" s="11" t="s">
        <v>40</v>
      </c>
      <c r="H102" s="10">
        <f t="shared" si="17"/>
        <v>3</v>
      </c>
      <c r="I102" s="10">
        <f t="shared" si="18"/>
        <v>13.370472400775386</v>
      </c>
      <c r="J102" s="11" t="s">
        <v>41</v>
      </c>
      <c r="K102" s="11" t="s">
        <v>18</v>
      </c>
      <c r="L102" s="11" t="s">
        <v>76</v>
      </c>
      <c r="M102" s="10">
        <f t="shared" si="25"/>
        <v>35</v>
      </c>
      <c r="N102" s="10">
        <f t="shared" si="19"/>
        <v>811.38659320486124</v>
      </c>
      <c r="O102" s="10" t="s">
        <v>20</v>
      </c>
      <c r="P102" s="10">
        <f t="shared" si="20"/>
        <v>0.5</v>
      </c>
      <c r="Q102" s="10">
        <f t="shared" si="21"/>
        <v>1.9150086730317313</v>
      </c>
      <c r="R102" s="10" t="s">
        <v>66</v>
      </c>
      <c r="S102" s="10" t="s">
        <v>22</v>
      </c>
      <c r="T102" s="10" t="s">
        <v>23</v>
      </c>
      <c r="U102" s="10" t="s">
        <v>44</v>
      </c>
      <c r="V102" s="10">
        <v>4</v>
      </c>
      <c r="W102" s="10">
        <f t="shared" si="22"/>
        <v>2.611978381961012E-2</v>
      </c>
      <c r="X102" s="10" t="s">
        <v>25</v>
      </c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</row>
    <row r="103" spans="1:348" ht="15.75" customHeight="1" x14ac:dyDescent="0.2">
      <c r="A103" s="11" t="s">
        <v>70</v>
      </c>
      <c r="B103" s="10">
        <f t="shared" si="24"/>
        <v>30</v>
      </c>
      <c r="C103" s="14">
        <f t="shared" si="15"/>
        <v>15.360065299459862</v>
      </c>
      <c r="D103" s="11" t="s">
        <v>14</v>
      </c>
      <c r="E103" s="10">
        <f t="shared" si="23"/>
        <v>0</v>
      </c>
      <c r="F103" s="10" t="s">
        <v>15</v>
      </c>
      <c r="G103" s="11" t="s">
        <v>45</v>
      </c>
      <c r="H103" s="10">
        <f t="shared" si="17"/>
        <v>9</v>
      </c>
      <c r="I103" s="10">
        <f t="shared" si="18"/>
        <v>5.4916845219875814</v>
      </c>
      <c r="J103" s="11" t="s">
        <v>41</v>
      </c>
      <c r="K103" s="11" t="s">
        <v>75</v>
      </c>
      <c r="L103" s="11" t="s">
        <v>76</v>
      </c>
      <c r="M103" s="10">
        <f t="shared" si="25"/>
        <v>35</v>
      </c>
      <c r="N103" s="10">
        <f t="shared" si="19"/>
        <v>811.38659320486124</v>
      </c>
      <c r="O103" s="10" t="s">
        <v>48</v>
      </c>
      <c r="P103" s="10">
        <f t="shared" si="20"/>
        <v>7.5</v>
      </c>
      <c r="Q103" s="10">
        <f t="shared" si="21"/>
        <v>31.541271297031734</v>
      </c>
      <c r="R103" s="10" t="s">
        <v>24</v>
      </c>
      <c r="S103" s="10" t="s">
        <v>35</v>
      </c>
      <c r="T103" s="10" t="s">
        <v>30</v>
      </c>
      <c r="U103" s="10" t="s">
        <v>64</v>
      </c>
      <c r="V103" s="10">
        <v>3</v>
      </c>
      <c r="W103" s="10">
        <f t="shared" si="22"/>
        <v>1.3493521078196093</v>
      </c>
      <c r="X103" s="10" t="s">
        <v>32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</row>
    <row r="104" spans="1:348" ht="15.75" customHeight="1" x14ac:dyDescent="0.2">
      <c r="A104" s="11" t="s">
        <v>70</v>
      </c>
      <c r="B104" s="10">
        <f t="shared" si="24"/>
        <v>30</v>
      </c>
      <c r="C104" s="14">
        <f t="shared" si="15"/>
        <v>15.360065299459862</v>
      </c>
      <c r="D104" s="11" t="s">
        <v>14</v>
      </c>
      <c r="E104" s="10">
        <f t="shared" si="23"/>
        <v>0</v>
      </c>
      <c r="F104" s="10" t="s">
        <v>39</v>
      </c>
      <c r="G104" s="11" t="s">
        <v>45</v>
      </c>
      <c r="H104" s="10">
        <f t="shared" si="17"/>
        <v>9</v>
      </c>
      <c r="I104" s="10">
        <f t="shared" si="18"/>
        <v>5.4916845219875814</v>
      </c>
      <c r="J104" s="11" t="s">
        <v>26</v>
      </c>
      <c r="K104" s="11" t="s">
        <v>27</v>
      </c>
      <c r="L104" s="11" t="s">
        <v>78</v>
      </c>
      <c r="M104" s="10">
        <f t="shared" si="25"/>
        <v>75</v>
      </c>
      <c r="N104" s="10">
        <f t="shared" si="19"/>
        <v>132.59871441686138</v>
      </c>
      <c r="O104" s="10" t="s">
        <v>20</v>
      </c>
      <c r="P104" s="10">
        <f t="shared" si="20"/>
        <v>0.5</v>
      </c>
      <c r="Q104" s="10">
        <f t="shared" si="21"/>
        <v>1.9150086730317313</v>
      </c>
      <c r="R104" s="10" t="s">
        <v>24</v>
      </c>
      <c r="S104" s="10" t="s">
        <v>35</v>
      </c>
      <c r="T104" s="10" t="s">
        <v>30</v>
      </c>
      <c r="U104" s="10" t="s">
        <v>44</v>
      </c>
      <c r="V104" s="10">
        <v>6</v>
      </c>
      <c r="W104" s="10">
        <f t="shared" si="22"/>
        <v>3.3796551358196116</v>
      </c>
      <c r="X104" s="10" t="s">
        <v>25</v>
      </c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</row>
    <row r="105" spans="1:348" ht="15.75" customHeight="1" x14ac:dyDescent="0.2">
      <c r="A105" s="11" t="s">
        <v>71</v>
      </c>
      <c r="B105" s="10">
        <f t="shared" si="24"/>
        <v>21</v>
      </c>
      <c r="C105" s="14">
        <f t="shared" si="15"/>
        <v>25.814610754003887</v>
      </c>
      <c r="D105" s="11" t="s">
        <v>14</v>
      </c>
      <c r="E105" s="10">
        <f t="shared" si="23"/>
        <v>0</v>
      </c>
      <c r="F105" s="10" t="s">
        <v>15</v>
      </c>
      <c r="G105" s="11" t="s">
        <v>40</v>
      </c>
      <c r="H105" s="10">
        <f t="shared" si="17"/>
        <v>3</v>
      </c>
      <c r="I105" s="10">
        <f t="shared" si="18"/>
        <v>13.370472400775386</v>
      </c>
      <c r="J105" s="11" t="s">
        <v>17</v>
      </c>
      <c r="K105" s="11" t="s">
        <v>18</v>
      </c>
      <c r="L105" s="11" t="s">
        <v>76</v>
      </c>
      <c r="M105" s="10">
        <f t="shared" si="25"/>
        <v>35</v>
      </c>
      <c r="N105" s="10">
        <f t="shared" si="19"/>
        <v>811.38659320486124</v>
      </c>
      <c r="O105" s="10" t="s">
        <v>20</v>
      </c>
      <c r="P105" s="10">
        <f t="shared" si="20"/>
        <v>0.5</v>
      </c>
      <c r="Q105" s="10">
        <f t="shared" si="21"/>
        <v>1.9150086730317313</v>
      </c>
      <c r="R105" s="10" t="s">
        <v>24</v>
      </c>
      <c r="S105" s="10" t="s">
        <v>22</v>
      </c>
      <c r="T105" s="10" t="s">
        <v>30</v>
      </c>
      <c r="U105" s="10" t="s">
        <v>83</v>
      </c>
      <c r="V105" s="10">
        <v>5</v>
      </c>
      <c r="W105" s="10">
        <f t="shared" si="22"/>
        <v>0.70288745981961087</v>
      </c>
      <c r="X105" s="10" t="s">
        <v>25</v>
      </c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</row>
    <row r="106" spans="1:348" ht="15.75" customHeight="1" x14ac:dyDescent="0.2">
      <c r="A106" s="11" t="s">
        <v>70</v>
      </c>
      <c r="B106" s="10">
        <f t="shared" si="24"/>
        <v>30</v>
      </c>
      <c r="C106" s="14">
        <f t="shared" si="15"/>
        <v>15.360065299459862</v>
      </c>
      <c r="D106" s="11" t="s">
        <v>14</v>
      </c>
      <c r="E106" s="10">
        <f t="shared" si="23"/>
        <v>0</v>
      </c>
      <c r="F106" s="10" t="s">
        <v>15</v>
      </c>
      <c r="G106" s="11" t="s">
        <v>40</v>
      </c>
      <c r="H106" s="10">
        <f t="shared" si="17"/>
        <v>3</v>
      </c>
      <c r="I106" s="10">
        <f t="shared" si="18"/>
        <v>13.370472400775386</v>
      </c>
      <c r="J106" s="11" t="s">
        <v>41</v>
      </c>
      <c r="K106" s="11" t="s">
        <v>75</v>
      </c>
      <c r="L106" s="11" t="s">
        <v>77</v>
      </c>
      <c r="M106" s="10">
        <f t="shared" si="25"/>
        <v>125</v>
      </c>
      <c r="N106" s="10">
        <f t="shared" si="19"/>
        <v>3784.1138659318617</v>
      </c>
      <c r="O106" s="10" t="s">
        <v>20</v>
      </c>
      <c r="P106" s="10">
        <f t="shared" si="20"/>
        <v>0.5</v>
      </c>
      <c r="Q106" s="10">
        <f t="shared" si="21"/>
        <v>1.9150086730317313</v>
      </c>
      <c r="R106" s="10" t="s">
        <v>54</v>
      </c>
      <c r="S106" s="10" t="s">
        <v>55</v>
      </c>
      <c r="T106" s="10" t="s">
        <v>30</v>
      </c>
      <c r="U106" s="10" t="s">
        <v>24</v>
      </c>
      <c r="V106" s="10">
        <v>8</v>
      </c>
      <c r="W106" s="10">
        <f t="shared" si="22"/>
        <v>14.733190487819613</v>
      </c>
      <c r="X106" s="10" t="s">
        <v>32</v>
      </c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</row>
    <row r="107" spans="1:348" ht="15.75" customHeight="1" x14ac:dyDescent="0.2">
      <c r="A107" s="11" t="s">
        <v>71</v>
      </c>
      <c r="B107" s="10">
        <f t="shared" si="24"/>
        <v>21</v>
      </c>
      <c r="C107" s="14">
        <f t="shared" si="15"/>
        <v>25.814610754003887</v>
      </c>
      <c r="D107" s="11" t="s">
        <v>14</v>
      </c>
      <c r="E107" s="10">
        <f t="shared" si="23"/>
        <v>0</v>
      </c>
      <c r="F107" s="10" t="s">
        <v>15</v>
      </c>
      <c r="G107" s="11" t="s">
        <v>74</v>
      </c>
      <c r="H107" s="10">
        <f t="shared" si="17"/>
        <v>9</v>
      </c>
      <c r="I107" s="10">
        <f t="shared" si="18"/>
        <v>5.4916845219875814</v>
      </c>
      <c r="J107" s="11" t="s">
        <v>41</v>
      </c>
      <c r="K107" s="11" t="s">
        <v>18</v>
      </c>
      <c r="L107" s="11" t="s">
        <v>78</v>
      </c>
      <c r="M107" s="10">
        <f t="shared" si="25"/>
        <v>75</v>
      </c>
      <c r="N107" s="10">
        <f t="shared" si="19"/>
        <v>132.59871441686138</v>
      </c>
      <c r="O107" s="10" t="s">
        <v>20</v>
      </c>
      <c r="P107" s="10">
        <f t="shared" si="20"/>
        <v>0.5</v>
      </c>
      <c r="Q107" s="10">
        <f t="shared" si="21"/>
        <v>1.9150086730317313</v>
      </c>
      <c r="R107" s="10" t="s">
        <v>58</v>
      </c>
      <c r="S107" s="10" t="s">
        <v>82</v>
      </c>
      <c r="T107" s="10" t="s">
        <v>23</v>
      </c>
      <c r="U107" s="10" t="s">
        <v>31</v>
      </c>
      <c r="V107" s="10">
        <v>4</v>
      </c>
      <c r="W107" s="10">
        <f t="shared" si="22"/>
        <v>2.611978381961012E-2</v>
      </c>
      <c r="X107" s="10" t="s">
        <v>32</v>
      </c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</row>
    <row r="108" spans="1:348" ht="15.75" customHeight="1" x14ac:dyDescent="0.2">
      <c r="A108" s="11" t="s">
        <v>70</v>
      </c>
      <c r="B108" s="10">
        <f t="shared" si="24"/>
        <v>30</v>
      </c>
      <c r="C108" s="14">
        <f t="shared" si="15"/>
        <v>15.360065299459862</v>
      </c>
      <c r="D108" s="11" t="s">
        <v>14</v>
      </c>
      <c r="E108" s="10">
        <f t="shared" si="23"/>
        <v>0</v>
      </c>
      <c r="F108" s="10" t="s">
        <v>15</v>
      </c>
      <c r="G108" s="11" t="s">
        <v>40</v>
      </c>
      <c r="H108" s="10">
        <f t="shared" si="17"/>
        <v>3</v>
      </c>
      <c r="I108" s="10">
        <f t="shared" si="18"/>
        <v>13.370472400775386</v>
      </c>
      <c r="J108" s="11" t="s">
        <v>17</v>
      </c>
      <c r="K108" s="11" t="s">
        <v>75</v>
      </c>
      <c r="L108" s="11" t="s">
        <v>78</v>
      </c>
      <c r="M108" s="10">
        <f t="shared" si="25"/>
        <v>75</v>
      </c>
      <c r="N108" s="10">
        <f t="shared" si="19"/>
        <v>132.59871441686138</v>
      </c>
      <c r="O108" s="10" t="s">
        <v>20</v>
      </c>
      <c r="P108" s="10">
        <f t="shared" si="20"/>
        <v>0.5</v>
      </c>
      <c r="Q108" s="10">
        <f t="shared" si="21"/>
        <v>1.9150086730317313</v>
      </c>
      <c r="R108" s="10" t="s">
        <v>21</v>
      </c>
      <c r="S108" s="10" t="s">
        <v>55</v>
      </c>
      <c r="T108" s="10" t="s">
        <v>30</v>
      </c>
      <c r="U108" s="10" t="s">
        <v>24</v>
      </c>
      <c r="V108" s="10">
        <v>4</v>
      </c>
      <c r="W108" s="10">
        <f t="shared" si="22"/>
        <v>2.611978381961012E-2</v>
      </c>
      <c r="X108" s="10" t="s">
        <v>25</v>
      </c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</row>
    <row r="109" spans="1:348" ht="15.75" customHeight="1" x14ac:dyDescent="0.2">
      <c r="A109" s="11" t="s">
        <v>70</v>
      </c>
      <c r="B109" s="10">
        <f t="shared" si="24"/>
        <v>30</v>
      </c>
      <c r="C109" s="14">
        <f t="shared" si="15"/>
        <v>15.360065299459862</v>
      </c>
      <c r="D109" s="11" t="s">
        <v>14</v>
      </c>
      <c r="E109" s="10">
        <f t="shared" si="23"/>
        <v>0</v>
      </c>
      <c r="F109" s="10" t="s">
        <v>15</v>
      </c>
      <c r="G109" s="11" t="s">
        <v>45</v>
      </c>
      <c r="H109" s="10">
        <f t="shared" si="17"/>
        <v>9</v>
      </c>
      <c r="I109" s="10">
        <f t="shared" si="18"/>
        <v>5.4916845219875814</v>
      </c>
      <c r="J109" s="11" t="s">
        <v>17</v>
      </c>
      <c r="K109" s="11" t="s">
        <v>34</v>
      </c>
      <c r="L109" s="11" t="s">
        <v>77</v>
      </c>
      <c r="M109" s="10">
        <f t="shared" si="25"/>
        <v>125</v>
      </c>
      <c r="N109" s="10">
        <f t="shared" si="19"/>
        <v>3784.1138659318617</v>
      </c>
      <c r="O109" s="10" t="s">
        <v>62</v>
      </c>
      <c r="P109" s="10">
        <f t="shared" si="20"/>
        <v>2.5</v>
      </c>
      <c r="Q109" s="10">
        <f t="shared" si="21"/>
        <v>0.37965513703173154</v>
      </c>
      <c r="R109" s="10" t="s">
        <v>59</v>
      </c>
      <c r="S109" s="10" t="s">
        <v>55</v>
      </c>
      <c r="T109" s="10" t="s">
        <v>30</v>
      </c>
      <c r="U109" s="10" t="s">
        <v>24</v>
      </c>
      <c r="V109" s="10">
        <v>5</v>
      </c>
      <c r="W109" s="10">
        <f t="shared" si="22"/>
        <v>0.70288745981961087</v>
      </c>
      <c r="X109" s="10" t="s">
        <v>32</v>
      </c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</row>
    <row r="110" spans="1:348" ht="15.75" customHeight="1" x14ac:dyDescent="0.2">
      <c r="A110" s="11" t="s">
        <v>71</v>
      </c>
      <c r="B110" s="10">
        <f t="shared" ref="B110:B141" si="26">IF(A110="18-24", 21, IF(A110 = "25-34", 30, IF(A110 = "35-44", 40, 15)))</f>
        <v>21</v>
      </c>
      <c r="C110" s="14">
        <f t="shared" si="15"/>
        <v>25.814610754003887</v>
      </c>
      <c r="D110" s="11" t="s">
        <v>14</v>
      </c>
      <c r="E110" s="10">
        <f t="shared" si="23"/>
        <v>0</v>
      </c>
      <c r="F110" s="10" t="s">
        <v>15</v>
      </c>
      <c r="G110" s="11" t="s">
        <v>74</v>
      </c>
      <c r="H110" s="10">
        <f t="shared" si="17"/>
        <v>9</v>
      </c>
      <c r="I110" s="10">
        <f t="shared" si="18"/>
        <v>5.4916845219875814</v>
      </c>
      <c r="J110" s="11" t="s">
        <v>17</v>
      </c>
      <c r="K110" s="11" t="s">
        <v>27</v>
      </c>
      <c r="L110" s="11" t="s">
        <v>77</v>
      </c>
      <c r="M110" s="10">
        <f t="shared" si="25"/>
        <v>125</v>
      </c>
      <c r="N110" s="10">
        <f t="shared" si="19"/>
        <v>3784.1138659318617</v>
      </c>
      <c r="O110" s="10" t="s">
        <v>62</v>
      </c>
      <c r="P110" s="10">
        <f t="shared" si="20"/>
        <v>2.5</v>
      </c>
      <c r="Q110" s="10">
        <f t="shared" si="21"/>
        <v>0.37965513703173154</v>
      </c>
      <c r="R110" s="10" t="s">
        <v>60</v>
      </c>
      <c r="S110" s="10" t="s">
        <v>22</v>
      </c>
      <c r="T110" s="10" t="s">
        <v>30</v>
      </c>
      <c r="U110" s="10" t="s">
        <v>44</v>
      </c>
      <c r="V110" s="10">
        <v>1</v>
      </c>
      <c r="W110" s="10">
        <f t="shared" si="22"/>
        <v>9.9958167558196074</v>
      </c>
      <c r="X110" s="10" t="s">
        <v>25</v>
      </c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</row>
    <row r="111" spans="1:348" ht="15.75" customHeight="1" x14ac:dyDescent="0.2">
      <c r="A111" s="11" t="s">
        <v>71</v>
      </c>
      <c r="B111" s="10">
        <f t="shared" si="26"/>
        <v>21</v>
      </c>
      <c r="C111" s="14">
        <f t="shared" si="15"/>
        <v>25.814610754003887</v>
      </c>
      <c r="D111" s="11" t="s">
        <v>14</v>
      </c>
      <c r="E111" s="10">
        <f t="shared" si="23"/>
        <v>0</v>
      </c>
      <c r="F111" s="10" t="s">
        <v>15</v>
      </c>
      <c r="G111" s="11" t="s">
        <v>45</v>
      </c>
      <c r="H111" s="10">
        <f t="shared" si="17"/>
        <v>9</v>
      </c>
      <c r="I111" s="10">
        <f t="shared" si="18"/>
        <v>5.4916845219875814</v>
      </c>
      <c r="J111" s="11" t="s">
        <v>41</v>
      </c>
      <c r="K111" s="11" t="s">
        <v>34</v>
      </c>
      <c r="L111" s="11" t="s">
        <v>76</v>
      </c>
      <c r="M111" s="10">
        <f t="shared" si="25"/>
        <v>35</v>
      </c>
      <c r="N111" s="10">
        <f t="shared" si="19"/>
        <v>811.38659320486124</v>
      </c>
      <c r="O111" s="10" t="s">
        <v>20</v>
      </c>
      <c r="P111" s="10">
        <f t="shared" si="20"/>
        <v>0.5</v>
      </c>
      <c r="Q111" s="10">
        <f t="shared" si="21"/>
        <v>1.9150086730317313</v>
      </c>
      <c r="R111" s="10" t="s">
        <v>61</v>
      </c>
      <c r="S111" s="12" t="s">
        <v>81</v>
      </c>
      <c r="T111" s="10" t="s">
        <v>30</v>
      </c>
      <c r="U111" s="10" t="s">
        <v>44</v>
      </c>
      <c r="V111" s="10">
        <v>6</v>
      </c>
      <c r="W111" s="10">
        <f t="shared" si="22"/>
        <v>3.3796551358196116</v>
      </c>
      <c r="X111" s="10" t="s">
        <v>32</v>
      </c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</row>
    <row r="112" spans="1:348" ht="15.75" customHeight="1" x14ac:dyDescent="0.2">
      <c r="A112" s="11" t="s">
        <v>70</v>
      </c>
      <c r="B112" s="10">
        <f t="shared" si="26"/>
        <v>30</v>
      </c>
      <c r="C112" s="14">
        <f t="shared" si="15"/>
        <v>15.360065299459862</v>
      </c>
      <c r="D112" s="11" t="s">
        <v>14</v>
      </c>
      <c r="E112" s="10">
        <f t="shared" si="23"/>
        <v>0</v>
      </c>
      <c r="F112" s="10" t="s">
        <v>15</v>
      </c>
      <c r="G112" s="11" t="s">
        <v>45</v>
      </c>
      <c r="H112" s="10">
        <f t="shared" si="17"/>
        <v>9</v>
      </c>
      <c r="I112" s="10">
        <f t="shared" si="18"/>
        <v>5.4916845219875814</v>
      </c>
      <c r="J112" s="11" t="s">
        <v>41</v>
      </c>
      <c r="K112" s="11" t="s">
        <v>34</v>
      </c>
      <c r="L112" s="11" t="s">
        <v>78</v>
      </c>
      <c r="M112" s="10">
        <f t="shared" si="25"/>
        <v>75</v>
      </c>
      <c r="N112" s="10">
        <f t="shared" si="19"/>
        <v>132.59871441686138</v>
      </c>
      <c r="O112" s="10" t="s">
        <v>62</v>
      </c>
      <c r="P112" s="10">
        <f t="shared" si="20"/>
        <v>2.5</v>
      </c>
      <c r="Q112" s="10">
        <f t="shared" si="21"/>
        <v>0.37965513703173154</v>
      </c>
      <c r="R112" s="10" t="s">
        <v>63</v>
      </c>
      <c r="S112" s="10" t="s">
        <v>35</v>
      </c>
      <c r="T112" s="10" t="s">
        <v>30</v>
      </c>
      <c r="U112" s="10" t="s">
        <v>31</v>
      </c>
      <c r="V112" s="10">
        <v>3</v>
      </c>
      <c r="W112" s="10">
        <f t="shared" si="22"/>
        <v>1.3493521078196093</v>
      </c>
      <c r="X112" s="10" t="s">
        <v>32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</row>
    <row r="113" spans="1:348" ht="15.75" customHeight="1" x14ac:dyDescent="0.2">
      <c r="A113" s="11" t="s">
        <v>70</v>
      </c>
      <c r="B113" s="10">
        <f t="shared" si="26"/>
        <v>30</v>
      </c>
      <c r="C113" s="14">
        <f t="shared" si="15"/>
        <v>15.360065299459862</v>
      </c>
      <c r="D113" s="11" t="s">
        <v>14</v>
      </c>
      <c r="E113" s="10">
        <f t="shared" si="23"/>
        <v>0</v>
      </c>
      <c r="F113" s="10" t="s">
        <v>15</v>
      </c>
      <c r="G113" s="11" t="s">
        <v>74</v>
      </c>
      <c r="H113" s="10">
        <f t="shared" si="17"/>
        <v>9</v>
      </c>
      <c r="I113" s="10">
        <f t="shared" si="18"/>
        <v>5.4916845219875814</v>
      </c>
      <c r="J113" s="11" t="s">
        <v>41</v>
      </c>
      <c r="K113" s="11" t="s">
        <v>18</v>
      </c>
      <c r="L113" s="11" t="s">
        <v>78</v>
      </c>
      <c r="M113" s="10">
        <f t="shared" si="25"/>
        <v>75</v>
      </c>
      <c r="N113" s="10">
        <f t="shared" si="19"/>
        <v>132.59871441686138</v>
      </c>
      <c r="O113" s="10" t="s">
        <v>20</v>
      </c>
      <c r="P113" s="10">
        <f t="shared" si="20"/>
        <v>0.5</v>
      </c>
      <c r="Q113" s="10">
        <f t="shared" si="21"/>
        <v>1.9150086730317313</v>
      </c>
      <c r="R113" s="10" t="s">
        <v>65</v>
      </c>
      <c r="S113" s="10" t="s">
        <v>35</v>
      </c>
      <c r="T113" s="10" t="s">
        <v>30</v>
      </c>
      <c r="U113" s="10" t="s">
        <v>83</v>
      </c>
      <c r="V113" s="10">
        <v>3</v>
      </c>
      <c r="W113" s="10">
        <f t="shared" si="22"/>
        <v>1.3493521078196093</v>
      </c>
      <c r="X113" s="10" t="s">
        <v>32</v>
      </c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</row>
    <row r="114" spans="1:348" ht="15.75" customHeight="1" x14ac:dyDescent="0.2">
      <c r="A114" s="11" t="s">
        <v>71</v>
      </c>
      <c r="B114" s="10">
        <f t="shared" si="26"/>
        <v>21</v>
      </c>
      <c r="C114" s="14">
        <f t="shared" si="15"/>
        <v>25.814610754003887</v>
      </c>
      <c r="D114" s="11" t="s">
        <v>14</v>
      </c>
      <c r="E114" s="10">
        <f t="shared" si="23"/>
        <v>0</v>
      </c>
      <c r="F114" s="10" t="s">
        <v>15</v>
      </c>
      <c r="G114" s="11" t="s">
        <v>45</v>
      </c>
      <c r="H114" s="10">
        <f t="shared" si="17"/>
        <v>9</v>
      </c>
      <c r="I114" s="10">
        <f t="shared" si="18"/>
        <v>5.4916845219875814</v>
      </c>
      <c r="J114" s="11" t="s">
        <v>17</v>
      </c>
      <c r="K114" s="11" t="s">
        <v>27</v>
      </c>
      <c r="L114" s="11" t="s">
        <v>78</v>
      </c>
      <c r="M114" s="10">
        <f t="shared" si="25"/>
        <v>75</v>
      </c>
      <c r="N114" s="10">
        <f t="shared" si="19"/>
        <v>132.59871441686138</v>
      </c>
      <c r="O114" s="10" t="s">
        <v>48</v>
      </c>
      <c r="P114" s="10">
        <f t="shared" si="20"/>
        <v>7.5</v>
      </c>
      <c r="Q114" s="10">
        <f t="shared" si="21"/>
        <v>31.541271297031734</v>
      </c>
      <c r="R114" s="10" t="s">
        <v>24</v>
      </c>
      <c r="S114" s="10" t="s">
        <v>22</v>
      </c>
      <c r="T114" s="10" t="s">
        <v>23</v>
      </c>
      <c r="U114" s="10" t="s">
        <v>31</v>
      </c>
      <c r="V114" s="10">
        <v>0</v>
      </c>
      <c r="W114" s="10">
        <f t="shared" si="22"/>
        <v>17.319049079819607</v>
      </c>
      <c r="X114" s="12" t="s">
        <v>84</v>
      </c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</row>
    <row r="115" spans="1:348" ht="15.75" customHeight="1" x14ac:dyDescent="0.2">
      <c r="A115" s="11" t="s">
        <v>70</v>
      </c>
      <c r="B115" s="10">
        <f t="shared" si="26"/>
        <v>30</v>
      </c>
      <c r="C115" s="14">
        <f t="shared" si="15"/>
        <v>15.360065299459862</v>
      </c>
      <c r="D115" s="11" t="s">
        <v>14</v>
      </c>
      <c r="E115" s="10">
        <f t="shared" si="23"/>
        <v>0</v>
      </c>
      <c r="F115" s="10" t="s">
        <v>33</v>
      </c>
      <c r="G115" s="11" t="s">
        <v>40</v>
      </c>
      <c r="H115" s="10">
        <f t="shared" si="17"/>
        <v>3</v>
      </c>
      <c r="I115" s="10">
        <f t="shared" si="18"/>
        <v>13.370472400775386</v>
      </c>
      <c r="J115" s="11" t="s">
        <v>41</v>
      </c>
      <c r="K115" s="11" t="s">
        <v>18</v>
      </c>
      <c r="L115" s="11" t="s">
        <v>78</v>
      </c>
      <c r="M115" s="10">
        <f t="shared" si="25"/>
        <v>75</v>
      </c>
      <c r="N115" s="10">
        <f t="shared" si="19"/>
        <v>132.59871441686138</v>
      </c>
      <c r="O115" s="10" t="s">
        <v>20</v>
      </c>
      <c r="P115" s="10">
        <f t="shared" si="20"/>
        <v>0.5</v>
      </c>
      <c r="Q115" s="10">
        <f t="shared" si="21"/>
        <v>1.9150086730317313</v>
      </c>
      <c r="R115" s="10" t="s">
        <v>24</v>
      </c>
      <c r="S115" s="10" t="s">
        <v>55</v>
      </c>
      <c r="T115" s="10" t="s">
        <v>30</v>
      </c>
      <c r="U115" s="10" t="s">
        <v>56</v>
      </c>
      <c r="V115" s="10">
        <v>8</v>
      </c>
      <c r="W115" s="10">
        <f t="shared" si="22"/>
        <v>14.733190487819613</v>
      </c>
      <c r="X115" s="10" t="s">
        <v>25</v>
      </c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</row>
    <row r="116" spans="1:348" ht="15.75" customHeight="1" x14ac:dyDescent="0.2">
      <c r="A116" s="11" t="s">
        <v>71</v>
      </c>
      <c r="B116" s="10">
        <f t="shared" si="26"/>
        <v>21</v>
      </c>
      <c r="C116" s="14">
        <f t="shared" si="15"/>
        <v>25.814610754003887</v>
      </c>
      <c r="D116" s="11" t="s">
        <v>14</v>
      </c>
      <c r="E116" s="10">
        <f t="shared" si="23"/>
        <v>0</v>
      </c>
      <c r="F116" s="10" t="s">
        <v>33</v>
      </c>
      <c r="G116" s="11" t="s">
        <v>45</v>
      </c>
      <c r="H116" s="10">
        <f t="shared" si="17"/>
        <v>9</v>
      </c>
      <c r="I116" s="10">
        <f t="shared" si="18"/>
        <v>5.4916845219875814</v>
      </c>
      <c r="J116" s="11" t="s">
        <v>17</v>
      </c>
      <c r="K116" s="11" t="s">
        <v>34</v>
      </c>
      <c r="L116" s="11" t="s">
        <v>77</v>
      </c>
      <c r="M116" s="10">
        <f t="shared" si="25"/>
        <v>125</v>
      </c>
      <c r="N116" s="10">
        <f t="shared" si="19"/>
        <v>3784.1138659318617</v>
      </c>
      <c r="O116" s="10" t="s">
        <v>48</v>
      </c>
      <c r="P116" s="10">
        <f t="shared" si="20"/>
        <v>7.5</v>
      </c>
      <c r="Q116" s="10">
        <f t="shared" si="21"/>
        <v>31.541271297031734</v>
      </c>
      <c r="R116" s="10" t="s">
        <v>37</v>
      </c>
      <c r="S116" s="10" t="s">
        <v>22</v>
      </c>
      <c r="T116" s="10" t="s">
        <v>23</v>
      </c>
      <c r="U116" s="10" t="s">
        <v>64</v>
      </c>
      <c r="V116" s="10">
        <v>4</v>
      </c>
      <c r="W116" s="10">
        <f t="shared" si="22"/>
        <v>2.611978381961012E-2</v>
      </c>
      <c r="X116" s="10" t="s">
        <v>32</v>
      </c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</row>
    <row r="117" spans="1:348" ht="15.75" customHeight="1" x14ac:dyDescent="0.2">
      <c r="A117" s="11" t="s">
        <v>71</v>
      </c>
      <c r="B117" s="10">
        <f t="shared" si="26"/>
        <v>21</v>
      </c>
      <c r="C117" s="14">
        <f t="shared" si="15"/>
        <v>25.814610754003887</v>
      </c>
      <c r="D117" s="11" t="s">
        <v>14</v>
      </c>
      <c r="E117" s="10">
        <f t="shared" si="23"/>
        <v>0</v>
      </c>
      <c r="F117" s="10" t="s">
        <v>15</v>
      </c>
      <c r="G117" s="11" t="s">
        <v>45</v>
      </c>
      <c r="H117" s="10">
        <f t="shared" si="17"/>
        <v>9</v>
      </c>
      <c r="I117" s="10">
        <f t="shared" si="18"/>
        <v>5.4916845219875814</v>
      </c>
      <c r="J117" s="11" t="s">
        <v>41</v>
      </c>
      <c r="K117" s="11" t="s">
        <v>75</v>
      </c>
      <c r="L117" s="11" t="s">
        <v>76</v>
      </c>
      <c r="M117" s="10">
        <f t="shared" si="25"/>
        <v>35</v>
      </c>
      <c r="N117" s="10">
        <f t="shared" si="19"/>
        <v>811.38659320486124</v>
      </c>
      <c r="O117" s="10" t="s">
        <v>20</v>
      </c>
      <c r="P117" s="10">
        <f t="shared" si="20"/>
        <v>0.5</v>
      </c>
      <c r="Q117" s="10">
        <f t="shared" si="21"/>
        <v>1.9150086730317313</v>
      </c>
      <c r="R117" s="10" t="s">
        <v>42</v>
      </c>
      <c r="S117" s="10" t="s">
        <v>52</v>
      </c>
      <c r="T117" s="10" t="s">
        <v>23</v>
      </c>
      <c r="U117" s="10" t="s">
        <v>24</v>
      </c>
      <c r="V117" s="10">
        <v>4</v>
      </c>
      <c r="W117" s="10">
        <f t="shared" si="22"/>
        <v>2.611978381961012E-2</v>
      </c>
      <c r="X117" s="10" t="s">
        <v>32</v>
      </c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</row>
    <row r="118" spans="1:348" ht="15.75" customHeight="1" x14ac:dyDescent="0.2">
      <c r="A118" s="11" t="s">
        <v>71</v>
      </c>
      <c r="B118" s="10">
        <f t="shared" si="26"/>
        <v>21</v>
      </c>
      <c r="C118" s="14">
        <f t="shared" si="15"/>
        <v>25.814610754003887</v>
      </c>
      <c r="D118" s="11" t="s">
        <v>14</v>
      </c>
      <c r="E118" s="10">
        <f t="shared" si="23"/>
        <v>0</v>
      </c>
      <c r="F118" s="10" t="s">
        <v>33</v>
      </c>
      <c r="G118" s="11" t="s">
        <v>36</v>
      </c>
      <c r="H118" s="10">
        <f t="shared" si="17"/>
        <v>5</v>
      </c>
      <c r="I118" s="10">
        <f t="shared" si="18"/>
        <v>2.7442097745127843</v>
      </c>
      <c r="J118" s="11" t="s">
        <v>26</v>
      </c>
      <c r="K118" s="11" t="s">
        <v>18</v>
      </c>
      <c r="L118" s="11" t="s">
        <v>76</v>
      </c>
      <c r="M118" s="10">
        <f t="shared" si="25"/>
        <v>35</v>
      </c>
      <c r="N118" s="10">
        <f t="shared" si="19"/>
        <v>811.38659320486124</v>
      </c>
      <c r="O118" s="10" t="s">
        <v>20</v>
      </c>
      <c r="P118" s="10">
        <f t="shared" si="20"/>
        <v>0.5</v>
      </c>
      <c r="Q118" s="10">
        <f t="shared" si="21"/>
        <v>1.9150086730317313</v>
      </c>
      <c r="R118" s="10" t="s">
        <v>44</v>
      </c>
      <c r="S118" s="10" t="s">
        <v>55</v>
      </c>
      <c r="T118" s="10" t="s">
        <v>23</v>
      </c>
      <c r="U118" s="10" t="s">
        <v>24</v>
      </c>
      <c r="V118" s="10">
        <v>5</v>
      </c>
      <c r="W118" s="10">
        <f t="shared" si="22"/>
        <v>0.70288745981961087</v>
      </c>
      <c r="X118" s="10" t="s">
        <v>32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</row>
    <row r="119" spans="1:348" ht="15.75" customHeight="1" x14ac:dyDescent="0.2">
      <c r="A119" s="11" t="s">
        <v>71</v>
      </c>
      <c r="B119" s="10">
        <f t="shared" si="26"/>
        <v>21</v>
      </c>
      <c r="C119" s="14">
        <f t="shared" si="15"/>
        <v>25.814610754003887</v>
      </c>
      <c r="D119" s="11" t="s">
        <v>14</v>
      </c>
      <c r="E119" s="10">
        <f t="shared" si="23"/>
        <v>0</v>
      </c>
      <c r="F119" s="10" t="s">
        <v>15</v>
      </c>
      <c r="G119" s="11" t="s">
        <v>40</v>
      </c>
      <c r="H119" s="10">
        <f t="shared" si="17"/>
        <v>3</v>
      </c>
      <c r="I119" s="10">
        <f t="shared" si="18"/>
        <v>13.370472400775386</v>
      </c>
      <c r="J119" s="11" t="s">
        <v>41</v>
      </c>
      <c r="K119" s="11" t="s">
        <v>75</v>
      </c>
      <c r="L119" s="11" t="s">
        <v>76</v>
      </c>
      <c r="M119" s="10">
        <f t="shared" si="25"/>
        <v>35</v>
      </c>
      <c r="N119" s="10">
        <f t="shared" si="19"/>
        <v>811.38659320486124</v>
      </c>
      <c r="O119" s="10" t="s">
        <v>20</v>
      </c>
      <c r="P119" s="10">
        <f t="shared" si="20"/>
        <v>0.5</v>
      </c>
      <c r="Q119" s="10">
        <f t="shared" si="21"/>
        <v>1.9150086730317313</v>
      </c>
      <c r="R119" s="10" t="s">
        <v>24</v>
      </c>
      <c r="S119" s="10" t="s">
        <v>82</v>
      </c>
      <c r="T119" s="10" t="s">
        <v>30</v>
      </c>
      <c r="U119" s="10" t="s">
        <v>31</v>
      </c>
      <c r="V119" s="10">
        <v>1</v>
      </c>
      <c r="W119" s="10">
        <f t="shared" si="22"/>
        <v>9.9958167558196074</v>
      </c>
      <c r="X119" s="10" t="s">
        <v>25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</row>
    <row r="120" spans="1:348" ht="15.75" customHeight="1" x14ac:dyDescent="0.2">
      <c r="A120" s="11" t="s">
        <v>71</v>
      </c>
      <c r="B120" s="10">
        <f t="shared" si="26"/>
        <v>21</v>
      </c>
      <c r="C120" s="14">
        <f t="shared" si="15"/>
        <v>25.814610754003887</v>
      </c>
      <c r="D120" s="11" t="s">
        <v>14</v>
      </c>
      <c r="E120" s="10">
        <f t="shared" si="23"/>
        <v>0</v>
      </c>
      <c r="F120" s="10" t="s">
        <v>15</v>
      </c>
      <c r="G120" s="11" t="s">
        <v>45</v>
      </c>
      <c r="H120" s="10">
        <f t="shared" si="17"/>
        <v>9</v>
      </c>
      <c r="I120" s="10">
        <f t="shared" si="18"/>
        <v>5.4916845219875814</v>
      </c>
      <c r="J120" s="11" t="s">
        <v>17</v>
      </c>
      <c r="K120" s="11" t="s">
        <v>34</v>
      </c>
      <c r="L120" s="11" t="s">
        <v>78</v>
      </c>
      <c r="M120" s="10">
        <f t="shared" si="25"/>
        <v>75</v>
      </c>
      <c r="N120" s="10">
        <f t="shared" si="19"/>
        <v>132.59871441686138</v>
      </c>
      <c r="O120" s="10" t="s">
        <v>20</v>
      </c>
      <c r="P120" s="10">
        <f t="shared" si="20"/>
        <v>0.5</v>
      </c>
      <c r="Q120" s="10">
        <f t="shared" si="21"/>
        <v>1.9150086730317313</v>
      </c>
      <c r="R120" s="10" t="s">
        <v>24</v>
      </c>
      <c r="S120" s="10" t="s">
        <v>22</v>
      </c>
      <c r="T120" s="10" t="s">
        <v>30</v>
      </c>
      <c r="U120" s="10" t="s">
        <v>24</v>
      </c>
      <c r="V120" s="10">
        <v>6</v>
      </c>
      <c r="W120" s="10">
        <f t="shared" si="22"/>
        <v>3.3796551358196116</v>
      </c>
      <c r="X120" s="10" t="s">
        <v>32</v>
      </c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</row>
    <row r="121" spans="1:348" ht="15.75" customHeight="1" x14ac:dyDescent="0.2">
      <c r="A121" s="11" t="s">
        <v>70</v>
      </c>
      <c r="B121" s="10">
        <f t="shared" si="26"/>
        <v>30</v>
      </c>
      <c r="C121" s="14">
        <f t="shared" si="15"/>
        <v>15.360065299459862</v>
      </c>
      <c r="D121" s="11" t="s">
        <v>14</v>
      </c>
      <c r="E121" s="10">
        <f t="shared" si="23"/>
        <v>0</v>
      </c>
      <c r="F121" s="10" t="s">
        <v>39</v>
      </c>
      <c r="G121" s="11" t="s">
        <v>36</v>
      </c>
      <c r="H121" s="10">
        <f t="shared" si="17"/>
        <v>5</v>
      </c>
      <c r="I121" s="10">
        <f t="shared" si="18"/>
        <v>2.7442097745127843</v>
      </c>
      <c r="J121" s="11" t="s">
        <v>17</v>
      </c>
      <c r="K121" s="11" t="s">
        <v>34</v>
      </c>
      <c r="L121" s="11" t="s">
        <v>78</v>
      </c>
      <c r="M121" s="10">
        <f t="shared" si="25"/>
        <v>75</v>
      </c>
      <c r="N121" s="10">
        <f t="shared" si="19"/>
        <v>132.59871441686138</v>
      </c>
      <c r="O121" s="10" t="s">
        <v>20</v>
      </c>
      <c r="P121" s="10">
        <f t="shared" si="20"/>
        <v>0.5</v>
      </c>
      <c r="Q121" s="10">
        <f t="shared" si="21"/>
        <v>1.9150086730317313</v>
      </c>
      <c r="R121" s="10" t="s">
        <v>51</v>
      </c>
      <c r="S121" s="10" t="s">
        <v>22</v>
      </c>
      <c r="T121" s="10" t="s">
        <v>30</v>
      </c>
      <c r="U121" s="10" t="s">
        <v>24</v>
      </c>
      <c r="V121" s="10">
        <v>3</v>
      </c>
      <c r="W121" s="10">
        <f t="shared" si="22"/>
        <v>1.3493521078196093</v>
      </c>
      <c r="X121" s="10" t="s">
        <v>25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</row>
    <row r="122" spans="1:348" ht="15.75" customHeight="1" x14ac:dyDescent="0.2">
      <c r="A122" s="11" t="s">
        <v>70</v>
      </c>
      <c r="B122" s="10">
        <f t="shared" si="26"/>
        <v>30</v>
      </c>
      <c r="C122" s="14">
        <f t="shared" si="15"/>
        <v>15.360065299459862</v>
      </c>
      <c r="D122" s="11" t="s">
        <v>14</v>
      </c>
      <c r="E122" s="10">
        <f t="shared" si="23"/>
        <v>0</v>
      </c>
      <c r="F122" s="10" t="s">
        <v>39</v>
      </c>
      <c r="G122" s="11" t="s">
        <v>36</v>
      </c>
      <c r="H122" s="10">
        <f t="shared" si="17"/>
        <v>5</v>
      </c>
      <c r="I122" s="10">
        <f t="shared" si="18"/>
        <v>2.7442097745127843</v>
      </c>
      <c r="J122" s="11" t="s">
        <v>17</v>
      </c>
      <c r="K122" s="11" t="s">
        <v>75</v>
      </c>
      <c r="L122" s="11" t="s">
        <v>76</v>
      </c>
      <c r="M122" s="10">
        <f t="shared" si="25"/>
        <v>35</v>
      </c>
      <c r="N122" s="10">
        <f t="shared" si="19"/>
        <v>811.38659320486124</v>
      </c>
      <c r="O122" s="10" t="s">
        <v>62</v>
      </c>
      <c r="P122" s="10">
        <f t="shared" si="20"/>
        <v>2.5</v>
      </c>
      <c r="Q122" s="10">
        <f t="shared" si="21"/>
        <v>0.37965513703173154</v>
      </c>
      <c r="R122" s="10" t="s">
        <v>54</v>
      </c>
      <c r="S122" s="10" t="s">
        <v>35</v>
      </c>
      <c r="T122" s="10" t="s">
        <v>23</v>
      </c>
      <c r="U122" s="10" t="s">
        <v>44</v>
      </c>
      <c r="V122" s="10">
        <v>3</v>
      </c>
      <c r="W122" s="10">
        <f t="shared" si="22"/>
        <v>1.3493521078196093</v>
      </c>
      <c r="X122" s="10" t="s">
        <v>32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</row>
    <row r="123" spans="1:348" ht="15.75" customHeight="1" x14ac:dyDescent="0.2">
      <c r="A123" s="11" t="s">
        <v>71</v>
      </c>
      <c r="B123" s="10">
        <f t="shared" si="26"/>
        <v>21</v>
      </c>
      <c r="C123" s="14">
        <f t="shared" si="15"/>
        <v>25.814610754003887</v>
      </c>
      <c r="D123" s="11" t="s">
        <v>14</v>
      </c>
      <c r="E123" s="10">
        <f t="shared" si="23"/>
        <v>0</v>
      </c>
      <c r="F123" s="10" t="s">
        <v>15</v>
      </c>
      <c r="G123" s="11" t="s">
        <v>74</v>
      </c>
      <c r="H123" s="10">
        <f t="shared" si="17"/>
        <v>9</v>
      </c>
      <c r="I123" s="10">
        <f t="shared" si="18"/>
        <v>5.4916845219875814</v>
      </c>
      <c r="J123" s="11" t="s">
        <v>41</v>
      </c>
      <c r="K123" s="11" t="s">
        <v>75</v>
      </c>
      <c r="L123" s="11" t="s">
        <v>76</v>
      </c>
      <c r="M123" s="10">
        <f t="shared" si="25"/>
        <v>35</v>
      </c>
      <c r="N123" s="10">
        <f t="shared" si="19"/>
        <v>811.38659320486124</v>
      </c>
      <c r="O123" s="10" t="s">
        <v>62</v>
      </c>
      <c r="P123" s="10">
        <f t="shared" si="20"/>
        <v>2.5</v>
      </c>
      <c r="Q123" s="10">
        <f t="shared" si="21"/>
        <v>0.37965513703173154</v>
      </c>
      <c r="R123" s="10" t="s">
        <v>58</v>
      </c>
      <c r="S123" s="10" t="s">
        <v>35</v>
      </c>
      <c r="T123" s="10" t="s">
        <v>30</v>
      </c>
      <c r="U123" s="10" t="s">
        <v>44</v>
      </c>
      <c r="V123" s="10">
        <v>0</v>
      </c>
      <c r="W123" s="10">
        <f t="shared" si="22"/>
        <v>17.319049079819607</v>
      </c>
      <c r="X123" s="10" t="s">
        <v>25</v>
      </c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</row>
    <row r="124" spans="1:348" ht="15.75" customHeight="1" x14ac:dyDescent="0.2">
      <c r="A124" s="11" t="s">
        <v>70</v>
      </c>
      <c r="B124" s="10">
        <f t="shared" si="26"/>
        <v>30</v>
      </c>
      <c r="C124" s="14">
        <f t="shared" si="15"/>
        <v>15.360065299459862</v>
      </c>
      <c r="D124" s="11" t="s">
        <v>14</v>
      </c>
      <c r="E124" s="10">
        <f t="shared" si="23"/>
        <v>0</v>
      </c>
      <c r="F124" s="10" t="s">
        <v>15</v>
      </c>
      <c r="G124" s="11" t="s">
        <v>36</v>
      </c>
      <c r="H124" s="10">
        <f t="shared" si="17"/>
        <v>5</v>
      </c>
      <c r="I124" s="10">
        <f t="shared" si="18"/>
        <v>2.7442097745127843</v>
      </c>
      <c r="J124" s="11" t="s">
        <v>41</v>
      </c>
      <c r="K124" s="11" t="s">
        <v>34</v>
      </c>
      <c r="L124" s="11" t="s">
        <v>76</v>
      </c>
      <c r="M124" s="10">
        <f t="shared" si="25"/>
        <v>35</v>
      </c>
      <c r="N124" s="10">
        <f t="shared" si="19"/>
        <v>811.38659320486124</v>
      </c>
      <c r="O124" s="10" t="s">
        <v>20</v>
      </c>
      <c r="P124" s="10">
        <f t="shared" si="20"/>
        <v>0.5</v>
      </c>
      <c r="Q124" s="10">
        <f t="shared" si="21"/>
        <v>1.9150086730317313</v>
      </c>
      <c r="R124" s="10" t="s">
        <v>21</v>
      </c>
      <c r="S124" s="10" t="s">
        <v>22</v>
      </c>
      <c r="T124" s="10" t="s">
        <v>30</v>
      </c>
      <c r="U124" s="10" t="s">
        <v>31</v>
      </c>
      <c r="V124" s="10">
        <v>8</v>
      </c>
      <c r="W124" s="10">
        <f t="shared" si="22"/>
        <v>14.733190487819613</v>
      </c>
      <c r="X124" s="10" t="s">
        <v>25</v>
      </c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</row>
    <row r="125" spans="1:348" ht="15.75" customHeight="1" x14ac:dyDescent="0.2">
      <c r="A125" s="11" t="s">
        <v>71</v>
      </c>
      <c r="B125" s="10">
        <f t="shared" si="26"/>
        <v>21</v>
      </c>
      <c r="C125" s="14">
        <f t="shared" si="15"/>
        <v>25.814610754003887</v>
      </c>
      <c r="D125" s="11" t="s">
        <v>14</v>
      </c>
      <c r="E125" s="10">
        <f t="shared" si="23"/>
        <v>0</v>
      </c>
      <c r="F125" s="10" t="s">
        <v>15</v>
      </c>
      <c r="G125" s="11" t="s">
        <v>36</v>
      </c>
      <c r="H125" s="10">
        <f t="shared" si="17"/>
        <v>5</v>
      </c>
      <c r="I125" s="10">
        <f t="shared" si="18"/>
        <v>2.7442097745127843</v>
      </c>
      <c r="J125" s="11" t="s">
        <v>17</v>
      </c>
      <c r="K125" s="11" t="s">
        <v>18</v>
      </c>
      <c r="L125" s="11" t="s">
        <v>78</v>
      </c>
      <c r="M125" s="10">
        <f t="shared" si="25"/>
        <v>75</v>
      </c>
      <c r="N125" s="10">
        <f t="shared" si="19"/>
        <v>132.59871441686138</v>
      </c>
      <c r="O125" s="10" t="s">
        <v>62</v>
      </c>
      <c r="P125" s="10">
        <f t="shared" si="20"/>
        <v>2.5</v>
      </c>
      <c r="Q125" s="10">
        <f t="shared" si="21"/>
        <v>0.37965513703173154</v>
      </c>
      <c r="R125" s="10" t="s">
        <v>59</v>
      </c>
      <c r="S125" s="10" t="s">
        <v>55</v>
      </c>
      <c r="T125" s="10" t="s">
        <v>30</v>
      </c>
      <c r="U125" s="10" t="s">
        <v>83</v>
      </c>
      <c r="V125" s="10">
        <v>4</v>
      </c>
      <c r="W125" s="10">
        <f t="shared" si="22"/>
        <v>2.611978381961012E-2</v>
      </c>
      <c r="X125" s="10" t="s">
        <v>32</v>
      </c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</row>
    <row r="126" spans="1:348" ht="15.75" customHeight="1" x14ac:dyDescent="0.2">
      <c r="A126" s="11" t="s">
        <v>70</v>
      </c>
      <c r="B126" s="10">
        <f t="shared" si="26"/>
        <v>30</v>
      </c>
      <c r="C126" s="14">
        <f t="shared" si="15"/>
        <v>15.360065299459862</v>
      </c>
      <c r="D126" s="11" t="s">
        <v>14</v>
      </c>
      <c r="E126" s="10">
        <f t="shared" si="23"/>
        <v>0</v>
      </c>
      <c r="F126" s="10" t="s">
        <v>15</v>
      </c>
      <c r="G126" s="11" t="s">
        <v>74</v>
      </c>
      <c r="H126" s="10">
        <f t="shared" si="17"/>
        <v>9</v>
      </c>
      <c r="I126" s="10">
        <f t="shared" si="18"/>
        <v>5.4916845219875814</v>
      </c>
      <c r="J126" s="11" t="s">
        <v>41</v>
      </c>
      <c r="K126" s="11" t="s">
        <v>18</v>
      </c>
      <c r="L126" s="11" t="s">
        <v>78</v>
      </c>
      <c r="M126" s="10">
        <f t="shared" si="25"/>
        <v>75</v>
      </c>
      <c r="N126" s="10">
        <f t="shared" si="19"/>
        <v>132.59871441686138</v>
      </c>
      <c r="O126" s="10" t="s">
        <v>20</v>
      </c>
      <c r="P126" s="10">
        <f t="shared" si="20"/>
        <v>0.5</v>
      </c>
      <c r="Q126" s="10">
        <f t="shared" si="21"/>
        <v>1.9150086730317313</v>
      </c>
      <c r="R126" s="10" t="s">
        <v>60</v>
      </c>
      <c r="S126" s="10" t="s">
        <v>52</v>
      </c>
      <c r="T126" s="10" t="s">
        <v>30</v>
      </c>
      <c r="U126" s="10" t="s">
        <v>31</v>
      </c>
      <c r="V126" s="10">
        <v>3</v>
      </c>
      <c r="W126" s="10">
        <f t="shared" si="22"/>
        <v>1.3493521078196093</v>
      </c>
      <c r="X126" s="10" t="s">
        <v>32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</row>
    <row r="127" spans="1:348" ht="15.75" customHeight="1" x14ac:dyDescent="0.2">
      <c r="A127" s="11" t="s">
        <v>70</v>
      </c>
      <c r="B127" s="10">
        <f t="shared" si="26"/>
        <v>30</v>
      </c>
      <c r="C127" s="14">
        <f t="shared" si="15"/>
        <v>15.360065299459862</v>
      </c>
      <c r="D127" s="11" t="s">
        <v>14</v>
      </c>
      <c r="E127" s="10">
        <f t="shared" si="23"/>
        <v>0</v>
      </c>
      <c r="F127" s="10" t="s">
        <v>15</v>
      </c>
      <c r="G127" s="11" t="s">
        <v>74</v>
      </c>
      <c r="H127" s="10">
        <f t="shared" si="17"/>
        <v>9</v>
      </c>
      <c r="I127" s="10">
        <f t="shared" si="18"/>
        <v>5.4916845219875814</v>
      </c>
      <c r="J127" s="11" t="s">
        <v>26</v>
      </c>
      <c r="K127" s="11" t="s">
        <v>75</v>
      </c>
      <c r="L127" s="11" t="s">
        <v>76</v>
      </c>
      <c r="M127" s="10">
        <f t="shared" si="25"/>
        <v>35</v>
      </c>
      <c r="N127" s="10">
        <f t="shared" si="19"/>
        <v>811.38659320486124</v>
      </c>
      <c r="O127" s="10" t="s">
        <v>48</v>
      </c>
      <c r="P127" s="10">
        <f t="shared" si="20"/>
        <v>7.5</v>
      </c>
      <c r="Q127" s="10">
        <f t="shared" si="21"/>
        <v>31.541271297031734</v>
      </c>
      <c r="R127" s="10" t="s">
        <v>61</v>
      </c>
      <c r="S127" s="10" t="s">
        <v>55</v>
      </c>
      <c r="T127" s="10" t="s">
        <v>30</v>
      </c>
      <c r="U127" s="10" t="s">
        <v>56</v>
      </c>
      <c r="V127" s="10">
        <v>6</v>
      </c>
      <c r="W127" s="10">
        <f t="shared" si="22"/>
        <v>3.3796551358196116</v>
      </c>
      <c r="X127" s="10" t="s">
        <v>25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</row>
    <row r="128" spans="1:348" ht="15.75" customHeight="1" x14ac:dyDescent="0.2">
      <c r="A128" s="11" t="s">
        <v>70</v>
      </c>
      <c r="B128" s="10">
        <f t="shared" si="26"/>
        <v>30</v>
      </c>
      <c r="C128" s="14">
        <f t="shared" si="15"/>
        <v>15.360065299459862</v>
      </c>
      <c r="D128" s="11" t="s">
        <v>14</v>
      </c>
      <c r="E128" s="10">
        <f t="shared" si="23"/>
        <v>0</v>
      </c>
      <c r="F128" s="10" t="s">
        <v>15</v>
      </c>
      <c r="G128" s="11" t="s">
        <v>74</v>
      </c>
      <c r="H128" s="10">
        <f t="shared" si="17"/>
        <v>9</v>
      </c>
      <c r="I128" s="10">
        <f t="shared" si="18"/>
        <v>5.4916845219875814</v>
      </c>
      <c r="J128" s="11" t="s">
        <v>17</v>
      </c>
      <c r="K128" s="11" t="s">
        <v>27</v>
      </c>
      <c r="L128" s="11" t="s">
        <v>76</v>
      </c>
      <c r="M128" s="10">
        <f t="shared" si="25"/>
        <v>35</v>
      </c>
      <c r="N128" s="10">
        <f t="shared" si="19"/>
        <v>811.38659320486124</v>
      </c>
      <c r="O128" s="10" t="s">
        <v>20</v>
      </c>
      <c r="P128" s="10">
        <f t="shared" si="20"/>
        <v>0.5</v>
      </c>
      <c r="Q128" s="10">
        <f t="shared" si="21"/>
        <v>1.9150086730317313</v>
      </c>
      <c r="R128" s="10" t="s">
        <v>63</v>
      </c>
      <c r="S128" s="10" t="s">
        <v>55</v>
      </c>
      <c r="T128" s="10" t="s">
        <v>30</v>
      </c>
      <c r="U128" s="10" t="s">
        <v>64</v>
      </c>
      <c r="V128" s="10">
        <v>5</v>
      </c>
      <c r="W128" s="10">
        <f t="shared" si="22"/>
        <v>0.70288745981961087</v>
      </c>
      <c r="X128" s="10" t="s">
        <v>32</v>
      </c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</row>
    <row r="129" spans="1:348" ht="15.75" customHeight="1" x14ac:dyDescent="0.2">
      <c r="A129" s="11" t="s">
        <v>71</v>
      </c>
      <c r="B129" s="10">
        <f t="shared" si="26"/>
        <v>21</v>
      </c>
      <c r="C129" s="14">
        <f t="shared" si="15"/>
        <v>25.814610754003887</v>
      </c>
      <c r="D129" s="11" t="s">
        <v>14</v>
      </c>
      <c r="E129" s="10">
        <f t="shared" si="23"/>
        <v>0</v>
      </c>
      <c r="F129" s="10" t="s">
        <v>15</v>
      </c>
      <c r="G129" s="11" t="s">
        <v>36</v>
      </c>
      <c r="H129" s="10">
        <f t="shared" si="17"/>
        <v>5</v>
      </c>
      <c r="I129" s="10">
        <f t="shared" si="18"/>
        <v>2.7442097745127843</v>
      </c>
      <c r="J129" s="11" t="s">
        <v>17</v>
      </c>
      <c r="K129" s="11" t="s">
        <v>34</v>
      </c>
      <c r="L129" s="11" t="s">
        <v>78</v>
      </c>
      <c r="M129" s="10">
        <f t="shared" si="25"/>
        <v>75</v>
      </c>
      <c r="N129" s="10">
        <f t="shared" si="19"/>
        <v>132.59871441686138</v>
      </c>
      <c r="O129" s="10" t="s">
        <v>48</v>
      </c>
      <c r="P129" s="10">
        <f t="shared" si="20"/>
        <v>7.5</v>
      </c>
      <c r="Q129" s="10">
        <f t="shared" si="21"/>
        <v>31.541271297031734</v>
      </c>
      <c r="R129" s="10" t="s">
        <v>65</v>
      </c>
      <c r="S129" s="10" t="s">
        <v>22</v>
      </c>
      <c r="T129" s="10" t="s">
        <v>23</v>
      </c>
      <c r="U129" s="10" t="s">
        <v>24</v>
      </c>
      <c r="V129" s="10">
        <v>8</v>
      </c>
      <c r="W129" s="10">
        <f t="shared" si="22"/>
        <v>14.733190487819613</v>
      </c>
      <c r="X129" s="10" t="s">
        <v>32</v>
      </c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</row>
    <row r="130" spans="1:348" ht="15.75" customHeight="1" x14ac:dyDescent="0.2">
      <c r="A130" s="11" t="s">
        <v>70</v>
      </c>
      <c r="B130" s="10">
        <f t="shared" si="26"/>
        <v>30</v>
      </c>
      <c r="C130" s="14">
        <f t="shared" si="15"/>
        <v>15.360065299459862</v>
      </c>
      <c r="D130" s="11" t="s">
        <v>14</v>
      </c>
      <c r="E130" s="10">
        <f t="shared" si="23"/>
        <v>0</v>
      </c>
      <c r="F130" s="10" t="s">
        <v>15</v>
      </c>
      <c r="G130" s="11" t="s">
        <v>45</v>
      </c>
      <c r="H130" s="10">
        <f t="shared" si="17"/>
        <v>9</v>
      </c>
      <c r="I130" s="10">
        <f t="shared" si="18"/>
        <v>5.4916845219875814</v>
      </c>
      <c r="J130" s="11" t="s">
        <v>26</v>
      </c>
      <c r="K130" s="11" t="s">
        <v>75</v>
      </c>
      <c r="L130" s="11" t="s">
        <v>76</v>
      </c>
      <c r="M130" s="10">
        <f t="shared" si="25"/>
        <v>35</v>
      </c>
      <c r="N130" s="10">
        <f t="shared" si="19"/>
        <v>811.38659320486124</v>
      </c>
      <c r="O130" s="10" t="s">
        <v>20</v>
      </c>
      <c r="P130" s="10">
        <f t="shared" si="20"/>
        <v>0.5</v>
      </c>
      <c r="Q130" s="10">
        <f t="shared" si="21"/>
        <v>1.9150086730317313</v>
      </c>
      <c r="R130" s="10" t="s">
        <v>64</v>
      </c>
      <c r="S130" s="10" t="s">
        <v>82</v>
      </c>
      <c r="T130" s="10" t="s">
        <v>23</v>
      </c>
      <c r="U130" s="10" t="s">
        <v>24</v>
      </c>
      <c r="V130" s="10">
        <v>4</v>
      </c>
      <c r="W130" s="10">
        <f t="shared" si="22"/>
        <v>2.611978381961012E-2</v>
      </c>
      <c r="X130" s="10" t="s">
        <v>32</v>
      </c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</row>
    <row r="131" spans="1:348" ht="15.75" customHeight="1" x14ac:dyDescent="0.2">
      <c r="A131" s="11" t="s">
        <v>71</v>
      </c>
      <c r="B131" s="10">
        <f t="shared" si="26"/>
        <v>21</v>
      </c>
      <c r="C131" s="14">
        <f t="shared" ref="C131:C194" si="27">((26.080808080808-B131)^2)</f>
        <v>25.814610754003887</v>
      </c>
      <c r="D131" s="11" t="s">
        <v>14</v>
      </c>
      <c r="E131" s="10">
        <f t="shared" si="23"/>
        <v>0</v>
      </c>
      <c r="F131" s="10" t="s">
        <v>15</v>
      </c>
      <c r="G131" s="11" t="s">
        <v>36</v>
      </c>
      <c r="H131" s="10">
        <f t="shared" si="17"/>
        <v>5</v>
      </c>
      <c r="I131" s="10">
        <f t="shared" si="18"/>
        <v>2.7442097745127843</v>
      </c>
      <c r="J131" s="11" t="s">
        <v>41</v>
      </c>
      <c r="K131" s="11" t="s">
        <v>18</v>
      </c>
      <c r="L131" s="11" t="s">
        <v>78</v>
      </c>
      <c r="M131" s="10">
        <f t="shared" ref="M131:M162" si="28">IF(L131="20k - 50k", 35, IF(L131="100k - 150k", 125, IF(L131="150k - 200k", 175, 75)))</f>
        <v>75</v>
      </c>
      <c r="N131" s="10">
        <f t="shared" si="19"/>
        <v>132.59871441686138</v>
      </c>
      <c r="O131" s="10" t="s">
        <v>20</v>
      </c>
      <c r="P131" s="10">
        <f t="shared" si="20"/>
        <v>0.5</v>
      </c>
      <c r="Q131" s="10">
        <f t="shared" si="21"/>
        <v>1.9150086730317313</v>
      </c>
      <c r="R131" s="10" t="s">
        <v>66</v>
      </c>
      <c r="S131" s="12" t="s">
        <v>81</v>
      </c>
      <c r="T131" s="10" t="s">
        <v>30</v>
      </c>
      <c r="U131" s="10" t="s">
        <v>31</v>
      </c>
      <c r="V131" s="10">
        <v>8</v>
      </c>
      <c r="W131" s="10">
        <f t="shared" si="22"/>
        <v>14.733190487819613</v>
      </c>
      <c r="X131" s="10" t="s">
        <v>25</v>
      </c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</row>
    <row r="132" spans="1:348" ht="15.75" customHeight="1" x14ac:dyDescent="0.2">
      <c r="A132" s="11" t="s">
        <v>70</v>
      </c>
      <c r="B132" s="10">
        <f t="shared" si="26"/>
        <v>30</v>
      </c>
      <c r="C132" s="14">
        <f t="shared" si="27"/>
        <v>15.360065299459862</v>
      </c>
      <c r="D132" s="11" t="s">
        <v>14</v>
      </c>
      <c r="E132" s="10">
        <f t="shared" si="23"/>
        <v>0</v>
      </c>
      <c r="F132" s="10" t="s">
        <v>15</v>
      </c>
      <c r="G132" s="11" t="s">
        <v>40</v>
      </c>
      <c r="H132" s="10">
        <f t="shared" ref="H132:H195" si="29">IF(G132="2 - 4 hours", 3, IF(G132="4 - 6 hours", 5, IF(G132="6 - 8 hours", 7, 9)))</f>
        <v>3</v>
      </c>
      <c r="I132" s="10">
        <f t="shared" ref="I132:I195" si="30">(6.65656565656565-H132)^2</f>
        <v>13.370472400775386</v>
      </c>
      <c r="J132" s="11" t="s">
        <v>41</v>
      </c>
      <c r="K132" s="11" t="s">
        <v>34</v>
      </c>
      <c r="L132" s="11" t="s">
        <v>78</v>
      </c>
      <c r="M132" s="10">
        <f t="shared" si="28"/>
        <v>75</v>
      </c>
      <c r="N132" s="10">
        <f t="shared" ref="N132:N195" si="31">(63.48484848485-M132)^2</f>
        <v>132.59871441686138</v>
      </c>
      <c r="O132" s="10" t="s">
        <v>20</v>
      </c>
      <c r="P132" s="10">
        <f t="shared" ref="P132:P195" si="32">IF(O132="&lt;1 years",0.5,IF(O132="5-10 years",7.5,2.5))</f>
        <v>0.5</v>
      </c>
      <c r="Q132" s="10">
        <f t="shared" ref="Q132:Q195" si="33">(1.883838384-P132)^2</f>
        <v>1.9150086730317313</v>
      </c>
      <c r="R132" s="10" t="s">
        <v>24</v>
      </c>
      <c r="S132" s="10" t="s">
        <v>35</v>
      </c>
      <c r="T132" s="10" t="s">
        <v>30</v>
      </c>
      <c r="U132" s="10" t="s">
        <v>24</v>
      </c>
      <c r="V132" s="10">
        <v>10</v>
      </c>
      <c r="W132" s="10">
        <f t="shared" ref="W132:W195" si="34">(4.161616162-V132)^2</f>
        <v>34.086725839819614</v>
      </c>
      <c r="X132" s="10" t="s">
        <v>32</v>
      </c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</row>
    <row r="133" spans="1:348" ht="15.75" customHeight="1" x14ac:dyDescent="0.2">
      <c r="A133" s="11" t="s">
        <v>71</v>
      </c>
      <c r="B133" s="10">
        <f t="shared" si="26"/>
        <v>21</v>
      </c>
      <c r="C133" s="14">
        <f t="shared" si="27"/>
        <v>25.814610754003887</v>
      </c>
      <c r="D133" s="11" t="s">
        <v>14</v>
      </c>
      <c r="E133" s="10">
        <f t="shared" si="23"/>
        <v>0</v>
      </c>
      <c r="F133" s="10" t="s">
        <v>33</v>
      </c>
      <c r="G133" s="11" t="s">
        <v>45</v>
      </c>
      <c r="H133" s="10">
        <f t="shared" si="29"/>
        <v>9</v>
      </c>
      <c r="I133" s="10">
        <f t="shared" si="30"/>
        <v>5.4916845219875814</v>
      </c>
      <c r="J133" s="11" t="s">
        <v>17</v>
      </c>
      <c r="K133" s="11" t="s">
        <v>18</v>
      </c>
      <c r="L133" s="11" t="s">
        <v>76</v>
      </c>
      <c r="M133" s="10">
        <f t="shared" si="28"/>
        <v>35</v>
      </c>
      <c r="N133" s="10">
        <f t="shared" si="31"/>
        <v>811.38659320486124</v>
      </c>
      <c r="O133" s="10" t="s">
        <v>20</v>
      </c>
      <c r="P133" s="10">
        <f t="shared" si="32"/>
        <v>0.5</v>
      </c>
      <c r="Q133" s="10">
        <f t="shared" si="33"/>
        <v>1.9150086730317313</v>
      </c>
      <c r="R133" s="10" t="s">
        <v>24</v>
      </c>
      <c r="S133" s="10" t="s">
        <v>22</v>
      </c>
      <c r="T133" s="10" t="s">
        <v>30</v>
      </c>
      <c r="U133" s="10" t="s">
        <v>24</v>
      </c>
      <c r="V133" s="10">
        <v>4</v>
      </c>
      <c r="W133" s="10">
        <f t="shared" si="34"/>
        <v>2.611978381961012E-2</v>
      </c>
      <c r="X133" s="10" t="s">
        <v>25</v>
      </c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</row>
    <row r="134" spans="1:348" ht="15.75" customHeight="1" x14ac:dyDescent="0.2">
      <c r="A134" s="11" t="s">
        <v>70</v>
      </c>
      <c r="B134" s="10">
        <f t="shared" si="26"/>
        <v>30</v>
      </c>
      <c r="C134" s="14">
        <f t="shared" si="27"/>
        <v>15.360065299459862</v>
      </c>
      <c r="D134" s="11" t="s">
        <v>14</v>
      </c>
      <c r="E134" s="10">
        <f t="shared" si="23"/>
        <v>0</v>
      </c>
      <c r="F134" s="10" t="s">
        <v>15</v>
      </c>
      <c r="G134" s="11" t="s">
        <v>40</v>
      </c>
      <c r="H134" s="10">
        <f t="shared" si="29"/>
        <v>3</v>
      </c>
      <c r="I134" s="10">
        <f t="shared" si="30"/>
        <v>13.370472400775386</v>
      </c>
      <c r="J134" s="11" t="s">
        <v>41</v>
      </c>
      <c r="K134" s="11" t="s">
        <v>18</v>
      </c>
      <c r="L134" s="11" t="s">
        <v>76</v>
      </c>
      <c r="M134" s="10">
        <f t="shared" si="28"/>
        <v>35</v>
      </c>
      <c r="N134" s="10">
        <f t="shared" si="31"/>
        <v>811.38659320486124</v>
      </c>
      <c r="O134" s="10" t="s">
        <v>20</v>
      </c>
      <c r="P134" s="10">
        <f t="shared" si="32"/>
        <v>0.5</v>
      </c>
      <c r="Q134" s="10">
        <f t="shared" si="33"/>
        <v>1.9150086730317313</v>
      </c>
      <c r="R134" s="10" t="s">
        <v>37</v>
      </c>
      <c r="S134" s="10" t="s">
        <v>55</v>
      </c>
      <c r="T134" s="10" t="s">
        <v>30</v>
      </c>
      <c r="U134" s="10" t="s">
        <v>44</v>
      </c>
      <c r="V134" s="10">
        <v>4</v>
      </c>
      <c r="W134" s="10">
        <f t="shared" si="34"/>
        <v>2.611978381961012E-2</v>
      </c>
      <c r="X134" s="10" t="s">
        <v>32</v>
      </c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</row>
    <row r="135" spans="1:348" ht="15.75" customHeight="1" x14ac:dyDescent="0.2">
      <c r="A135" s="11" t="s">
        <v>71</v>
      </c>
      <c r="B135" s="10">
        <f t="shared" si="26"/>
        <v>21</v>
      </c>
      <c r="C135" s="14">
        <f t="shared" si="27"/>
        <v>25.814610754003887</v>
      </c>
      <c r="D135" s="11" t="s">
        <v>14</v>
      </c>
      <c r="E135" s="10">
        <f t="shared" si="23"/>
        <v>0</v>
      </c>
      <c r="F135" s="10" t="s">
        <v>15</v>
      </c>
      <c r="G135" s="11" t="s">
        <v>40</v>
      </c>
      <c r="H135" s="10">
        <f t="shared" si="29"/>
        <v>3</v>
      </c>
      <c r="I135" s="10">
        <f t="shared" si="30"/>
        <v>13.370472400775386</v>
      </c>
      <c r="J135" s="11" t="s">
        <v>17</v>
      </c>
      <c r="K135" s="11" t="s">
        <v>34</v>
      </c>
      <c r="L135" s="11" t="s">
        <v>76</v>
      </c>
      <c r="M135" s="10">
        <f t="shared" si="28"/>
        <v>35</v>
      </c>
      <c r="N135" s="10">
        <f t="shared" si="31"/>
        <v>811.38659320486124</v>
      </c>
      <c r="O135" s="10" t="s">
        <v>62</v>
      </c>
      <c r="P135" s="10">
        <f t="shared" si="32"/>
        <v>2.5</v>
      </c>
      <c r="Q135" s="10">
        <f t="shared" si="33"/>
        <v>0.37965513703173154</v>
      </c>
      <c r="R135" s="10" t="s">
        <v>42</v>
      </c>
      <c r="S135" s="10" t="s">
        <v>22</v>
      </c>
      <c r="T135" s="10" t="s">
        <v>30</v>
      </c>
      <c r="U135" s="10" t="s">
        <v>44</v>
      </c>
      <c r="V135" s="10">
        <v>5</v>
      </c>
      <c r="W135" s="10">
        <f t="shared" si="34"/>
        <v>0.70288745981961087</v>
      </c>
      <c r="X135" s="10" t="s">
        <v>25</v>
      </c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</row>
    <row r="136" spans="1:348" ht="15.75" customHeight="1" x14ac:dyDescent="0.2">
      <c r="A136" s="11" t="s">
        <v>70</v>
      </c>
      <c r="B136" s="10">
        <f t="shared" si="26"/>
        <v>30</v>
      </c>
      <c r="C136" s="14">
        <f t="shared" si="27"/>
        <v>15.360065299459862</v>
      </c>
      <c r="D136" s="11" t="s">
        <v>14</v>
      </c>
      <c r="E136" s="10">
        <f t="shared" ref="E136:E199" si="35">IF(D136="Male", 0, IF(D136="Female", 1, 1))</f>
        <v>0</v>
      </c>
      <c r="F136" s="10" t="s">
        <v>15</v>
      </c>
      <c r="G136" s="11" t="s">
        <v>40</v>
      </c>
      <c r="H136" s="10">
        <f t="shared" si="29"/>
        <v>3</v>
      </c>
      <c r="I136" s="10">
        <f t="shared" si="30"/>
        <v>13.370472400775386</v>
      </c>
      <c r="J136" s="11" t="s">
        <v>17</v>
      </c>
      <c r="K136" s="11" t="s">
        <v>75</v>
      </c>
      <c r="L136" s="11" t="s">
        <v>78</v>
      </c>
      <c r="M136" s="10">
        <f t="shared" si="28"/>
        <v>75</v>
      </c>
      <c r="N136" s="10">
        <f t="shared" si="31"/>
        <v>132.59871441686138</v>
      </c>
      <c r="O136" s="10" t="s">
        <v>62</v>
      </c>
      <c r="P136" s="10">
        <f t="shared" si="32"/>
        <v>2.5</v>
      </c>
      <c r="Q136" s="10">
        <f t="shared" si="33"/>
        <v>0.37965513703173154</v>
      </c>
      <c r="R136" s="10" t="s">
        <v>44</v>
      </c>
      <c r="S136" s="10" t="s">
        <v>82</v>
      </c>
      <c r="T136" s="10" t="s">
        <v>30</v>
      </c>
      <c r="U136" s="10" t="s">
        <v>31</v>
      </c>
      <c r="V136" s="10">
        <v>1</v>
      </c>
      <c r="W136" s="10">
        <f t="shared" si="34"/>
        <v>9.9958167558196074</v>
      </c>
      <c r="X136" s="10" t="s">
        <v>25</v>
      </c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</row>
    <row r="137" spans="1:348" ht="15.75" customHeight="1" x14ac:dyDescent="0.2">
      <c r="A137" s="11" t="s">
        <v>72</v>
      </c>
      <c r="B137" s="10">
        <f t="shared" si="26"/>
        <v>40</v>
      </c>
      <c r="C137" s="14">
        <f t="shared" si="27"/>
        <v>193.74390368329983</v>
      </c>
      <c r="D137" s="11" t="s">
        <v>14</v>
      </c>
      <c r="E137" s="10">
        <f t="shared" si="35"/>
        <v>0</v>
      </c>
      <c r="F137" s="10" t="s">
        <v>15</v>
      </c>
      <c r="G137" s="11" t="s">
        <v>74</v>
      </c>
      <c r="H137" s="10">
        <f t="shared" si="29"/>
        <v>9</v>
      </c>
      <c r="I137" s="10">
        <f t="shared" si="30"/>
        <v>5.4916845219875814</v>
      </c>
      <c r="J137" s="11" t="s">
        <v>41</v>
      </c>
      <c r="K137" s="11" t="s">
        <v>18</v>
      </c>
      <c r="L137" s="11" t="s">
        <v>78</v>
      </c>
      <c r="M137" s="10">
        <f t="shared" si="28"/>
        <v>75</v>
      </c>
      <c r="N137" s="10">
        <f t="shared" si="31"/>
        <v>132.59871441686138</v>
      </c>
      <c r="O137" s="10" t="s">
        <v>20</v>
      </c>
      <c r="P137" s="10">
        <f t="shared" si="32"/>
        <v>0.5</v>
      </c>
      <c r="Q137" s="10">
        <f t="shared" si="33"/>
        <v>1.9150086730317313</v>
      </c>
      <c r="R137" s="10" t="s">
        <v>24</v>
      </c>
      <c r="S137" s="10" t="s">
        <v>52</v>
      </c>
      <c r="T137" s="10" t="s">
        <v>23</v>
      </c>
      <c r="U137" s="10" t="s">
        <v>83</v>
      </c>
      <c r="V137" s="10">
        <v>6</v>
      </c>
      <c r="W137" s="10">
        <f t="shared" si="34"/>
        <v>3.3796551358196116</v>
      </c>
      <c r="X137" s="10" t="s">
        <v>32</v>
      </c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</row>
    <row r="138" spans="1:348" ht="15.75" customHeight="1" x14ac:dyDescent="0.2">
      <c r="A138" s="11" t="s">
        <v>71</v>
      </c>
      <c r="B138" s="10">
        <f t="shared" si="26"/>
        <v>21</v>
      </c>
      <c r="C138" s="14">
        <f t="shared" si="27"/>
        <v>25.814610754003887</v>
      </c>
      <c r="D138" s="11" t="s">
        <v>14</v>
      </c>
      <c r="E138" s="10">
        <f t="shared" si="35"/>
        <v>0</v>
      </c>
      <c r="F138" s="10" t="s">
        <v>15</v>
      </c>
      <c r="G138" s="11" t="s">
        <v>45</v>
      </c>
      <c r="H138" s="10">
        <f t="shared" si="29"/>
        <v>9</v>
      </c>
      <c r="I138" s="10">
        <f t="shared" si="30"/>
        <v>5.4916845219875814</v>
      </c>
      <c r="J138" s="11" t="s">
        <v>41</v>
      </c>
      <c r="K138" s="11" t="s">
        <v>18</v>
      </c>
      <c r="L138" s="11" t="s">
        <v>78</v>
      </c>
      <c r="M138" s="10">
        <f t="shared" si="28"/>
        <v>75</v>
      </c>
      <c r="N138" s="10">
        <f t="shared" si="31"/>
        <v>132.59871441686138</v>
      </c>
      <c r="O138" s="10" t="s">
        <v>62</v>
      </c>
      <c r="P138" s="10">
        <f t="shared" si="32"/>
        <v>2.5</v>
      </c>
      <c r="Q138" s="10">
        <f t="shared" si="33"/>
        <v>0.37965513703173154</v>
      </c>
      <c r="R138" s="10" t="s">
        <v>24</v>
      </c>
      <c r="S138" s="10" t="s">
        <v>55</v>
      </c>
      <c r="T138" s="10" t="s">
        <v>30</v>
      </c>
      <c r="U138" s="10" t="s">
        <v>31</v>
      </c>
      <c r="V138" s="10">
        <v>3</v>
      </c>
      <c r="W138" s="10">
        <f t="shared" si="34"/>
        <v>1.3493521078196093</v>
      </c>
      <c r="X138" s="10" t="s">
        <v>32</v>
      </c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</row>
    <row r="139" spans="1:348" ht="15.75" customHeight="1" x14ac:dyDescent="0.2">
      <c r="A139" s="11" t="s">
        <v>70</v>
      </c>
      <c r="B139" s="10">
        <f t="shared" si="26"/>
        <v>30</v>
      </c>
      <c r="C139" s="14">
        <f t="shared" si="27"/>
        <v>15.360065299459862</v>
      </c>
      <c r="D139" s="11" t="s">
        <v>14</v>
      </c>
      <c r="E139" s="10">
        <f t="shared" si="35"/>
        <v>0</v>
      </c>
      <c r="F139" s="10" t="s">
        <v>15</v>
      </c>
      <c r="G139" s="11" t="s">
        <v>74</v>
      </c>
      <c r="H139" s="10">
        <f t="shared" si="29"/>
        <v>9</v>
      </c>
      <c r="I139" s="10">
        <f t="shared" si="30"/>
        <v>5.4916845219875814</v>
      </c>
      <c r="J139" s="11" t="s">
        <v>26</v>
      </c>
      <c r="K139" s="11" t="s">
        <v>18</v>
      </c>
      <c r="L139" s="11" t="s">
        <v>76</v>
      </c>
      <c r="M139" s="10">
        <f t="shared" si="28"/>
        <v>35</v>
      </c>
      <c r="N139" s="10">
        <f t="shared" si="31"/>
        <v>811.38659320486124</v>
      </c>
      <c r="O139" s="10" t="s">
        <v>20</v>
      </c>
      <c r="P139" s="10">
        <f t="shared" si="32"/>
        <v>0.5</v>
      </c>
      <c r="Q139" s="10">
        <f t="shared" si="33"/>
        <v>1.9150086730317313</v>
      </c>
      <c r="R139" s="10" t="s">
        <v>51</v>
      </c>
      <c r="S139" s="10" t="s">
        <v>55</v>
      </c>
      <c r="T139" s="10" t="s">
        <v>30</v>
      </c>
      <c r="U139" s="10" t="s">
        <v>56</v>
      </c>
      <c r="V139" s="10">
        <v>3</v>
      </c>
      <c r="W139" s="10">
        <f t="shared" si="34"/>
        <v>1.3493521078196093</v>
      </c>
      <c r="X139" s="10" t="s">
        <v>25</v>
      </c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</row>
    <row r="140" spans="1:348" ht="15.75" customHeight="1" x14ac:dyDescent="0.2">
      <c r="A140" s="11" t="s">
        <v>71</v>
      </c>
      <c r="B140" s="10">
        <f t="shared" si="26"/>
        <v>21</v>
      </c>
      <c r="C140" s="14">
        <f t="shared" si="27"/>
        <v>25.814610754003887</v>
      </c>
      <c r="D140" s="11" t="s">
        <v>14</v>
      </c>
      <c r="E140" s="10">
        <f t="shared" si="35"/>
        <v>0</v>
      </c>
      <c r="F140" s="10" t="s">
        <v>15</v>
      </c>
      <c r="G140" s="11" t="s">
        <v>36</v>
      </c>
      <c r="H140" s="10">
        <f t="shared" si="29"/>
        <v>5</v>
      </c>
      <c r="I140" s="10">
        <f t="shared" si="30"/>
        <v>2.7442097745127843</v>
      </c>
      <c r="J140" s="11" t="s">
        <v>41</v>
      </c>
      <c r="K140" s="11" t="s">
        <v>18</v>
      </c>
      <c r="L140" s="11" t="s">
        <v>78</v>
      </c>
      <c r="M140" s="10">
        <f t="shared" si="28"/>
        <v>75</v>
      </c>
      <c r="N140" s="10">
        <f t="shared" si="31"/>
        <v>132.59871441686138</v>
      </c>
      <c r="O140" s="10" t="s">
        <v>48</v>
      </c>
      <c r="P140" s="10">
        <f t="shared" si="32"/>
        <v>7.5</v>
      </c>
      <c r="Q140" s="10">
        <f t="shared" si="33"/>
        <v>31.541271297031734</v>
      </c>
      <c r="R140" s="10" t="s">
        <v>54</v>
      </c>
      <c r="S140" s="10" t="s">
        <v>82</v>
      </c>
      <c r="T140" s="10" t="s">
        <v>30</v>
      </c>
      <c r="U140" s="10" t="s">
        <v>24</v>
      </c>
      <c r="V140" s="10">
        <v>0</v>
      </c>
      <c r="W140" s="10">
        <f t="shared" si="34"/>
        <v>17.319049079819607</v>
      </c>
      <c r="X140" s="10" t="s">
        <v>32</v>
      </c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</row>
    <row r="141" spans="1:348" ht="15.75" customHeight="1" x14ac:dyDescent="0.2">
      <c r="A141" s="11" t="s">
        <v>70</v>
      </c>
      <c r="B141" s="10">
        <f t="shared" si="26"/>
        <v>30</v>
      </c>
      <c r="C141" s="14">
        <f t="shared" si="27"/>
        <v>15.360065299459862</v>
      </c>
      <c r="D141" s="11" t="s">
        <v>14</v>
      </c>
      <c r="E141" s="10">
        <f t="shared" si="35"/>
        <v>0</v>
      </c>
      <c r="F141" s="10" t="s">
        <v>15</v>
      </c>
      <c r="G141" s="11" t="s">
        <v>45</v>
      </c>
      <c r="H141" s="10">
        <f t="shared" si="29"/>
        <v>9</v>
      </c>
      <c r="I141" s="10">
        <f t="shared" si="30"/>
        <v>5.4916845219875814</v>
      </c>
      <c r="J141" s="11" t="s">
        <v>41</v>
      </c>
      <c r="K141" s="11" t="s">
        <v>18</v>
      </c>
      <c r="L141" s="11" t="s">
        <v>76</v>
      </c>
      <c r="M141" s="10">
        <f t="shared" si="28"/>
        <v>35</v>
      </c>
      <c r="N141" s="10">
        <f t="shared" si="31"/>
        <v>811.38659320486124</v>
      </c>
      <c r="O141" s="10" t="s">
        <v>20</v>
      </c>
      <c r="P141" s="10">
        <f t="shared" si="32"/>
        <v>0.5</v>
      </c>
      <c r="Q141" s="10">
        <f t="shared" si="33"/>
        <v>1.9150086730317313</v>
      </c>
      <c r="R141" s="10" t="s">
        <v>58</v>
      </c>
      <c r="S141" s="10" t="s">
        <v>22</v>
      </c>
      <c r="T141" s="10" t="s">
        <v>30</v>
      </c>
      <c r="U141" s="10" t="s">
        <v>31</v>
      </c>
      <c r="V141" s="10">
        <v>8</v>
      </c>
      <c r="W141" s="10">
        <f t="shared" si="34"/>
        <v>14.733190487819613</v>
      </c>
      <c r="X141" s="10" t="s">
        <v>25</v>
      </c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</row>
    <row r="142" spans="1:348" ht="15.75" customHeight="1" x14ac:dyDescent="0.2">
      <c r="A142" s="11" t="s">
        <v>72</v>
      </c>
      <c r="B142" s="10">
        <f t="shared" ref="B142:B173" si="36">IF(A142="18-24", 21, IF(A142 = "25-34", 30, IF(A142 = "35-44", 40, 15)))</f>
        <v>40</v>
      </c>
      <c r="C142" s="14">
        <f t="shared" si="27"/>
        <v>193.74390368329983</v>
      </c>
      <c r="D142" s="11" t="s">
        <v>14</v>
      </c>
      <c r="E142" s="10">
        <f t="shared" si="35"/>
        <v>0</v>
      </c>
      <c r="F142" s="10" t="s">
        <v>15</v>
      </c>
      <c r="G142" s="11" t="s">
        <v>74</v>
      </c>
      <c r="H142" s="10">
        <f t="shared" si="29"/>
        <v>9</v>
      </c>
      <c r="I142" s="10">
        <f t="shared" si="30"/>
        <v>5.4916845219875814</v>
      </c>
      <c r="J142" s="11" t="s">
        <v>26</v>
      </c>
      <c r="K142" s="11" t="s">
        <v>75</v>
      </c>
      <c r="L142" s="11" t="s">
        <v>76</v>
      </c>
      <c r="M142" s="10">
        <f t="shared" si="28"/>
        <v>35</v>
      </c>
      <c r="N142" s="10">
        <f t="shared" si="31"/>
        <v>811.38659320486124</v>
      </c>
      <c r="O142" s="10" t="s">
        <v>48</v>
      </c>
      <c r="P142" s="10">
        <f t="shared" si="32"/>
        <v>7.5</v>
      </c>
      <c r="Q142" s="10">
        <f t="shared" si="33"/>
        <v>31.541271297031734</v>
      </c>
      <c r="R142" s="10" t="s">
        <v>21</v>
      </c>
      <c r="S142" s="10" t="s">
        <v>35</v>
      </c>
      <c r="T142" s="10" t="s">
        <v>30</v>
      </c>
      <c r="U142" s="10" t="s">
        <v>24</v>
      </c>
      <c r="V142" s="10">
        <v>4</v>
      </c>
      <c r="W142" s="10">
        <f t="shared" si="34"/>
        <v>2.611978381961012E-2</v>
      </c>
      <c r="X142" s="10" t="s">
        <v>32</v>
      </c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11"/>
      <c r="KZ142" s="11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11"/>
      <c r="LT142" s="11"/>
      <c r="LU142" s="11"/>
      <c r="LV142" s="11"/>
      <c r="LW142" s="11"/>
      <c r="LX142" s="11"/>
      <c r="LY142" s="11"/>
      <c r="LZ142" s="11"/>
      <c r="MA142" s="11"/>
      <c r="MB142" s="11"/>
      <c r="MC142" s="11"/>
      <c r="MD142" s="11"/>
      <c r="ME142" s="11"/>
      <c r="MF142" s="11"/>
      <c r="MG142" s="11"/>
      <c r="MH142" s="11"/>
      <c r="MI142" s="11"/>
      <c r="MJ142" s="11"/>
    </row>
    <row r="143" spans="1:348" ht="15.75" customHeight="1" x14ac:dyDescent="0.2">
      <c r="A143" s="11" t="s">
        <v>70</v>
      </c>
      <c r="B143" s="10">
        <f t="shared" si="36"/>
        <v>30</v>
      </c>
      <c r="C143" s="14">
        <f t="shared" si="27"/>
        <v>15.360065299459862</v>
      </c>
      <c r="D143" s="11" t="s">
        <v>14</v>
      </c>
      <c r="E143" s="10">
        <f t="shared" si="35"/>
        <v>0</v>
      </c>
      <c r="F143" s="10" t="s">
        <v>33</v>
      </c>
      <c r="G143" s="11" t="s">
        <v>74</v>
      </c>
      <c r="H143" s="10">
        <f t="shared" si="29"/>
        <v>9</v>
      </c>
      <c r="I143" s="10">
        <f t="shared" si="30"/>
        <v>5.4916845219875814</v>
      </c>
      <c r="J143" s="11" t="s">
        <v>17</v>
      </c>
      <c r="K143" s="11" t="s">
        <v>18</v>
      </c>
      <c r="L143" s="11" t="s">
        <v>76</v>
      </c>
      <c r="M143" s="10">
        <f t="shared" si="28"/>
        <v>35</v>
      </c>
      <c r="N143" s="10">
        <f t="shared" si="31"/>
        <v>811.38659320486124</v>
      </c>
      <c r="O143" s="10" t="s">
        <v>20</v>
      </c>
      <c r="P143" s="10">
        <f t="shared" si="32"/>
        <v>0.5</v>
      </c>
      <c r="Q143" s="10">
        <f t="shared" si="33"/>
        <v>1.9150086730317313</v>
      </c>
      <c r="R143" s="10" t="s">
        <v>24</v>
      </c>
      <c r="S143" s="10" t="s">
        <v>35</v>
      </c>
      <c r="T143" s="10" t="s">
        <v>30</v>
      </c>
      <c r="U143" s="10" t="s">
        <v>24</v>
      </c>
      <c r="V143" s="10">
        <v>4</v>
      </c>
      <c r="W143" s="10">
        <f t="shared" si="34"/>
        <v>2.611978381961012E-2</v>
      </c>
      <c r="X143" s="10" t="s">
        <v>32</v>
      </c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</row>
    <row r="144" spans="1:348" ht="15.75" customHeight="1" x14ac:dyDescent="0.2">
      <c r="A144" s="11" t="s">
        <v>71</v>
      </c>
      <c r="B144" s="10">
        <f t="shared" si="36"/>
        <v>21</v>
      </c>
      <c r="C144" s="14">
        <f t="shared" si="27"/>
        <v>25.814610754003887</v>
      </c>
      <c r="D144" s="11" t="s">
        <v>14</v>
      </c>
      <c r="E144" s="10">
        <f t="shared" si="35"/>
        <v>0</v>
      </c>
      <c r="F144" s="10" t="s">
        <v>33</v>
      </c>
      <c r="G144" s="11" t="s">
        <v>40</v>
      </c>
      <c r="H144" s="10">
        <f t="shared" si="29"/>
        <v>3</v>
      </c>
      <c r="I144" s="10">
        <f t="shared" si="30"/>
        <v>13.370472400775386</v>
      </c>
      <c r="J144" s="11" t="s">
        <v>41</v>
      </c>
      <c r="K144" s="11" t="s">
        <v>18</v>
      </c>
      <c r="L144" s="11" t="s">
        <v>76</v>
      </c>
      <c r="M144" s="10">
        <f t="shared" si="28"/>
        <v>35</v>
      </c>
      <c r="N144" s="10">
        <f t="shared" si="31"/>
        <v>811.38659320486124</v>
      </c>
      <c r="O144" s="10" t="s">
        <v>20</v>
      </c>
      <c r="P144" s="10">
        <f t="shared" si="32"/>
        <v>0.5</v>
      </c>
      <c r="Q144" s="10">
        <f t="shared" si="33"/>
        <v>1.9150086730317313</v>
      </c>
      <c r="R144" s="10" t="s">
        <v>24</v>
      </c>
      <c r="S144" s="10" t="s">
        <v>22</v>
      </c>
      <c r="T144" s="10" t="s">
        <v>30</v>
      </c>
      <c r="U144" s="10" t="s">
        <v>44</v>
      </c>
      <c r="V144" s="10">
        <v>4</v>
      </c>
      <c r="W144" s="10">
        <f t="shared" si="34"/>
        <v>2.611978381961012E-2</v>
      </c>
      <c r="X144" s="10" t="s">
        <v>32</v>
      </c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</row>
    <row r="145" spans="1:348" ht="15.75" customHeight="1" x14ac:dyDescent="0.2">
      <c r="A145" s="11" t="s">
        <v>70</v>
      </c>
      <c r="B145" s="10">
        <f t="shared" si="36"/>
        <v>30</v>
      </c>
      <c r="C145" s="14">
        <f t="shared" si="27"/>
        <v>15.360065299459862</v>
      </c>
      <c r="D145" s="11" t="s">
        <v>14</v>
      </c>
      <c r="E145" s="10">
        <f t="shared" si="35"/>
        <v>0</v>
      </c>
      <c r="F145" s="10" t="s">
        <v>15</v>
      </c>
      <c r="G145" s="11" t="s">
        <v>36</v>
      </c>
      <c r="H145" s="10">
        <f t="shared" si="29"/>
        <v>5</v>
      </c>
      <c r="I145" s="10">
        <f t="shared" si="30"/>
        <v>2.7442097745127843</v>
      </c>
      <c r="J145" s="11" t="s">
        <v>26</v>
      </c>
      <c r="K145" s="11" t="s">
        <v>27</v>
      </c>
      <c r="L145" s="11" t="s">
        <v>78</v>
      </c>
      <c r="M145" s="10">
        <f t="shared" si="28"/>
        <v>75</v>
      </c>
      <c r="N145" s="10">
        <f t="shared" si="31"/>
        <v>132.59871441686138</v>
      </c>
      <c r="O145" s="10" t="s">
        <v>20</v>
      </c>
      <c r="P145" s="10">
        <f t="shared" si="32"/>
        <v>0.5</v>
      </c>
      <c r="Q145" s="10">
        <f t="shared" si="33"/>
        <v>1.9150086730317313</v>
      </c>
      <c r="R145" s="10" t="s">
        <v>37</v>
      </c>
      <c r="S145" s="10" t="s">
        <v>55</v>
      </c>
      <c r="T145" s="10" t="s">
        <v>30</v>
      </c>
      <c r="U145" s="10" t="s">
        <v>44</v>
      </c>
      <c r="V145" s="10">
        <v>5</v>
      </c>
      <c r="W145" s="10">
        <f t="shared" si="34"/>
        <v>0.70288745981961087</v>
      </c>
      <c r="X145" s="12" t="s">
        <v>84</v>
      </c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</row>
    <row r="146" spans="1:348" ht="15.75" customHeight="1" x14ac:dyDescent="0.2">
      <c r="A146" s="11" t="s">
        <v>70</v>
      </c>
      <c r="B146" s="10">
        <f t="shared" si="36"/>
        <v>30</v>
      </c>
      <c r="C146" s="14">
        <f t="shared" si="27"/>
        <v>15.360065299459862</v>
      </c>
      <c r="D146" s="11" t="s">
        <v>14</v>
      </c>
      <c r="E146" s="10">
        <f t="shared" si="35"/>
        <v>0</v>
      </c>
      <c r="F146" s="10" t="s">
        <v>15</v>
      </c>
      <c r="G146" s="11" t="s">
        <v>36</v>
      </c>
      <c r="H146" s="10">
        <f t="shared" si="29"/>
        <v>5</v>
      </c>
      <c r="I146" s="10">
        <f t="shared" si="30"/>
        <v>2.7442097745127843</v>
      </c>
      <c r="J146" s="11" t="s">
        <v>26</v>
      </c>
      <c r="K146" s="11" t="s">
        <v>18</v>
      </c>
      <c r="L146" s="11" t="s">
        <v>78</v>
      </c>
      <c r="M146" s="10">
        <f t="shared" si="28"/>
        <v>75</v>
      </c>
      <c r="N146" s="10">
        <f t="shared" si="31"/>
        <v>132.59871441686138</v>
      </c>
      <c r="O146" s="10" t="s">
        <v>20</v>
      </c>
      <c r="P146" s="10">
        <f t="shared" si="32"/>
        <v>0.5</v>
      </c>
      <c r="Q146" s="10">
        <f t="shared" si="33"/>
        <v>1.9150086730317313</v>
      </c>
      <c r="R146" s="10" t="s">
        <v>42</v>
      </c>
      <c r="S146" s="10" t="s">
        <v>52</v>
      </c>
      <c r="T146" s="10" t="s">
        <v>30</v>
      </c>
      <c r="U146" s="10" t="s">
        <v>31</v>
      </c>
      <c r="V146" s="10">
        <v>1</v>
      </c>
      <c r="W146" s="10">
        <f t="shared" si="34"/>
        <v>9.9958167558196074</v>
      </c>
      <c r="X146" s="10" t="s">
        <v>25</v>
      </c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  <c r="KW146" s="11"/>
      <c r="KX146" s="11"/>
      <c r="KY146" s="11"/>
      <c r="KZ146" s="11"/>
      <c r="LA146" s="11"/>
      <c r="LB146" s="11"/>
      <c r="LC146" s="11"/>
      <c r="LD146" s="11"/>
      <c r="LE146" s="11"/>
      <c r="LF146" s="11"/>
      <c r="LG146" s="11"/>
      <c r="LH146" s="11"/>
      <c r="LI146" s="11"/>
      <c r="LJ146" s="11"/>
      <c r="LK146" s="11"/>
      <c r="LL146" s="11"/>
      <c r="LM146" s="11"/>
      <c r="LN146" s="11"/>
      <c r="LO146" s="11"/>
      <c r="LP146" s="11"/>
      <c r="LQ146" s="11"/>
      <c r="LR146" s="11"/>
      <c r="LS146" s="11"/>
      <c r="LT146" s="11"/>
      <c r="LU146" s="11"/>
      <c r="LV146" s="11"/>
      <c r="LW146" s="11"/>
      <c r="LX146" s="11"/>
      <c r="LY146" s="11"/>
      <c r="LZ146" s="11"/>
      <c r="MA146" s="11"/>
      <c r="MB146" s="11"/>
      <c r="MC146" s="11"/>
      <c r="MD146" s="11"/>
      <c r="ME146" s="11"/>
      <c r="MF146" s="11"/>
      <c r="MG146" s="11"/>
      <c r="MH146" s="11"/>
      <c r="MI146" s="11"/>
      <c r="MJ146" s="11"/>
    </row>
    <row r="147" spans="1:348" ht="15.75" customHeight="1" x14ac:dyDescent="0.2">
      <c r="A147" s="11" t="s">
        <v>71</v>
      </c>
      <c r="B147" s="10">
        <f t="shared" si="36"/>
        <v>21</v>
      </c>
      <c r="C147" s="14">
        <f t="shared" si="27"/>
        <v>25.814610754003887</v>
      </c>
      <c r="D147" s="11" t="s">
        <v>14</v>
      </c>
      <c r="E147" s="10">
        <f t="shared" si="35"/>
        <v>0</v>
      </c>
      <c r="F147" s="10" t="s">
        <v>15</v>
      </c>
      <c r="G147" s="11" t="s">
        <v>36</v>
      </c>
      <c r="H147" s="10">
        <f t="shared" si="29"/>
        <v>5</v>
      </c>
      <c r="I147" s="10">
        <f t="shared" si="30"/>
        <v>2.7442097745127843</v>
      </c>
      <c r="J147" s="11" t="s">
        <v>17</v>
      </c>
      <c r="K147" s="11" t="s">
        <v>18</v>
      </c>
      <c r="L147" s="11" t="s">
        <v>78</v>
      </c>
      <c r="M147" s="10">
        <f t="shared" si="28"/>
        <v>75</v>
      </c>
      <c r="N147" s="10">
        <f t="shared" si="31"/>
        <v>132.59871441686138</v>
      </c>
      <c r="O147" s="10" t="s">
        <v>20</v>
      </c>
      <c r="P147" s="10">
        <f t="shared" si="32"/>
        <v>0.5</v>
      </c>
      <c r="Q147" s="10">
        <f t="shared" si="33"/>
        <v>1.9150086730317313</v>
      </c>
      <c r="R147" s="10" t="s">
        <v>44</v>
      </c>
      <c r="S147" s="10" t="s">
        <v>55</v>
      </c>
      <c r="T147" s="10" t="s">
        <v>23</v>
      </c>
      <c r="U147" s="10" t="s">
        <v>83</v>
      </c>
      <c r="V147" s="10">
        <v>6</v>
      </c>
      <c r="W147" s="10">
        <f t="shared" si="34"/>
        <v>3.3796551358196116</v>
      </c>
      <c r="X147" s="10" t="s">
        <v>32</v>
      </c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  <c r="KW147" s="11"/>
      <c r="KX147" s="11"/>
      <c r="KY147" s="11"/>
      <c r="KZ147" s="11"/>
      <c r="LA147" s="11"/>
      <c r="LB147" s="11"/>
      <c r="LC147" s="11"/>
      <c r="LD147" s="11"/>
      <c r="LE147" s="11"/>
      <c r="LF147" s="11"/>
      <c r="LG147" s="11"/>
      <c r="LH147" s="11"/>
      <c r="LI147" s="11"/>
      <c r="LJ147" s="11"/>
      <c r="LK147" s="11"/>
      <c r="LL147" s="11"/>
      <c r="LM147" s="11"/>
      <c r="LN147" s="11"/>
      <c r="LO147" s="11"/>
      <c r="LP147" s="11"/>
      <c r="LQ147" s="11"/>
      <c r="LR147" s="11"/>
      <c r="LS147" s="11"/>
      <c r="LT147" s="11"/>
      <c r="LU147" s="11"/>
      <c r="LV147" s="11"/>
      <c r="LW147" s="11"/>
      <c r="LX147" s="11"/>
      <c r="LY147" s="11"/>
      <c r="LZ147" s="11"/>
      <c r="MA147" s="11"/>
      <c r="MB147" s="11"/>
      <c r="MC147" s="11"/>
      <c r="MD147" s="11"/>
      <c r="ME147" s="11"/>
      <c r="MF147" s="11"/>
      <c r="MG147" s="11"/>
      <c r="MH147" s="11"/>
      <c r="MI147" s="11"/>
      <c r="MJ147" s="11"/>
    </row>
    <row r="148" spans="1:348" ht="15.75" customHeight="1" x14ac:dyDescent="0.2">
      <c r="A148" s="11" t="s">
        <v>70</v>
      </c>
      <c r="B148" s="10">
        <f t="shared" si="36"/>
        <v>30</v>
      </c>
      <c r="C148" s="14">
        <f t="shared" si="27"/>
        <v>15.360065299459862</v>
      </c>
      <c r="D148" s="11" t="s">
        <v>14</v>
      </c>
      <c r="E148" s="10">
        <f t="shared" si="35"/>
        <v>0</v>
      </c>
      <c r="F148" s="10" t="s">
        <v>15</v>
      </c>
      <c r="G148" s="11" t="s">
        <v>36</v>
      </c>
      <c r="H148" s="10">
        <f t="shared" si="29"/>
        <v>5</v>
      </c>
      <c r="I148" s="10">
        <f t="shared" si="30"/>
        <v>2.7442097745127843</v>
      </c>
      <c r="J148" s="11" t="s">
        <v>41</v>
      </c>
      <c r="K148" s="11" t="s">
        <v>34</v>
      </c>
      <c r="L148" s="11" t="s">
        <v>77</v>
      </c>
      <c r="M148" s="10">
        <f t="shared" si="28"/>
        <v>125</v>
      </c>
      <c r="N148" s="10">
        <f t="shared" si="31"/>
        <v>3784.1138659318617</v>
      </c>
      <c r="O148" s="10" t="s">
        <v>62</v>
      </c>
      <c r="P148" s="10">
        <f t="shared" si="32"/>
        <v>2.5</v>
      </c>
      <c r="Q148" s="10">
        <f t="shared" si="33"/>
        <v>0.37965513703173154</v>
      </c>
      <c r="R148" s="10" t="s">
        <v>24</v>
      </c>
      <c r="S148" s="10" t="s">
        <v>55</v>
      </c>
      <c r="T148" s="10" t="s">
        <v>30</v>
      </c>
      <c r="U148" s="10" t="s">
        <v>31</v>
      </c>
      <c r="V148" s="10">
        <v>3</v>
      </c>
      <c r="W148" s="10">
        <f t="shared" si="34"/>
        <v>1.3493521078196093</v>
      </c>
      <c r="X148" s="10" t="s">
        <v>32</v>
      </c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  <c r="KW148" s="11"/>
      <c r="KX148" s="11"/>
      <c r="KY148" s="11"/>
      <c r="KZ148" s="11"/>
      <c r="LA148" s="11"/>
      <c r="LB148" s="11"/>
      <c r="LC148" s="11"/>
      <c r="LD148" s="11"/>
      <c r="LE148" s="11"/>
      <c r="LF148" s="11"/>
      <c r="LG148" s="11"/>
      <c r="LH148" s="11"/>
      <c r="LI148" s="11"/>
      <c r="LJ148" s="11"/>
      <c r="LK148" s="11"/>
      <c r="LL148" s="11"/>
      <c r="LM148" s="11"/>
      <c r="LN148" s="11"/>
      <c r="LO148" s="11"/>
      <c r="LP148" s="11"/>
      <c r="LQ148" s="11"/>
      <c r="LR148" s="11"/>
      <c r="LS148" s="11"/>
      <c r="LT148" s="11"/>
      <c r="LU148" s="11"/>
      <c r="LV148" s="11"/>
      <c r="LW148" s="11"/>
      <c r="LX148" s="11"/>
      <c r="LY148" s="11"/>
      <c r="LZ148" s="11"/>
      <c r="MA148" s="11"/>
      <c r="MB148" s="11"/>
      <c r="MC148" s="11"/>
      <c r="MD148" s="11"/>
      <c r="ME148" s="11"/>
      <c r="MF148" s="11"/>
      <c r="MG148" s="11"/>
      <c r="MH148" s="11"/>
      <c r="MI148" s="11"/>
      <c r="MJ148" s="11"/>
    </row>
    <row r="149" spans="1:348" ht="15.75" customHeight="1" x14ac:dyDescent="0.2">
      <c r="A149" s="11" t="s">
        <v>70</v>
      </c>
      <c r="B149" s="10">
        <f t="shared" si="36"/>
        <v>30</v>
      </c>
      <c r="C149" s="14">
        <f t="shared" si="27"/>
        <v>15.360065299459862</v>
      </c>
      <c r="D149" s="11" t="s">
        <v>14</v>
      </c>
      <c r="E149" s="10">
        <f t="shared" si="35"/>
        <v>0</v>
      </c>
      <c r="F149" s="10" t="s">
        <v>39</v>
      </c>
      <c r="G149" s="11" t="s">
        <v>45</v>
      </c>
      <c r="H149" s="10">
        <f t="shared" si="29"/>
        <v>9</v>
      </c>
      <c r="I149" s="10">
        <f t="shared" si="30"/>
        <v>5.4916845219875814</v>
      </c>
      <c r="J149" s="11" t="s">
        <v>17</v>
      </c>
      <c r="K149" s="11" t="s">
        <v>75</v>
      </c>
      <c r="L149" s="11" t="s">
        <v>76</v>
      </c>
      <c r="M149" s="10">
        <f t="shared" si="28"/>
        <v>35</v>
      </c>
      <c r="N149" s="10">
        <f t="shared" si="31"/>
        <v>811.38659320486124</v>
      </c>
      <c r="O149" s="10" t="s">
        <v>62</v>
      </c>
      <c r="P149" s="10">
        <f t="shared" si="32"/>
        <v>2.5</v>
      </c>
      <c r="Q149" s="10">
        <f t="shared" si="33"/>
        <v>0.37965513703173154</v>
      </c>
      <c r="R149" s="10" t="s">
        <v>24</v>
      </c>
      <c r="S149" s="10" t="s">
        <v>22</v>
      </c>
      <c r="T149" s="10" t="s">
        <v>30</v>
      </c>
      <c r="U149" s="10" t="s">
        <v>56</v>
      </c>
      <c r="V149" s="10">
        <v>3</v>
      </c>
      <c r="W149" s="10">
        <f t="shared" si="34"/>
        <v>1.3493521078196093</v>
      </c>
      <c r="X149" s="10" t="s">
        <v>32</v>
      </c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11"/>
      <c r="KZ149" s="11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11"/>
      <c r="LT149" s="11"/>
      <c r="LU149" s="11"/>
      <c r="LV149" s="11"/>
      <c r="LW149" s="11"/>
      <c r="LX149" s="11"/>
      <c r="LY149" s="11"/>
      <c r="LZ149" s="11"/>
      <c r="MA149" s="11"/>
      <c r="MB149" s="11"/>
      <c r="MC149" s="11"/>
      <c r="MD149" s="11"/>
      <c r="ME149" s="11"/>
      <c r="MF149" s="11"/>
      <c r="MG149" s="11"/>
      <c r="MH149" s="11"/>
      <c r="MI149" s="11"/>
      <c r="MJ149" s="11"/>
    </row>
    <row r="150" spans="1:348" ht="15.75" customHeight="1" x14ac:dyDescent="0.2">
      <c r="A150" s="11" t="s">
        <v>70</v>
      </c>
      <c r="B150" s="10">
        <f t="shared" si="36"/>
        <v>30</v>
      </c>
      <c r="C150" s="14">
        <f t="shared" si="27"/>
        <v>15.360065299459862</v>
      </c>
      <c r="D150" s="11" t="s">
        <v>14</v>
      </c>
      <c r="E150" s="10">
        <f t="shared" si="35"/>
        <v>0</v>
      </c>
      <c r="F150" s="10" t="s">
        <v>39</v>
      </c>
      <c r="G150" s="11" t="s">
        <v>40</v>
      </c>
      <c r="H150" s="10">
        <f t="shared" si="29"/>
        <v>3</v>
      </c>
      <c r="I150" s="10">
        <f t="shared" si="30"/>
        <v>13.370472400775386</v>
      </c>
      <c r="J150" s="11" t="s">
        <v>17</v>
      </c>
      <c r="K150" s="11" t="s">
        <v>18</v>
      </c>
      <c r="L150" s="11" t="s">
        <v>78</v>
      </c>
      <c r="M150" s="10">
        <f t="shared" si="28"/>
        <v>75</v>
      </c>
      <c r="N150" s="10">
        <f t="shared" si="31"/>
        <v>132.59871441686138</v>
      </c>
      <c r="O150" s="10" t="s">
        <v>20</v>
      </c>
      <c r="P150" s="10">
        <f t="shared" si="32"/>
        <v>0.5</v>
      </c>
      <c r="Q150" s="10">
        <f t="shared" si="33"/>
        <v>1.9150086730317313</v>
      </c>
      <c r="R150" s="10" t="s">
        <v>51</v>
      </c>
      <c r="S150" s="10" t="s">
        <v>22</v>
      </c>
      <c r="T150" s="10" t="s">
        <v>30</v>
      </c>
      <c r="U150" s="10" t="s">
        <v>64</v>
      </c>
      <c r="V150" s="10">
        <v>0</v>
      </c>
      <c r="W150" s="10">
        <f t="shared" si="34"/>
        <v>17.319049079819607</v>
      </c>
      <c r="X150" s="10" t="s">
        <v>25</v>
      </c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  <c r="KW150" s="11"/>
      <c r="KX150" s="11"/>
      <c r="KY150" s="11"/>
      <c r="KZ150" s="11"/>
      <c r="LA150" s="11"/>
      <c r="LB150" s="11"/>
      <c r="LC150" s="11"/>
      <c r="LD150" s="11"/>
      <c r="LE150" s="11"/>
      <c r="LF150" s="11"/>
      <c r="LG150" s="11"/>
      <c r="LH150" s="11"/>
      <c r="LI150" s="11"/>
      <c r="LJ150" s="11"/>
      <c r="LK150" s="11"/>
      <c r="LL150" s="11"/>
      <c r="LM150" s="11"/>
      <c r="LN150" s="11"/>
      <c r="LO150" s="11"/>
      <c r="LP150" s="11"/>
      <c r="LQ150" s="11"/>
      <c r="LR150" s="11"/>
      <c r="LS150" s="11"/>
      <c r="LT150" s="11"/>
      <c r="LU150" s="11"/>
      <c r="LV150" s="11"/>
      <c r="LW150" s="11"/>
      <c r="LX150" s="11"/>
      <c r="LY150" s="11"/>
      <c r="LZ150" s="11"/>
      <c r="MA150" s="11"/>
      <c r="MB150" s="11"/>
      <c r="MC150" s="11"/>
      <c r="MD150" s="11"/>
      <c r="ME150" s="11"/>
      <c r="MF150" s="11"/>
      <c r="MG150" s="11"/>
      <c r="MH150" s="11"/>
      <c r="MI150" s="11"/>
      <c r="MJ150" s="11"/>
    </row>
    <row r="151" spans="1:348" ht="15.75" customHeight="1" x14ac:dyDescent="0.2">
      <c r="A151" s="11" t="s">
        <v>71</v>
      </c>
      <c r="B151" s="10">
        <f t="shared" si="36"/>
        <v>21</v>
      </c>
      <c r="C151" s="14">
        <f t="shared" si="27"/>
        <v>25.814610754003887</v>
      </c>
      <c r="D151" s="11" t="s">
        <v>14</v>
      </c>
      <c r="E151" s="10">
        <f t="shared" si="35"/>
        <v>0</v>
      </c>
      <c r="F151" s="10" t="s">
        <v>15</v>
      </c>
      <c r="G151" s="11" t="s">
        <v>45</v>
      </c>
      <c r="H151" s="10">
        <f t="shared" si="29"/>
        <v>9</v>
      </c>
      <c r="I151" s="10">
        <f t="shared" si="30"/>
        <v>5.4916845219875814</v>
      </c>
      <c r="J151" s="11" t="s">
        <v>41</v>
      </c>
      <c r="K151" s="11" t="s">
        <v>18</v>
      </c>
      <c r="L151" s="11" t="s">
        <v>78</v>
      </c>
      <c r="M151" s="10">
        <f t="shared" si="28"/>
        <v>75</v>
      </c>
      <c r="N151" s="10">
        <f t="shared" si="31"/>
        <v>132.59871441686138</v>
      </c>
      <c r="O151" s="10" t="s">
        <v>62</v>
      </c>
      <c r="P151" s="10">
        <f t="shared" si="32"/>
        <v>2.5</v>
      </c>
      <c r="Q151" s="10">
        <f t="shared" si="33"/>
        <v>0.37965513703173154</v>
      </c>
      <c r="R151" s="10" t="s">
        <v>54</v>
      </c>
      <c r="S151" s="12" t="s">
        <v>81</v>
      </c>
      <c r="T151" s="10" t="s">
        <v>30</v>
      </c>
      <c r="U151" s="10" t="s">
        <v>24</v>
      </c>
      <c r="V151" s="10">
        <v>8</v>
      </c>
      <c r="W151" s="10">
        <f t="shared" si="34"/>
        <v>14.733190487819613</v>
      </c>
      <c r="X151" s="10" t="s">
        <v>32</v>
      </c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  <c r="KW151" s="11"/>
      <c r="KX151" s="11"/>
      <c r="KY151" s="11"/>
      <c r="KZ151" s="11"/>
      <c r="LA151" s="11"/>
      <c r="LB151" s="11"/>
      <c r="LC151" s="11"/>
      <c r="LD151" s="11"/>
      <c r="LE151" s="11"/>
      <c r="LF151" s="11"/>
      <c r="LG151" s="11"/>
      <c r="LH151" s="11"/>
      <c r="LI151" s="11"/>
      <c r="LJ151" s="11"/>
      <c r="LK151" s="11"/>
      <c r="LL151" s="11"/>
      <c r="LM151" s="11"/>
      <c r="LN151" s="11"/>
      <c r="LO151" s="11"/>
      <c r="LP151" s="11"/>
      <c r="LQ151" s="11"/>
      <c r="LR151" s="11"/>
      <c r="LS151" s="11"/>
      <c r="LT151" s="11"/>
      <c r="LU151" s="11"/>
      <c r="LV151" s="11"/>
      <c r="LW151" s="11"/>
      <c r="LX151" s="11"/>
      <c r="LY151" s="11"/>
      <c r="LZ151" s="11"/>
      <c r="MA151" s="11"/>
      <c r="MB151" s="11"/>
      <c r="MC151" s="11"/>
      <c r="MD151" s="11"/>
      <c r="ME151" s="11"/>
      <c r="MF151" s="11"/>
      <c r="MG151" s="11"/>
      <c r="MH151" s="11"/>
      <c r="MI151" s="11"/>
      <c r="MJ151" s="11"/>
    </row>
    <row r="152" spans="1:348" ht="15.75" customHeight="1" x14ac:dyDescent="0.2">
      <c r="A152" s="11" t="s">
        <v>70</v>
      </c>
      <c r="B152" s="10">
        <f t="shared" si="36"/>
        <v>30</v>
      </c>
      <c r="C152" s="14">
        <f t="shared" si="27"/>
        <v>15.360065299459862</v>
      </c>
      <c r="D152" s="11" t="s">
        <v>14</v>
      </c>
      <c r="E152" s="10">
        <f t="shared" si="35"/>
        <v>0</v>
      </c>
      <c r="F152" s="10" t="s">
        <v>15</v>
      </c>
      <c r="G152" s="11" t="s">
        <v>36</v>
      </c>
      <c r="H152" s="10">
        <f t="shared" si="29"/>
        <v>5</v>
      </c>
      <c r="I152" s="10">
        <f t="shared" si="30"/>
        <v>2.7442097745127843</v>
      </c>
      <c r="J152" s="11" t="s">
        <v>26</v>
      </c>
      <c r="K152" s="11" t="s">
        <v>27</v>
      </c>
      <c r="L152" s="11" t="s">
        <v>77</v>
      </c>
      <c r="M152" s="10">
        <f t="shared" si="28"/>
        <v>125</v>
      </c>
      <c r="N152" s="10">
        <f t="shared" si="31"/>
        <v>3784.1138659318617</v>
      </c>
      <c r="O152" s="10" t="s">
        <v>20</v>
      </c>
      <c r="P152" s="10">
        <f t="shared" si="32"/>
        <v>0.5</v>
      </c>
      <c r="Q152" s="10">
        <f t="shared" si="33"/>
        <v>1.9150086730317313</v>
      </c>
      <c r="R152" s="10" t="s">
        <v>58</v>
      </c>
      <c r="S152" s="10" t="s">
        <v>82</v>
      </c>
      <c r="T152" s="10" t="s">
        <v>30</v>
      </c>
      <c r="U152" s="10" t="s">
        <v>24</v>
      </c>
      <c r="V152" s="10">
        <v>4</v>
      </c>
      <c r="W152" s="10">
        <f t="shared" si="34"/>
        <v>2.611978381961012E-2</v>
      </c>
      <c r="X152" s="10" t="s">
        <v>25</v>
      </c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</row>
    <row r="153" spans="1:348" ht="15.75" customHeight="1" x14ac:dyDescent="0.2">
      <c r="A153" s="11" t="s">
        <v>70</v>
      </c>
      <c r="B153" s="10">
        <f t="shared" si="36"/>
        <v>30</v>
      </c>
      <c r="C153" s="14">
        <f t="shared" si="27"/>
        <v>15.360065299459862</v>
      </c>
      <c r="D153" s="11" t="s">
        <v>14</v>
      </c>
      <c r="E153" s="10">
        <f t="shared" si="35"/>
        <v>0</v>
      </c>
      <c r="F153" s="10" t="s">
        <v>39</v>
      </c>
      <c r="G153" s="11" t="s">
        <v>40</v>
      </c>
      <c r="H153" s="10">
        <f t="shared" si="29"/>
        <v>3</v>
      </c>
      <c r="I153" s="10">
        <f t="shared" si="30"/>
        <v>13.370472400775386</v>
      </c>
      <c r="J153" s="11" t="s">
        <v>26</v>
      </c>
      <c r="K153" s="11" t="s">
        <v>75</v>
      </c>
      <c r="L153" s="11" t="s">
        <v>78</v>
      </c>
      <c r="M153" s="10">
        <f t="shared" si="28"/>
        <v>75</v>
      </c>
      <c r="N153" s="10">
        <f t="shared" si="31"/>
        <v>132.59871441686138</v>
      </c>
      <c r="O153" s="10" t="s">
        <v>48</v>
      </c>
      <c r="P153" s="10">
        <f t="shared" si="32"/>
        <v>7.5</v>
      </c>
      <c r="Q153" s="10">
        <f t="shared" si="33"/>
        <v>31.541271297031734</v>
      </c>
      <c r="R153" s="10" t="s">
        <v>24</v>
      </c>
      <c r="S153" s="10" t="s">
        <v>22</v>
      </c>
      <c r="T153" s="10" t="s">
        <v>30</v>
      </c>
      <c r="U153" s="10" t="s">
        <v>44</v>
      </c>
      <c r="V153" s="10">
        <v>3</v>
      </c>
      <c r="W153" s="10">
        <f t="shared" si="34"/>
        <v>1.3493521078196093</v>
      </c>
      <c r="X153" s="10" t="s">
        <v>32</v>
      </c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</row>
    <row r="154" spans="1:348" ht="15.75" customHeight="1" x14ac:dyDescent="0.2">
      <c r="A154" s="11" t="s">
        <v>70</v>
      </c>
      <c r="B154" s="10">
        <f t="shared" si="36"/>
        <v>30</v>
      </c>
      <c r="C154" s="14">
        <f t="shared" si="27"/>
        <v>15.360065299459862</v>
      </c>
      <c r="D154" s="11" t="s">
        <v>14</v>
      </c>
      <c r="E154" s="10">
        <f t="shared" si="35"/>
        <v>0</v>
      </c>
      <c r="F154" s="10" t="s">
        <v>15</v>
      </c>
      <c r="G154" s="11" t="s">
        <v>45</v>
      </c>
      <c r="H154" s="10">
        <f t="shared" si="29"/>
        <v>9</v>
      </c>
      <c r="I154" s="10">
        <f t="shared" si="30"/>
        <v>5.4916845219875814</v>
      </c>
      <c r="J154" s="11" t="s">
        <v>41</v>
      </c>
      <c r="K154" s="11" t="s">
        <v>34</v>
      </c>
      <c r="L154" s="11" t="s">
        <v>78</v>
      </c>
      <c r="M154" s="10">
        <f t="shared" si="28"/>
        <v>75</v>
      </c>
      <c r="N154" s="10">
        <f t="shared" si="31"/>
        <v>132.59871441686138</v>
      </c>
      <c r="O154" s="10" t="s">
        <v>20</v>
      </c>
      <c r="P154" s="10">
        <f t="shared" si="32"/>
        <v>0.5</v>
      </c>
      <c r="Q154" s="10">
        <f t="shared" si="33"/>
        <v>1.9150086730317313</v>
      </c>
      <c r="R154" s="10" t="s">
        <v>24</v>
      </c>
      <c r="S154" s="10" t="s">
        <v>55</v>
      </c>
      <c r="T154" s="10" t="s">
        <v>23</v>
      </c>
      <c r="U154" s="10" t="s">
        <v>44</v>
      </c>
      <c r="V154" s="10">
        <v>6</v>
      </c>
      <c r="W154" s="10">
        <f t="shared" si="34"/>
        <v>3.3796551358196116</v>
      </c>
      <c r="X154" s="10" t="s">
        <v>25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  <c r="KW154" s="11"/>
      <c r="KX154" s="11"/>
      <c r="KY154" s="11"/>
      <c r="KZ154" s="11"/>
      <c r="LA154" s="11"/>
      <c r="LB154" s="11"/>
      <c r="LC154" s="11"/>
      <c r="LD154" s="11"/>
      <c r="LE154" s="11"/>
      <c r="LF154" s="11"/>
      <c r="LG154" s="11"/>
      <c r="LH154" s="11"/>
      <c r="LI154" s="11"/>
      <c r="LJ154" s="11"/>
      <c r="LK154" s="11"/>
      <c r="LL154" s="11"/>
      <c r="LM154" s="11"/>
      <c r="LN154" s="11"/>
      <c r="LO154" s="11"/>
      <c r="LP154" s="11"/>
      <c r="LQ154" s="11"/>
      <c r="LR154" s="11"/>
      <c r="LS154" s="11"/>
      <c r="LT154" s="11"/>
      <c r="LU154" s="11"/>
      <c r="LV154" s="11"/>
      <c r="LW154" s="11"/>
      <c r="LX154" s="11"/>
      <c r="LY154" s="11"/>
      <c r="LZ154" s="11"/>
      <c r="MA154" s="11"/>
      <c r="MB154" s="11"/>
      <c r="MC154" s="11"/>
      <c r="MD154" s="11"/>
      <c r="ME154" s="11"/>
      <c r="MF154" s="11"/>
      <c r="MG154" s="11"/>
      <c r="MH154" s="11"/>
      <c r="MI154" s="11"/>
      <c r="MJ154" s="11"/>
    </row>
    <row r="155" spans="1:348" ht="15.75" customHeight="1" x14ac:dyDescent="0.2">
      <c r="A155" s="11" t="s">
        <v>71</v>
      </c>
      <c r="B155" s="10">
        <f t="shared" si="36"/>
        <v>21</v>
      </c>
      <c r="C155" s="14">
        <f t="shared" si="27"/>
        <v>25.814610754003887</v>
      </c>
      <c r="D155" s="11" t="s">
        <v>14</v>
      </c>
      <c r="E155" s="10">
        <f t="shared" si="35"/>
        <v>0</v>
      </c>
      <c r="F155" s="10" t="s">
        <v>15</v>
      </c>
      <c r="G155" s="11" t="s">
        <v>45</v>
      </c>
      <c r="H155" s="10">
        <f t="shared" si="29"/>
        <v>9</v>
      </c>
      <c r="I155" s="10">
        <f t="shared" si="30"/>
        <v>5.4916845219875814</v>
      </c>
      <c r="J155" s="11" t="s">
        <v>41</v>
      </c>
      <c r="K155" s="11" t="s">
        <v>75</v>
      </c>
      <c r="L155" s="11" t="s">
        <v>76</v>
      </c>
      <c r="M155" s="10">
        <f t="shared" si="28"/>
        <v>35</v>
      </c>
      <c r="N155" s="10">
        <f t="shared" si="31"/>
        <v>811.38659320486124</v>
      </c>
      <c r="O155" s="10" t="s">
        <v>48</v>
      </c>
      <c r="P155" s="10">
        <f t="shared" si="32"/>
        <v>7.5</v>
      </c>
      <c r="Q155" s="10">
        <f t="shared" si="33"/>
        <v>31.541271297031734</v>
      </c>
      <c r="R155" s="10" t="s">
        <v>37</v>
      </c>
      <c r="S155" s="10" t="s">
        <v>52</v>
      </c>
      <c r="T155" s="10" t="s">
        <v>30</v>
      </c>
      <c r="U155" s="10" t="s">
        <v>64</v>
      </c>
      <c r="V155" s="10">
        <v>5</v>
      </c>
      <c r="W155" s="10">
        <f t="shared" si="34"/>
        <v>0.70288745981961087</v>
      </c>
      <c r="X155" s="10" t="s">
        <v>25</v>
      </c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11"/>
      <c r="KZ155" s="11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/>
      <c r="LP155" s="11"/>
      <c r="LQ155" s="11"/>
      <c r="LR155" s="11"/>
      <c r="LS155" s="11"/>
      <c r="LT155" s="11"/>
      <c r="LU155" s="11"/>
      <c r="LV155" s="11"/>
      <c r="LW155" s="11"/>
      <c r="LX155" s="11"/>
      <c r="LY155" s="11"/>
      <c r="LZ155" s="11"/>
      <c r="MA155" s="11"/>
      <c r="MB155" s="11"/>
      <c r="MC155" s="11"/>
      <c r="MD155" s="11"/>
      <c r="ME155" s="11"/>
      <c r="MF155" s="11"/>
      <c r="MG155" s="11"/>
      <c r="MH155" s="11"/>
      <c r="MI155" s="11"/>
      <c r="MJ155" s="11"/>
    </row>
    <row r="156" spans="1:348" ht="15.75" customHeight="1" x14ac:dyDescent="0.2">
      <c r="A156" s="11" t="s">
        <v>70</v>
      </c>
      <c r="B156" s="10">
        <f t="shared" si="36"/>
        <v>30</v>
      </c>
      <c r="C156" s="14">
        <f t="shared" si="27"/>
        <v>15.360065299459862</v>
      </c>
      <c r="D156" s="11" t="s">
        <v>14</v>
      </c>
      <c r="E156" s="10">
        <f t="shared" si="35"/>
        <v>0</v>
      </c>
      <c r="F156" s="10" t="s">
        <v>15</v>
      </c>
      <c r="G156" s="11" t="s">
        <v>40</v>
      </c>
      <c r="H156" s="10">
        <f t="shared" si="29"/>
        <v>3</v>
      </c>
      <c r="I156" s="10">
        <f t="shared" si="30"/>
        <v>13.370472400775386</v>
      </c>
      <c r="J156" s="11" t="s">
        <v>41</v>
      </c>
      <c r="K156" s="11" t="s">
        <v>18</v>
      </c>
      <c r="L156" s="11" t="s">
        <v>77</v>
      </c>
      <c r="M156" s="10">
        <f t="shared" si="28"/>
        <v>125</v>
      </c>
      <c r="N156" s="10">
        <f t="shared" si="31"/>
        <v>3784.1138659318617</v>
      </c>
      <c r="O156" s="10" t="s">
        <v>20</v>
      </c>
      <c r="P156" s="10">
        <f t="shared" si="32"/>
        <v>0.5</v>
      </c>
      <c r="Q156" s="10">
        <f t="shared" si="33"/>
        <v>1.9150086730317313</v>
      </c>
      <c r="R156" s="10" t="s">
        <v>42</v>
      </c>
      <c r="S156" s="10" t="s">
        <v>55</v>
      </c>
      <c r="T156" s="10" t="s">
        <v>30</v>
      </c>
      <c r="U156" s="10" t="s">
        <v>44</v>
      </c>
      <c r="V156" s="10">
        <v>8</v>
      </c>
      <c r="W156" s="10">
        <f t="shared" si="34"/>
        <v>14.733190487819613</v>
      </c>
      <c r="X156" s="10" t="s">
        <v>32</v>
      </c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11"/>
      <c r="KZ156" s="11"/>
      <c r="LA156" s="11"/>
      <c r="LB156" s="11"/>
      <c r="LC156" s="11"/>
      <c r="LD156" s="11"/>
      <c r="LE156" s="11"/>
      <c r="LF156" s="11"/>
      <c r="LG156" s="11"/>
      <c r="LH156" s="11"/>
      <c r="LI156" s="11"/>
      <c r="LJ156" s="11"/>
      <c r="LK156" s="11"/>
      <c r="LL156" s="11"/>
      <c r="LM156" s="11"/>
      <c r="LN156" s="11"/>
      <c r="LO156" s="11"/>
      <c r="LP156" s="11"/>
      <c r="LQ156" s="11"/>
      <c r="LR156" s="11"/>
      <c r="LS156" s="11"/>
      <c r="LT156" s="11"/>
      <c r="LU156" s="11"/>
      <c r="LV156" s="11"/>
      <c r="LW156" s="11"/>
      <c r="LX156" s="11"/>
      <c r="LY156" s="11"/>
      <c r="LZ156" s="11"/>
      <c r="MA156" s="11"/>
      <c r="MB156" s="11"/>
      <c r="MC156" s="11"/>
      <c r="MD156" s="11"/>
      <c r="ME156" s="11"/>
      <c r="MF156" s="11"/>
      <c r="MG156" s="11"/>
      <c r="MH156" s="11"/>
      <c r="MI156" s="11"/>
      <c r="MJ156" s="11"/>
    </row>
    <row r="157" spans="1:348" ht="15.75" customHeight="1" x14ac:dyDescent="0.2">
      <c r="A157" s="11" t="s">
        <v>70</v>
      </c>
      <c r="B157" s="10">
        <f t="shared" si="36"/>
        <v>30</v>
      </c>
      <c r="C157" s="14">
        <f t="shared" si="27"/>
        <v>15.360065299459862</v>
      </c>
      <c r="D157" s="11" t="s">
        <v>14</v>
      </c>
      <c r="E157" s="10">
        <f t="shared" si="35"/>
        <v>0</v>
      </c>
      <c r="F157" s="10" t="s">
        <v>15</v>
      </c>
      <c r="G157" s="11" t="s">
        <v>74</v>
      </c>
      <c r="H157" s="10">
        <f t="shared" si="29"/>
        <v>9</v>
      </c>
      <c r="I157" s="10">
        <f t="shared" si="30"/>
        <v>5.4916845219875814</v>
      </c>
      <c r="J157" s="11" t="s">
        <v>17</v>
      </c>
      <c r="K157" s="11" t="s">
        <v>18</v>
      </c>
      <c r="L157" s="11" t="s">
        <v>76</v>
      </c>
      <c r="M157" s="10">
        <f t="shared" si="28"/>
        <v>35</v>
      </c>
      <c r="N157" s="10">
        <f t="shared" si="31"/>
        <v>811.38659320486124</v>
      </c>
      <c r="O157" s="10" t="s">
        <v>20</v>
      </c>
      <c r="P157" s="10">
        <f t="shared" si="32"/>
        <v>0.5</v>
      </c>
      <c r="Q157" s="10">
        <f t="shared" si="33"/>
        <v>1.9150086730317313</v>
      </c>
      <c r="R157" s="10" t="s">
        <v>44</v>
      </c>
      <c r="S157" s="10" t="s">
        <v>55</v>
      </c>
      <c r="T157" s="10" t="s">
        <v>23</v>
      </c>
      <c r="U157" s="10" t="s">
        <v>24</v>
      </c>
      <c r="V157" s="10">
        <v>4</v>
      </c>
      <c r="W157" s="10">
        <f t="shared" si="34"/>
        <v>2.611978381961012E-2</v>
      </c>
      <c r="X157" s="10" t="s">
        <v>32</v>
      </c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  <c r="KW157" s="11"/>
      <c r="KX157" s="11"/>
      <c r="KY157" s="11"/>
      <c r="KZ157" s="11"/>
      <c r="LA157" s="11"/>
      <c r="LB157" s="11"/>
      <c r="LC157" s="11"/>
      <c r="LD157" s="11"/>
      <c r="LE157" s="11"/>
      <c r="LF157" s="11"/>
      <c r="LG157" s="11"/>
      <c r="LH157" s="11"/>
      <c r="LI157" s="11"/>
      <c r="LJ157" s="11"/>
      <c r="LK157" s="11"/>
      <c r="LL157" s="11"/>
      <c r="LM157" s="11"/>
      <c r="LN157" s="11"/>
      <c r="LO157" s="11"/>
      <c r="LP157" s="11"/>
      <c r="LQ157" s="11"/>
      <c r="LR157" s="11"/>
      <c r="LS157" s="11"/>
      <c r="LT157" s="11"/>
      <c r="LU157" s="11"/>
      <c r="LV157" s="11"/>
      <c r="LW157" s="11"/>
      <c r="LX157" s="11"/>
      <c r="LY157" s="11"/>
      <c r="LZ157" s="11"/>
      <c r="MA157" s="11"/>
      <c r="MB157" s="11"/>
      <c r="MC157" s="11"/>
      <c r="MD157" s="11"/>
      <c r="ME157" s="11"/>
      <c r="MF157" s="11"/>
      <c r="MG157" s="11"/>
      <c r="MH157" s="11"/>
      <c r="MI157" s="11"/>
      <c r="MJ157" s="11"/>
    </row>
    <row r="158" spans="1:348" ht="15.75" customHeight="1" x14ac:dyDescent="0.2">
      <c r="A158" s="11" t="s">
        <v>71</v>
      </c>
      <c r="B158" s="10">
        <f t="shared" si="36"/>
        <v>21</v>
      </c>
      <c r="C158" s="14">
        <f t="shared" si="27"/>
        <v>25.814610754003887</v>
      </c>
      <c r="D158" s="11" t="s">
        <v>14</v>
      </c>
      <c r="E158" s="10">
        <f t="shared" si="35"/>
        <v>0</v>
      </c>
      <c r="F158" s="10" t="s">
        <v>39</v>
      </c>
      <c r="G158" s="11" t="s">
        <v>74</v>
      </c>
      <c r="H158" s="10">
        <f t="shared" si="29"/>
        <v>9</v>
      </c>
      <c r="I158" s="10">
        <f t="shared" si="30"/>
        <v>5.4916845219875814</v>
      </c>
      <c r="J158" s="11" t="s">
        <v>17</v>
      </c>
      <c r="K158" s="11" t="s">
        <v>75</v>
      </c>
      <c r="L158" s="11" t="s">
        <v>77</v>
      </c>
      <c r="M158" s="10">
        <f t="shared" si="28"/>
        <v>125</v>
      </c>
      <c r="N158" s="10">
        <f t="shared" si="31"/>
        <v>3784.1138659318617</v>
      </c>
      <c r="O158" s="10" t="s">
        <v>20</v>
      </c>
      <c r="P158" s="10">
        <f t="shared" si="32"/>
        <v>0.5</v>
      </c>
      <c r="Q158" s="10">
        <f t="shared" si="33"/>
        <v>1.9150086730317313</v>
      </c>
      <c r="R158" s="10" t="s">
        <v>24</v>
      </c>
      <c r="S158" s="10" t="s">
        <v>22</v>
      </c>
      <c r="T158" s="10" t="s">
        <v>30</v>
      </c>
      <c r="U158" s="10" t="s">
        <v>31</v>
      </c>
      <c r="V158" s="10">
        <v>4</v>
      </c>
      <c r="W158" s="10">
        <f t="shared" si="34"/>
        <v>2.611978381961012E-2</v>
      </c>
      <c r="X158" s="10" t="s">
        <v>25</v>
      </c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11"/>
      <c r="KZ158" s="11"/>
      <c r="LA158" s="11"/>
      <c r="LB158" s="11"/>
      <c r="LC158" s="11"/>
      <c r="LD158" s="11"/>
      <c r="LE158" s="11"/>
      <c r="LF158" s="11"/>
      <c r="LG158" s="11"/>
      <c r="LH158" s="11"/>
      <c r="LI158" s="11"/>
      <c r="LJ158" s="11"/>
      <c r="LK158" s="11"/>
      <c r="LL158" s="11"/>
      <c r="LM158" s="11"/>
      <c r="LN158" s="11"/>
      <c r="LO158" s="11"/>
      <c r="LP158" s="11"/>
      <c r="LQ158" s="11"/>
      <c r="LR158" s="11"/>
      <c r="LS158" s="11"/>
      <c r="LT158" s="11"/>
      <c r="LU158" s="11"/>
      <c r="LV158" s="11"/>
      <c r="LW158" s="11"/>
      <c r="LX158" s="11"/>
      <c r="LY158" s="11"/>
      <c r="LZ158" s="11"/>
      <c r="MA158" s="11"/>
      <c r="MB158" s="11"/>
      <c r="MC158" s="11"/>
      <c r="MD158" s="11"/>
      <c r="ME158" s="11"/>
      <c r="MF158" s="11"/>
      <c r="MG158" s="11"/>
      <c r="MH158" s="11"/>
      <c r="MI158" s="11"/>
      <c r="MJ158" s="11"/>
    </row>
    <row r="159" spans="1:348" ht="15.75" customHeight="1" x14ac:dyDescent="0.2">
      <c r="A159" s="11" t="s">
        <v>71</v>
      </c>
      <c r="B159" s="10">
        <f t="shared" si="36"/>
        <v>21</v>
      </c>
      <c r="C159" s="14">
        <f t="shared" si="27"/>
        <v>25.814610754003887</v>
      </c>
      <c r="D159" s="11" t="s">
        <v>14</v>
      </c>
      <c r="E159" s="10">
        <f t="shared" si="35"/>
        <v>0</v>
      </c>
      <c r="F159" s="10" t="s">
        <v>39</v>
      </c>
      <c r="G159" s="11" t="s">
        <v>40</v>
      </c>
      <c r="H159" s="10">
        <f t="shared" si="29"/>
        <v>3</v>
      </c>
      <c r="I159" s="10">
        <f t="shared" si="30"/>
        <v>13.370472400775386</v>
      </c>
      <c r="J159" s="11" t="s">
        <v>26</v>
      </c>
      <c r="K159" s="11" t="s">
        <v>18</v>
      </c>
      <c r="L159" s="11" t="s">
        <v>76</v>
      </c>
      <c r="M159" s="10">
        <f t="shared" si="28"/>
        <v>35</v>
      </c>
      <c r="N159" s="10">
        <f t="shared" si="31"/>
        <v>811.38659320486124</v>
      </c>
      <c r="O159" s="10" t="s">
        <v>20</v>
      </c>
      <c r="P159" s="10">
        <f t="shared" si="32"/>
        <v>0.5</v>
      </c>
      <c r="Q159" s="10">
        <f t="shared" si="33"/>
        <v>1.9150086730317313</v>
      </c>
      <c r="R159" s="10" t="s">
        <v>24</v>
      </c>
      <c r="S159" s="10" t="s">
        <v>22</v>
      </c>
      <c r="T159" s="10" t="s">
        <v>30</v>
      </c>
      <c r="U159" s="10" t="s">
        <v>24</v>
      </c>
      <c r="V159" s="10">
        <v>4</v>
      </c>
      <c r="W159" s="10">
        <f t="shared" si="34"/>
        <v>2.611978381961012E-2</v>
      </c>
      <c r="X159" s="10" t="s">
        <v>32</v>
      </c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11"/>
      <c r="KZ159" s="11"/>
      <c r="LA159" s="11"/>
      <c r="LB159" s="11"/>
      <c r="LC159" s="11"/>
      <c r="LD159" s="11"/>
      <c r="LE159" s="11"/>
      <c r="LF159" s="11"/>
      <c r="LG159" s="11"/>
      <c r="LH159" s="11"/>
      <c r="LI159" s="11"/>
      <c r="LJ159" s="11"/>
      <c r="LK159" s="11"/>
      <c r="LL159" s="11"/>
      <c r="LM159" s="11"/>
      <c r="LN159" s="11"/>
      <c r="LO159" s="11"/>
      <c r="LP159" s="11"/>
      <c r="LQ159" s="11"/>
      <c r="LR159" s="11"/>
      <c r="LS159" s="11"/>
      <c r="LT159" s="11"/>
      <c r="LU159" s="11"/>
      <c r="LV159" s="11"/>
      <c r="LW159" s="11"/>
      <c r="LX159" s="11"/>
      <c r="LY159" s="11"/>
      <c r="LZ159" s="11"/>
      <c r="MA159" s="11"/>
      <c r="MB159" s="11"/>
      <c r="MC159" s="11"/>
      <c r="MD159" s="11"/>
      <c r="ME159" s="11"/>
      <c r="MF159" s="11"/>
      <c r="MG159" s="11"/>
      <c r="MH159" s="11"/>
      <c r="MI159" s="11"/>
      <c r="MJ159" s="11"/>
    </row>
    <row r="160" spans="1:348" ht="15.75" customHeight="1" x14ac:dyDescent="0.2">
      <c r="A160" s="11" t="s">
        <v>71</v>
      </c>
      <c r="B160" s="10">
        <f t="shared" si="36"/>
        <v>21</v>
      </c>
      <c r="C160" s="14">
        <f t="shared" si="27"/>
        <v>25.814610754003887</v>
      </c>
      <c r="D160" s="11" t="s">
        <v>14</v>
      </c>
      <c r="E160" s="10">
        <f t="shared" si="35"/>
        <v>0</v>
      </c>
      <c r="F160" s="10" t="s">
        <v>15</v>
      </c>
      <c r="G160" s="11" t="s">
        <v>74</v>
      </c>
      <c r="H160" s="10">
        <f t="shared" si="29"/>
        <v>9</v>
      </c>
      <c r="I160" s="10">
        <f t="shared" si="30"/>
        <v>5.4916845219875814</v>
      </c>
      <c r="J160" s="11" t="s">
        <v>41</v>
      </c>
      <c r="K160" s="11" t="s">
        <v>34</v>
      </c>
      <c r="L160" s="11" t="s">
        <v>77</v>
      </c>
      <c r="M160" s="10">
        <f t="shared" si="28"/>
        <v>125</v>
      </c>
      <c r="N160" s="10">
        <f t="shared" si="31"/>
        <v>3784.1138659318617</v>
      </c>
      <c r="O160" s="10" t="s">
        <v>20</v>
      </c>
      <c r="P160" s="10">
        <f t="shared" si="32"/>
        <v>0.5</v>
      </c>
      <c r="Q160" s="10">
        <f t="shared" si="33"/>
        <v>1.9150086730317313</v>
      </c>
      <c r="R160" s="10" t="s">
        <v>51</v>
      </c>
      <c r="S160" s="10" t="s">
        <v>35</v>
      </c>
      <c r="T160" s="10" t="s">
        <v>30</v>
      </c>
      <c r="U160" s="10" t="s">
        <v>24</v>
      </c>
      <c r="V160" s="10">
        <v>5</v>
      </c>
      <c r="W160" s="10">
        <f t="shared" si="34"/>
        <v>0.70288745981961087</v>
      </c>
      <c r="X160" s="10" t="s">
        <v>25</v>
      </c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11"/>
      <c r="LT160" s="11"/>
      <c r="LU160" s="11"/>
      <c r="LV160" s="11"/>
      <c r="LW160" s="11"/>
      <c r="LX160" s="11"/>
      <c r="LY160" s="11"/>
      <c r="LZ160" s="11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</row>
    <row r="161" spans="1:348" ht="15.75" customHeight="1" x14ac:dyDescent="0.2">
      <c r="A161" s="11" t="s">
        <v>70</v>
      </c>
      <c r="B161" s="10">
        <f t="shared" si="36"/>
        <v>30</v>
      </c>
      <c r="C161" s="14">
        <f t="shared" si="27"/>
        <v>15.360065299459862</v>
      </c>
      <c r="D161" s="11" t="s">
        <v>14</v>
      </c>
      <c r="E161" s="10">
        <f t="shared" si="35"/>
        <v>0</v>
      </c>
      <c r="F161" s="10" t="s">
        <v>15</v>
      </c>
      <c r="G161" s="11" t="s">
        <v>36</v>
      </c>
      <c r="H161" s="10">
        <f t="shared" si="29"/>
        <v>5</v>
      </c>
      <c r="I161" s="10">
        <f t="shared" si="30"/>
        <v>2.7442097745127843</v>
      </c>
      <c r="J161" s="11" t="s">
        <v>41</v>
      </c>
      <c r="K161" s="11" t="s">
        <v>27</v>
      </c>
      <c r="L161" s="11" t="s">
        <v>78</v>
      </c>
      <c r="M161" s="10">
        <f t="shared" si="28"/>
        <v>75</v>
      </c>
      <c r="N161" s="10">
        <f t="shared" si="31"/>
        <v>132.59871441686138</v>
      </c>
      <c r="O161" s="10" t="s">
        <v>62</v>
      </c>
      <c r="P161" s="10">
        <f t="shared" si="32"/>
        <v>2.5</v>
      </c>
      <c r="Q161" s="10">
        <f t="shared" si="33"/>
        <v>0.37965513703173154</v>
      </c>
      <c r="R161" s="10" t="s">
        <v>54</v>
      </c>
      <c r="S161" s="10" t="s">
        <v>35</v>
      </c>
      <c r="T161" s="10" t="s">
        <v>30</v>
      </c>
      <c r="U161" s="10" t="s">
        <v>44</v>
      </c>
      <c r="V161" s="10">
        <v>1</v>
      </c>
      <c r="W161" s="10">
        <f t="shared" si="34"/>
        <v>9.9958167558196074</v>
      </c>
      <c r="X161" s="10" t="s">
        <v>25</v>
      </c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</row>
    <row r="162" spans="1:348" ht="15.75" customHeight="1" x14ac:dyDescent="0.2">
      <c r="A162" s="11" t="s">
        <v>70</v>
      </c>
      <c r="B162" s="10">
        <f t="shared" si="36"/>
        <v>30</v>
      </c>
      <c r="C162" s="14">
        <f t="shared" si="27"/>
        <v>15.360065299459862</v>
      </c>
      <c r="D162" s="11" t="s">
        <v>14</v>
      </c>
      <c r="E162" s="10">
        <f t="shared" si="35"/>
        <v>0</v>
      </c>
      <c r="F162" s="10" t="s">
        <v>15</v>
      </c>
      <c r="G162" s="11" t="s">
        <v>40</v>
      </c>
      <c r="H162" s="10">
        <f t="shared" si="29"/>
        <v>3</v>
      </c>
      <c r="I162" s="10">
        <f t="shared" si="30"/>
        <v>13.370472400775386</v>
      </c>
      <c r="J162" s="11" t="s">
        <v>26</v>
      </c>
      <c r="K162" s="11" t="s">
        <v>75</v>
      </c>
      <c r="L162" s="11" t="s">
        <v>76</v>
      </c>
      <c r="M162" s="10">
        <f t="shared" si="28"/>
        <v>35</v>
      </c>
      <c r="N162" s="10">
        <f t="shared" si="31"/>
        <v>811.38659320486124</v>
      </c>
      <c r="O162" s="10" t="s">
        <v>62</v>
      </c>
      <c r="P162" s="10">
        <f t="shared" si="32"/>
        <v>2.5</v>
      </c>
      <c r="Q162" s="10">
        <f t="shared" si="33"/>
        <v>0.37965513703173154</v>
      </c>
      <c r="R162" s="10" t="s">
        <v>58</v>
      </c>
      <c r="S162" s="10" t="s">
        <v>82</v>
      </c>
      <c r="T162" s="10" t="s">
        <v>30</v>
      </c>
      <c r="U162" s="10" t="s">
        <v>44</v>
      </c>
      <c r="V162" s="10">
        <v>6</v>
      </c>
      <c r="W162" s="10">
        <f t="shared" si="34"/>
        <v>3.3796551358196116</v>
      </c>
      <c r="X162" s="10" t="s">
        <v>32</v>
      </c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</row>
    <row r="163" spans="1:348" ht="15.75" customHeight="1" x14ac:dyDescent="0.2">
      <c r="A163" s="11" t="s">
        <v>70</v>
      </c>
      <c r="B163" s="10">
        <f t="shared" si="36"/>
        <v>30</v>
      </c>
      <c r="C163" s="14">
        <f t="shared" si="27"/>
        <v>15.360065299459862</v>
      </c>
      <c r="D163" s="11" t="s">
        <v>14</v>
      </c>
      <c r="E163" s="10">
        <f t="shared" si="35"/>
        <v>0</v>
      </c>
      <c r="F163" s="10" t="s">
        <v>15</v>
      </c>
      <c r="G163" s="11" t="s">
        <v>36</v>
      </c>
      <c r="H163" s="10">
        <f t="shared" si="29"/>
        <v>5</v>
      </c>
      <c r="I163" s="10">
        <f t="shared" si="30"/>
        <v>2.7442097745127843</v>
      </c>
      <c r="J163" s="11" t="s">
        <v>17</v>
      </c>
      <c r="K163" s="11" t="s">
        <v>18</v>
      </c>
      <c r="L163" s="11" t="s">
        <v>76</v>
      </c>
      <c r="M163" s="10">
        <f t="shared" ref="M163:M194" si="37">IF(L163="20k - 50k", 35, IF(L163="100k - 150k", 125, IF(L163="150k - 200k", 175, 75)))</f>
        <v>35</v>
      </c>
      <c r="N163" s="10">
        <f t="shared" si="31"/>
        <v>811.38659320486124</v>
      </c>
      <c r="O163" s="10" t="s">
        <v>20</v>
      </c>
      <c r="P163" s="10">
        <f t="shared" si="32"/>
        <v>0.5</v>
      </c>
      <c r="Q163" s="10">
        <f t="shared" si="33"/>
        <v>1.9150086730317313</v>
      </c>
      <c r="R163" s="10" t="s">
        <v>21</v>
      </c>
      <c r="S163" s="10" t="s">
        <v>55</v>
      </c>
      <c r="T163" s="10" t="s">
        <v>30</v>
      </c>
      <c r="U163" s="10" t="s">
        <v>31</v>
      </c>
      <c r="V163" s="10">
        <v>3</v>
      </c>
      <c r="W163" s="10">
        <f t="shared" si="34"/>
        <v>1.3493521078196093</v>
      </c>
      <c r="X163" s="10" t="s">
        <v>32</v>
      </c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11"/>
      <c r="KZ163" s="11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1"/>
      <c r="LP163" s="11"/>
      <c r="LQ163" s="11"/>
      <c r="LR163" s="11"/>
      <c r="LS163" s="11"/>
      <c r="LT163" s="11"/>
      <c r="LU163" s="11"/>
      <c r="LV163" s="11"/>
      <c r="LW163" s="11"/>
      <c r="LX163" s="11"/>
      <c r="LY163" s="11"/>
      <c r="LZ163" s="11"/>
      <c r="MA163" s="11"/>
      <c r="MB163" s="11"/>
      <c r="MC163" s="11"/>
      <c r="MD163" s="11"/>
      <c r="ME163" s="11"/>
      <c r="MF163" s="11"/>
      <c r="MG163" s="11"/>
      <c r="MH163" s="11"/>
      <c r="MI163" s="11"/>
      <c r="MJ163" s="11"/>
    </row>
    <row r="164" spans="1:348" ht="15.75" customHeight="1" x14ac:dyDescent="0.2">
      <c r="A164" s="11" t="s">
        <v>70</v>
      </c>
      <c r="B164" s="10">
        <f t="shared" si="36"/>
        <v>30</v>
      </c>
      <c r="C164" s="14">
        <f t="shared" si="27"/>
        <v>15.360065299459862</v>
      </c>
      <c r="D164" s="11" t="s">
        <v>14</v>
      </c>
      <c r="E164" s="10">
        <f t="shared" si="35"/>
        <v>0</v>
      </c>
      <c r="F164" s="10" t="s">
        <v>15</v>
      </c>
      <c r="G164" s="11" t="s">
        <v>74</v>
      </c>
      <c r="H164" s="10">
        <f t="shared" si="29"/>
        <v>9</v>
      </c>
      <c r="I164" s="10">
        <f t="shared" si="30"/>
        <v>5.4916845219875814</v>
      </c>
      <c r="J164" s="11" t="s">
        <v>41</v>
      </c>
      <c r="K164" s="11" t="s">
        <v>18</v>
      </c>
      <c r="L164" s="11" t="s">
        <v>77</v>
      </c>
      <c r="M164" s="10">
        <f t="shared" si="37"/>
        <v>125</v>
      </c>
      <c r="N164" s="10">
        <f t="shared" si="31"/>
        <v>3784.1138659318617</v>
      </c>
      <c r="O164" s="10" t="s">
        <v>62</v>
      </c>
      <c r="P164" s="10">
        <f t="shared" si="32"/>
        <v>2.5</v>
      </c>
      <c r="Q164" s="10">
        <f t="shared" si="33"/>
        <v>0.37965513703173154</v>
      </c>
      <c r="R164" s="10" t="s">
        <v>59</v>
      </c>
      <c r="S164" s="10" t="s">
        <v>52</v>
      </c>
      <c r="T164" s="10" t="s">
        <v>23</v>
      </c>
      <c r="U164" s="10" t="s">
        <v>83</v>
      </c>
      <c r="V164" s="10">
        <v>3</v>
      </c>
      <c r="W164" s="10">
        <f t="shared" si="34"/>
        <v>1.3493521078196093</v>
      </c>
      <c r="X164" s="10" t="s">
        <v>32</v>
      </c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</row>
    <row r="165" spans="1:348" ht="15.75" customHeight="1" x14ac:dyDescent="0.2">
      <c r="A165" s="11" t="s">
        <v>71</v>
      </c>
      <c r="B165" s="10">
        <f t="shared" si="36"/>
        <v>21</v>
      </c>
      <c r="C165" s="14">
        <f t="shared" si="27"/>
        <v>25.814610754003887</v>
      </c>
      <c r="D165" s="11" t="s">
        <v>14</v>
      </c>
      <c r="E165" s="10">
        <f t="shared" si="35"/>
        <v>0</v>
      </c>
      <c r="F165" s="10" t="s">
        <v>15</v>
      </c>
      <c r="G165" s="11" t="s">
        <v>40</v>
      </c>
      <c r="H165" s="10">
        <f t="shared" si="29"/>
        <v>3</v>
      </c>
      <c r="I165" s="10">
        <f t="shared" si="30"/>
        <v>13.370472400775386</v>
      </c>
      <c r="J165" s="11" t="s">
        <v>26</v>
      </c>
      <c r="K165" s="11" t="s">
        <v>75</v>
      </c>
      <c r="L165" s="11" t="s">
        <v>76</v>
      </c>
      <c r="M165" s="10">
        <f t="shared" si="37"/>
        <v>35</v>
      </c>
      <c r="N165" s="10">
        <f t="shared" si="31"/>
        <v>811.38659320486124</v>
      </c>
      <c r="O165" s="10" t="s">
        <v>20</v>
      </c>
      <c r="P165" s="10">
        <f t="shared" si="32"/>
        <v>0.5</v>
      </c>
      <c r="Q165" s="10">
        <f t="shared" si="33"/>
        <v>1.9150086730317313</v>
      </c>
      <c r="R165" s="10" t="s">
        <v>60</v>
      </c>
      <c r="S165" s="12" t="s">
        <v>81</v>
      </c>
      <c r="T165" s="10" t="s">
        <v>30</v>
      </c>
      <c r="U165" s="10" t="s">
        <v>31</v>
      </c>
      <c r="V165" s="10">
        <v>0</v>
      </c>
      <c r="W165" s="10">
        <f t="shared" si="34"/>
        <v>17.319049079819607</v>
      </c>
      <c r="X165" s="10" t="s">
        <v>25</v>
      </c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</row>
    <row r="166" spans="1:348" ht="15.75" customHeight="1" x14ac:dyDescent="0.2">
      <c r="A166" s="11" t="s">
        <v>71</v>
      </c>
      <c r="B166" s="10">
        <f t="shared" si="36"/>
        <v>21</v>
      </c>
      <c r="C166" s="14">
        <f t="shared" si="27"/>
        <v>25.814610754003887</v>
      </c>
      <c r="D166" s="11" t="s">
        <v>14</v>
      </c>
      <c r="E166" s="10">
        <f t="shared" si="35"/>
        <v>0</v>
      </c>
      <c r="F166" s="10" t="s">
        <v>15</v>
      </c>
      <c r="G166" s="11" t="s">
        <v>36</v>
      </c>
      <c r="H166" s="10">
        <f t="shared" si="29"/>
        <v>5</v>
      </c>
      <c r="I166" s="10">
        <f t="shared" si="30"/>
        <v>2.7442097745127843</v>
      </c>
      <c r="J166" s="11" t="s">
        <v>26</v>
      </c>
      <c r="K166" s="11" t="s">
        <v>27</v>
      </c>
      <c r="L166" s="11" t="s">
        <v>78</v>
      </c>
      <c r="M166" s="10">
        <f t="shared" si="37"/>
        <v>75</v>
      </c>
      <c r="N166" s="10">
        <f t="shared" si="31"/>
        <v>132.59871441686138</v>
      </c>
      <c r="O166" s="10" t="s">
        <v>48</v>
      </c>
      <c r="P166" s="10">
        <f t="shared" si="32"/>
        <v>7.5</v>
      </c>
      <c r="Q166" s="10">
        <f t="shared" si="33"/>
        <v>31.541271297031734</v>
      </c>
      <c r="R166" s="10" t="s">
        <v>61</v>
      </c>
      <c r="S166" s="10" t="s">
        <v>55</v>
      </c>
      <c r="T166" s="10" t="s">
        <v>30</v>
      </c>
      <c r="U166" s="10" t="s">
        <v>56</v>
      </c>
      <c r="V166" s="10">
        <v>8</v>
      </c>
      <c r="W166" s="10">
        <f t="shared" si="34"/>
        <v>14.733190487819613</v>
      </c>
      <c r="X166" s="10" t="s">
        <v>32</v>
      </c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</row>
    <row r="167" spans="1:348" ht="15.75" customHeight="1" x14ac:dyDescent="0.2">
      <c r="A167" s="11" t="s">
        <v>71</v>
      </c>
      <c r="B167" s="10">
        <f t="shared" si="36"/>
        <v>21</v>
      </c>
      <c r="C167" s="14">
        <f t="shared" si="27"/>
        <v>25.814610754003887</v>
      </c>
      <c r="D167" s="11" t="s">
        <v>14</v>
      </c>
      <c r="E167" s="10">
        <f t="shared" si="35"/>
        <v>0</v>
      </c>
      <c r="F167" s="10" t="s">
        <v>33</v>
      </c>
      <c r="G167" s="11" t="s">
        <v>74</v>
      </c>
      <c r="H167" s="10">
        <f t="shared" si="29"/>
        <v>9</v>
      </c>
      <c r="I167" s="10">
        <f t="shared" si="30"/>
        <v>5.4916845219875814</v>
      </c>
      <c r="J167" s="11" t="s">
        <v>17</v>
      </c>
      <c r="K167" s="11" t="s">
        <v>18</v>
      </c>
      <c r="L167" s="11" t="s">
        <v>76</v>
      </c>
      <c r="M167" s="10">
        <f t="shared" si="37"/>
        <v>35</v>
      </c>
      <c r="N167" s="10">
        <f t="shared" si="31"/>
        <v>811.38659320486124</v>
      </c>
      <c r="O167" s="10" t="s">
        <v>20</v>
      </c>
      <c r="P167" s="10">
        <f t="shared" si="32"/>
        <v>0.5</v>
      </c>
      <c r="Q167" s="10">
        <f t="shared" si="33"/>
        <v>1.9150086730317313</v>
      </c>
      <c r="R167" s="10" t="s">
        <v>63</v>
      </c>
      <c r="S167" s="10" t="s">
        <v>22</v>
      </c>
      <c r="T167" s="10" t="s">
        <v>30</v>
      </c>
      <c r="U167" s="10" t="s">
        <v>64</v>
      </c>
      <c r="V167" s="10">
        <v>4</v>
      </c>
      <c r="W167" s="10">
        <f t="shared" si="34"/>
        <v>2.611978381961012E-2</v>
      </c>
      <c r="X167" s="10" t="s">
        <v>25</v>
      </c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11"/>
      <c r="KZ167" s="11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11"/>
      <c r="LT167" s="11"/>
      <c r="LU167" s="11"/>
      <c r="LV167" s="11"/>
      <c r="LW167" s="11"/>
      <c r="LX167" s="11"/>
      <c r="LY167" s="11"/>
      <c r="LZ167" s="11"/>
      <c r="MA167" s="11"/>
      <c r="MB167" s="11"/>
      <c r="MC167" s="11"/>
      <c r="MD167" s="11"/>
      <c r="ME167" s="11"/>
      <c r="MF167" s="11"/>
      <c r="MG167" s="11"/>
      <c r="MH167" s="11"/>
      <c r="MI167" s="11"/>
      <c r="MJ167" s="11"/>
    </row>
    <row r="168" spans="1:348" ht="15.75" customHeight="1" x14ac:dyDescent="0.2">
      <c r="A168" s="11" t="s">
        <v>71</v>
      </c>
      <c r="B168" s="10">
        <f t="shared" si="36"/>
        <v>21</v>
      </c>
      <c r="C168" s="14">
        <f t="shared" si="27"/>
        <v>25.814610754003887</v>
      </c>
      <c r="D168" s="11" t="s">
        <v>14</v>
      </c>
      <c r="E168" s="10">
        <f t="shared" si="35"/>
        <v>0</v>
      </c>
      <c r="F168" s="10" t="s">
        <v>39</v>
      </c>
      <c r="G168" s="11" t="s">
        <v>74</v>
      </c>
      <c r="H168" s="10">
        <f t="shared" si="29"/>
        <v>9</v>
      </c>
      <c r="I168" s="10">
        <f t="shared" si="30"/>
        <v>5.4916845219875814</v>
      </c>
      <c r="J168" s="11" t="s">
        <v>26</v>
      </c>
      <c r="K168" s="11" t="s">
        <v>18</v>
      </c>
      <c r="L168" s="11" t="s">
        <v>77</v>
      </c>
      <c r="M168" s="10">
        <f t="shared" si="37"/>
        <v>125</v>
      </c>
      <c r="N168" s="10">
        <f t="shared" si="31"/>
        <v>3784.1138659318617</v>
      </c>
      <c r="O168" s="10" t="s">
        <v>48</v>
      </c>
      <c r="P168" s="10">
        <f t="shared" si="32"/>
        <v>7.5</v>
      </c>
      <c r="Q168" s="10">
        <f t="shared" si="33"/>
        <v>31.541271297031734</v>
      </c>
      <c r="R168" s="10" t="s">
        <v>65</v>
      </c>
      <c r="S168" s="10" t="s">
        <v>22</v>
      </c>
      <c r="T168" s="10" t="s">
        <v>23</v>
      </c>
      <c r="U168" s="10" t="s">
        <v>24</v>
      </c>
      <c r="V168" s="10">
        <v>3</v>
      </c>
      <c r="W168" s="10">
        <f t="shared" si="34"/>
        <v>1.3493521078196093</v>
      </c>
      <c r="X168" s="10" t="s">
        <v>32</v>
      </c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</row>
    <row r="169" spans="1:348" ht="15.75" customHeight="1" x14ac:dyDescent="0.2">
      <c r="A169" s="11" t="s">
        <v>70</v>
      </c>
      <c r="B169" s="10">
        <f t="shared" si="36"/>
        <v>30</v>
      </c>
      <c r="C169" s="14">
        <f t="shared" si="27"/>
        <v>15.360065299459862</v>
      </c>
      <c r="D169" s="11" t="s">
        <v>14</v>
      </c>
      <c r="E169" s="10">
        <f t="shared" si="35"/>
        <v>0</v>
      </c>
      <c r="F169" s="10" t="s">
        <v>15</v>
      </c>
      <c r="G169" s="11" t="s">
        <v>74</v>
      </c>
      <c r="H169" s="10">
        <f t="shared" si="29"/>
        <v>9</v>
      </c>
      <c r="I169" s="10">
        <f t="shared" si="30"/>
        <v>5.4916845219875814</v>
      </c>
      <c r="J169" s="11" t="s">
        <v>41</v>
      </c>
      <c r="K169" s="11" t="s">
        <v>27</v>
      </c>
      <c r="L169" s="11" t="s">
        <v>76</v>
      </c>
      <c r="M169" s="10">
        <f t="shared" si="37"/>
        <v>35</v>
      </c>
      <c r="N169" s="10">
        <f t="shared" si="31"/>
        <v>811.38659320486124</v>
      </c>
      <c r="O169" s="10" t="s">
        <v>20</v>
      </c>
      <c r="P169" s="10">
        <f t="shared" si="32"/>
        <v>0.5</v>
      </c>
      <c r="Q169" s="10">
        <f t="shared" si="33"/>
        <v>1.9150086730317313</v>
      </c>
      <c r="R169" s="10" t="s">
        <v>64</v>
      </c>
      <c r="S169" s="10" t="s">
        <v>35</v>
      </c>
      <c r="T169" s="10" t="s">
        <v>30</v>
      </c>
      <c r="U169" s="10" t="s">
        <v>24</v>
      </c>
      <c r="V169" s="10">
        <v>6</v>
      </c>
      <c r="W169" s="10">
        <f t="shared" si="34"/>
        <v>3.3796551358196116</v>
      </c>
      <c r="X169" s="10" t="s">
        <v>25</v>
      </c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</row>
    <row r="170" spans="1:348" ht="15.75" customHeight="1" x14ac:dyDescent="0.2">
      <c r="A170" s="11" t="s">
        <v>70</v>
      </c>
      <c r="B170" s="10">
        <f t="shared" si="36"/>
        <v>30</v>
      </c>
      <c r="C170" s="14">
        <f t="shared" si="27"/>
        <v>15.360065299459862</v>
      </c>
      <c r="D170" s="11" t="s">
        <v>14</v>
      </c>
      <c r="E170" s="10">
        <f t="shared" si="35"/>
        <v>0</v>
      </c>
      <c r="F170" s="10" t="s">
        <v>39</v>
      </c>
      <c r="G170" s="11" t="s">
        <v>36</v>
      </c>
      <c r="H170" s="10">
        <f t="shared" si="29"/>
        <v>5</v>
      </c>
      <c r="I170" s="10">
        <f t="shared" si="30"/>
        <v>2.7442097745127843</v>
      </c>
      <c r="J170" s="11" t="s">
        <v>26</v>
      </c>
      <c r="K170" s="11" t="s">
        <v>34</v>
      </c>
      <c r="L170" s="11" t="s">
        <v>78</v>
      </c>
      <c r="M170" s="10">
        <f t="shared" si="37"/>
        <v>75</v>
      </c>
      <c r="N170" s="10">
        <f t="shared" si="31"/>
        <v>132.59871441686138</v>
      </c>
      <c r="O170" s="10" t="s">
        <v>20</v>
      </c>
      <c r="P170" s="10">
        <f t="shared" si="32"/>
        <v>0.5</v>
      </c>
      <c r="Q170" s="10">
        <f t="shared" si="33"/>
        <v>1.9150086730317313</v>
      </c>
      <c r="R170" s="10" t="s">
        <v>66</v>
      </c>
      <c r="S170" s="10" t="s">
        <v>35</v>
      </c>
      <c r="T170" s="10" t="s">
        <v>30</v>
      </c>
      <c r="U170" s="10" t="s">
        <v>44</v>
      </c>
      <c r="V170" s="10">
        <v>5</v>
      </c>
      <c r="W170" s="10">
        <f t="shared" si="34"/>
        <v>0.70288745981961087</v>
      </c>
      <c r="X170" s="10" t="s">
        <v>25</v>
      </c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</row>
    <row r="171" spans="1:348" ht="15.75" customHeight="1" x14ac:dyDescent="0.2">
      <c r="A171" s="11" t="s">
        <v>70</v>
      </c>
      <c r="B171" s="10">
        <f t="shared" si="36"/>
        <v>30</v>
      </c>
      <c r="C171" s="14">
        <f t="shared" si="27"/>
        <v>15.360065299459862</v>
      </c>
      <c r="D171" s="11" t="s">
        <v>14</v>
      </c>
      <c r="E171" s="10">
        <f t="shared" si="35"/>
        <v>0</v>
      </c>
      <c r="F171" s="10" t="s">
        <v>39</v>
      </c>
      <c r="G171" s="11" t="s">
        <v>74</v>
      </c>
      <c r="H171" s="10">
        <f t="shared" si="29"/>
        <v>9</v>
      </c>
      <c r="I171" s="10">
        <f t="shared" si="30"/>
        <v>5.4916845219875814</v>
      </c>
      <c r="J171" s="11" t="s">
        <v>17</v>
      </c>
      <c r="K171" s="11" t="s">
        <v>27</v>
      </c>
      <c r="L171" s="11" t="s">
        <v>76</v>
      </c>
      <c r="M171" s="10">
        <f t="shared" si="37"/>
        <v>35</v>
      </c>
      <c r="N171" s="10">
        <f t="shared" si="31"/>
        <v>811.38659320486124</v>
      </c>
      <c r="O171" s="10" t="s">
        <v>20</v>
      </c>
      <c r="P171" s="10">
        <f t="shared" si="32"/>
        <v>0.5</v>
      </c>
      <c r="Q171" s="10">
        <f t="shared" si="33"/>
        <v>1.9150086730317313</v>
      </c>
      <c r="R171" s="10" t="s">
        <v>42</v>
      </c>
      <c r="S171" s="10" t="s">
        <v>22</v>
      </c>
      <c r="T171" s="10" t="s">
        <v>30</v>
      </c>
      <c r="U171" s="10" t="s">
        <v>44</v>
      </c>
      <c r="V171" s="10">
        <v>8</v>
      </c>
      <c r="W171" s="10">
        <f t="shared" si="34"/>
        <v>14.733190487819613</v>
      </c>
      <c r="X171" s="10" t="s">
        <v>32</v>
      </c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</row>
    <row r="172" spans="1:348" ht="15.75" customHeight="1" x14ac:dyDescent="0.2">
      <c r="A172" s="11" t="s">
        <v>70</v>
      </c>
      <c r="B172" s="10">
        <f t="shared" si="36"/>
        <v>30</v>
      </c>
      <c r="C172" s="14">
        <f t="shared" si="27"/>
        <v>15.360065299459862</v>
      </c>
      <c r="D172" s="11" t="s">
        <v>14</v>
      </c>
      <c r="E172" s="10">
        <f t="shared" si="35"/>
        <v>0</v>
      </c>
      <c r="F172" s="10" t="s">
        <v>15</v>
      </c>
      <c r="G172" s="11" t="s">
        <v>40</v>
      </c>
      <c r="H172" s="10">
        <f t="shared" si="29"/>
        <v>3</v>
      </c>
      <c r="I172" s="10">
        <f t="shared" si="30"/>
        <v>13.370472400775386</v>
      </c>
      <c r="J172" s="11" t="s">
        <v>41</v>
      </c>
      <c r="K172" s="11" t="s">
        <v>75</v>
      </c>
      <c r="L172" s="11" t="s">
        <v>78</v>
      </c>
      <c r="M172" s="10">
        <f t="shared" si="37"/>
        <v>75</v>
      </c>
      <c r="N172" s="10">
        <f t="shared" si="31"/>
        <v>132.59871441686138</v>
      </c>
      <c r="O172" s="10" t="s">
        <v>20</v>
      </c>
      <c r="P172" s="10">
        <f t="shared" si="32"/>
        <v>0.5</v>
      </c>
      <c r="Q172" s="10">
        <f t="shared" si="33"/>
        <v>1.9150086730317313</v>
      </c>
      <c r="R172" s="10" t="s">
        <v>44</v>
      </c>
      <c r="S172" s="10" t="s">
        <v>55</v>
      </c>
      <c r="T172" s="10" t="s">
        <v>30</v>
      </c>
      <c r="U172" s="10" t="s">
        <v>24</v>
      </c>
      <c r="V172" s="10">
        <v>4</v>
      </c>
      <c r="W172" s="10">
        <f t="shared" si="34"/>
        <v>2.611978381961012E-2</v>
      </c>
      <c r="X172" s="10" t="s">
        <v>32</v>
      </c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</row>
    <row r="173" spans="1:348" ht="15.75" customHeight="1" x14ac:dyDescent="0.2">
      <c r="A173" s="11" t="s">
        <v>70</v>
      </c>
      <c r="B173" s="10">
        <f t="shared" si="36"/>
        <v>30</v>
      </c>
      <c r="C173" s="14">
        <f t="shared" si="27"/>
        <v>15.360065299459862</v>
      </c>
      <c r="D173" s="11" t="s">
        <v>14</v>
      </c>
      <c r="E173" s="10">
        <f t="shared" si="35"/>
        <v>0</v>
      </c>
      <c r="F173" s="10" t="s">
        <v>15</v>
      </c>
      <c r="G173" s="11" t="s">
        <v>74</v>
      </c>
      <c r="H173" s="10">
        <f t="shared" si="29"/>
        <v>9</v>
      </c>
      <c r="I173" s="10">
        <f t="shared" si="30"/>
        <v>5.4916845219875814</v>
      </c>
      <c r="J173" s="11" t="s">
        <v>17</v>
      </c>
      <c r="K173" s="11" t="s">
        <v>18</v>
      </c>
      <c r="L173" s="11" t="s">
        <v>76</v>
      </c>
      <c r="M173" s="10">
        <f t="shared" si="37"/>
        <v>35</v>
      </c>
      <c r="N173" s="10">
        <f t="shared" si="31"/>
        <v>811.38659320486124</v>
      </c>
      <c r="O173" s="10" t="s">
        <v>20</v>
      </c>
      <c r="P173" s="10">
        <f t="shared" si="32"/>
        <v>0.5</v>
      </c>
      <c r="Q173" s="10">
        <f t="shared" si="33"/>
        <v>1.9150086730317313</v>
      </c>
      <c r="R173" s="10" t="s">
        <v>24</v>
      </c>
      <c r="S173" s="10" t="s">
        <v>82</v>
      </c>
      <c r="T173" s="10" t="s">
        <v>30</v>
      </c>
      <c r="U173" s="10" t="s">
        <v>31</v>
      </c>
      <c r="V173" s="10">
        <v>8</v>
      </c>
      <c r="W173" s="10">
        <f t="shared" si="34"/>
        <v>14.733190487819613</v>
      </c>
      <c r="X173" s="10" t="s">
        <v>25</v>
      </c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</row>
    <row r="174" spans="1:348" ht="15.75" customHeight="1" x14ac:dyDescent="0.2">
      <c r="A174" s="11" t="s">
        <v>70</v>
      </c>
      <c r="B174" s="10">
        <f t="shared" ref="B174:B200" si="38">IF(A174="18-24", 21, IF(A174 = "25-34", 30, IF(A174 = "35-44", 40, 15)))</f>
        <v>30</v>
      </c>
      <c r="C174" s="14">
        <f t="shared" si="27"/>
        <v>15.360065299459862</v>
      </c>
      <c r="D174" s="11" t="s">
        <v>14</v>
      </c>
      <c r="E174" s="10">
        <f t="shared" si="35"/>
        <v>0</v>
      </c>
      <c r="F174" s="10" t="s">
        <v>15</v>
      </c>
      <c r="G174" s="11" t="s">
        <v>74</v>
      </c>
      <c r="H174" s="10">
        <f t="shared" si="29"/>
        <v>9</v>
      </c>
      <c r="I174" s="10">
        <f t="shared" si="30"/>
        <v>5.4916845219875814</v>
      </c>
      <c r="J174" s="11" t="s">
        <v>17</v>
      </c>
      <c r="K174" s="11" t="s">
        <v>75</v>
      </c>
      <c r="L174" s="11" t="s">
        <v>76</v>
      </c>
      <c r="M174" s="10">
        <f t="shared" si="37"/>
        <v>35</v>
      </c>
      <c r="N174" s="10">
        <f t="shared" si="31"/>
        <v>811.38659320486124</v>
      </c>
      <c r="O174" s="10" t="s">
        <v>20</v>
      </c>
      <c r="P174" s="10">
        <f t="shared" si="32"/>
        <v>0.5</v>
      </c>
      <c r="Q174" s="10">
        <f t="shared" si="33"/>
        <v>1.9150086730317313</v>
      </c>
      <c r="R174" s="10" t="s">
        <v>24</v>
      </c>
      <c r="S174" s="10" t="s">
        <v>52</v>
      </c>
      <c r="T174" s="10" t="s">
        <v>30</v>
      </c>
      <c r="U174" s="10" t="s">
        <v>24</v>
      </c>
      <c r="V174" s="10">
        <v>10</v>
      </c>
      <c r="W174" s="10">
        <f t="shared" si="34"/>
        <v>34.086725839819614</v>
      </c>
      <c r="X174" s="10" t="s">
        <v>32</v>
      </c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11"/>
      <c r="KZ174" s="11"/>
      <c r="LA174" s="11"/>
      <c r="LB174" s="11"/>
      <c r="LC174" s="11"/>
      <c r="LD174" s="11"/>
      <c r="LE174" s="11"/>
      <c r="LF174" s="11"/>
      <c r="LG174" s="11"/>
      <c r="LH174" s="11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11"/>
      <c r="LT174" s="11"/>
      <c r="LU174" s="11"/>
      <c r="LV174" s="11"/>
      <c r="LW174" s="11"/>
      <c r="LX174" s="11"/>
      <c r="LY174" s="11"/>
      <c r="LZ174" s="11"/>
      <c r="MA174" s="11"/>
      <c r="MB174" s="11"/>
      <c r="MC174" s="11"/>
      <c r="MD174" s="11"/>
      <c r="ME174" s="11"/>
      <c r="MF174" s="11"/>
      <c r="MG174" s="11"/>
      <c r="MH174" s="11"/>
      <c r="MI174" s="11"/>
      <c r="MJ174" s="11"/>
    </row>
    <row r="175" spans="1:348" ht="15.75" customHeight="1" x14ac:dyDescent="0.2">
      <c r="A175" s="11" t="s">
        <v>71</v>
      </c>
      <c r="B175" s="10">
        <f t="shared" si="38"/>
        <v>21</v>
      </c>
      <c r="C175" s="14">
        <f t="shared" si="27"/>
        <v>25.814610754003887</v>
      </c>
      <c r="D175" s="11" t="s">
        <v>14</v>
      </c>
      <c r="E175" s="10">
        <f t="shared" si="35"/>
        <v>0</v>
      </c>
      <c r="F175" s="10" t="s">
        <v>15</v>
      </c>
      <c r="G175" s="11" t="s">
        <v>36</v>
      </c>
      <c r="H175" s="10">
        <f t="shared" si="29"/>
        <v>5</v>
      </c>
      <c r="I175" s="10">
        <f t="shared" si="30"/>
        <v>2.7442097745127843</v>
      </c>
      <c r="J175" s="11" t="s">
        <v>17</v>
      </c>
      <c r="K175" s="11" t="s">
        <v>27</v>
      </c>
      <c r="L175" s="11" t="s">
        <v>76</v>
      </c>
      <c r="M175" s="10">
        <f t="shared" si="37"/>
        <v>35</v>
      </c>
      <c r="N175" s="10">
        <f t="shared" si="31"/>
        <v>811.38659320486124</v>
      </c>
      <c r="O175" s="10" t="s">
        <v>20</v>
      </c>
      <c r="P175" s="10">
        <f t="shared" si="32"/>
        <v>0.5</v>
      </c>
      <c r="Q175" s="10">
        <f t="shared" si="33"/>
        <v>1.9150086730317313</v>
      </c>
      <c r="R175" s="10" t="s">
        <v>51</v>
      </c>
      <c r="S175" s="10" t="s">
        <v>55</v>
      </c>
      <c r="T175" s="10" t="s">
        <v>30</v>
      </c>
      <c r="U175" s="10" t="s">
        <v>24</v>
      </c>
      <c r="V175" s="10">
        <v>4</v>
      </c>
      <c r="W175" s="10">
        <f t="shared" si="34"/>
        <v>2.611978381961012E-2</v>
      </c>
      <c r="X175" s="10" t="s">
        <v>25</v>
      </c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</row>
    <row r="176" spans="1:348" ht="15.75" customHeight="1" x14ac:dyDescent="0.2">
      <c r="A176" s="11" t="s">
        <v>71</v>
      </c>
      <c r="B176" s="10">
        <f t="shared" si="38"/>
        <v>21</v>
      </c>
      <c r="C176" s="14">
        <f t="shared" si="27"/>
        <v>25.814610754003887</v>
      </c>
      <c r="D176" s="11" t="s">
        <v>14</v>
      </c>
      <c r="E176" s="10">
        <f t="shared" si="35"/>
        <v>0</v>
      </c>
      <c r="F176" s="10" t="s">
        <v>15</v>
      </c>
      <c r="G176" s="11" t="s">
        <v>40</v>
      </c>
      <c r="H176" s="10">
        <f t="shared" si="29"/>
        <v>3</v>
      </c>
      <c r="I176" s="10">
        <f t="shared" si="30"/>
        <v>13.370472400775386</v>
      </c>
      <c r="J176" s="11" t="s">
        <v>17</v>
      </c>
      <c r="K176" s="11" t="s">
        <v>75</v>
      </c>
      <c r="L176" s="11" t="s">
        <v>76</v>
      </c>
      <c r="M176" s="10">
        <f t="shared" si="37"/>
        <v>35</v>
      </c>
      <c r="N176" s="10">
        <f t="shared" si="31"/>
        <v>811.38659320486124</v>
      </c>
      <c r="O176" s="10" t="s">
        <v>20</v>
      </c>
      <c r="P176" s="10">
        <f t="shared" si="32"/>
        <v>0.5</v>
      </c>
      <c r="Q176" s="10">
        <f t="shared" si="33"/>
        <v>1.9150086730317313</v>
      </c>
      <c r="R176" s="10" t="s">
        <v>54</v>
      </c>
      <c r="S176" s="10" t="s">
        <v>55</v>
      </c>
      <c r="T176" s="10" t="s">
        <v>23</v>
      </c>
      <c r="U176" s="10" t="s">
        <v>44</v>
      </c>
      <c r="V176" s="10">
        <v>4</v>
      </c>
      <c r="W176" s="10">
        <f t="shared" si="34"/>
        <v>2.611978381961012E-2</v>
      </c>
      <c r="X176" s="10" t="s">
        <v>32</v>
      </c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  <c r="KW176" s="11"/>
      <c r="KX176" s="11"/>
      <c r="KY176" s="11"/>
      <c r="KZ176" s="11"/>
      <c r="LA176" s="11"/>
      <c r="LB176" s="11"/>
      <c r="LC176" s="11"/>
      <c r="LD176" s="11"/>
      <c r="LE176" s="11"/>
      <c r="LF176" s="11"/>
      <c r="LG176" s="11"/>
      <c r="LH176" s="11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11"/>
      <c r="LT176" s="11"/>
      <c r="LU176" s="11"/>
      <c r="LV176" s="11"/>
      <c r="LW176" s="11"/>
      <c r="LX176" s="11"/>
      <c r="LY176" s="11"/>
      <c r="LZ176" s="11"/>
      <c r="MA176" s="11"/>
      <c r="MB176" s="11"/>
      <c r="MC176" s="11"/>
      <c r="MD176" s="11"/>
      <c r="ME176" s="11"/>
      <c r="MF176" s="11"/>
      <c r="MG176" s="11"/>
      <c r="MH176" s="11"/>
      <c r="MI176" s="11"/>
      <c r="MJ176" s="11"/>
    </row>
    <row r="177" spans="1:348" ht="15.75" customHeight="1" x14ac:dyDescent="0.2">
      <c r="A177" s="11" t="s">
        <v>70</v>
      </c>
      <c r="B177" s="10">
        <f t="shared" si="38"/>
        <v>30</v>
      </c>
      <c r="C177" s="14">
        <f t="shared" si="27"/>
        <v>15.360065299459862</v>
      </c>
      <c r="D177" s="11" t="s">
        <v>14</v>
      </c>
      <c r="E177" s="10">
        <f t="shared" si="35"/>
        <v>0</v>
      </c>
      <c r="F177" s="10" t="s">
        <v>15</v>
      </c>
      <c r="G177" s="11" t="s">
        <v>45</v>
      </c>
      <c r="H177" s="10">
        <f t="shared" si="29"/>
        <v>9</v>
      </c>
      <c r="I177" s="10">
        <f t="shared" si="30"/>
        <v>5.4916845219875814</v>
      </c>
      <c r="J177" s="11" t="s">
        <v>26</v>
      </c>
      <c r="K177" s="11" t="s">
        <v>18</v>
      </c>
      <c r="L177" s="11" t="s">
        <v>77</v>
      </c>
      <c r="M177" s="10">
        <f t="shared" si="37"/>
        <v>125</v>
      </c>
      <c r="N177" s="10">
        <f t="shared" si="31"/>
        <v>3784.1138659318617</v>
      </c>
      <c r="O177" s="10" t="s">
        <v>48</v>
      </c>
      <c r="P177" s="10">
        <f t="shared" si="32"/>
        <v>7.5</v>
      </c>
      <c r="Q177" s="10">
        <f t="shared" si="33"/>
        <v>31.541271297031734</v>
      </c>
      <c r="R177" s="10" t="s">
        <v>58</v>
      </c>
      <c r="S177" s="10" t="s">
        <v>22</v>
      </c>
      <c r="T177" s="10" t="s">
        <v>30</v>
      </c>
      <c r="U177" s="10" t="s">
        <v>44</v>
      </c>
      <c r="V177" s="10">
        <v>5</v>
      </c>
      <c r="W177" s="10">
        <f t="shared" si="34"/>
        <v>0.70288745981961087</v>
      </c>
      <c r="X177" s="10" t="s">
        <v>32</v>
      </c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  <c r="KW177" s="11"/>
      <c r="KX177" s="11"/>
      <c r="KY177" s="11"/>
      <c r="KZ177" s="11"/>
      <c r="LA177" s="11"/>
      <c r="LB177" s="11"/>
      <c r="LC177" s="11"/>
      <c r="LD177" s="11"/>
      <c r="LE177" s="11"/>
      <c r="LF177" s="11"/>
      <c r="LG177" s="11"/>
      <c r="LH177" s="11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11"/>
      <c r="LT177" s="11"/>
      <c r="LU177" s="11"/>
      <c r="LV177" s="11"/>
      <c r="LW177" s="11"/>
      <c r="LX177" s="11"/>
      <c r="LY177" s="11"/>
      <c r="LZ177" s="11"/>
      <c r="MA177" s="11"/>
      <c r="MB177" s="11"/>
      <c r="MC177" s="11"/>
      <c r="MD177" s="11"/>
      <c r="ME177" s="11"/>
      <c r="MF177" s="11"/>
      <c r="MG177" s="11"/>
      <c r="MH177" s="11"/>
      <c r="MI177" s="11"/>
      <c r="MJ177" s="11"/>
    </row>
    <row r="178" spans="1:348" ht="15.75" customHeight="1" x14ac:dyDescent="0.2">
      <c r="A178" s="11" t="s">
        <v>71</v>
      </c>
      <c r="B178" s="10">
        <f t="shared" si="38"/>
        <v>21</v>
      </c>
      <c r="C178" s="14">
        <f t="shared" si="27"/>
        <v>25.814610754003887</v>
      </c>
      <c r="D178" s="11" t="s">
        <v>14</v>
      </c>
      <c r="E178" s="10">
        <f t="shared" si="35"/>
        <v>0</v>
      </c>
      <c r="F178" s="10" t="s">
        <v>15</v>
      </c>
      <c r="G178" s="11" t="s">
        <v>74</v>
      </c>
      <c r="H178" s="10">
        <f t="shared" si="29"/>
        <v>9</v>
      </c>
      <c r="I178" s="10">
        <f t="shared" si="30"/>
        <v>5.4916845219875814</v>
      </c>
      <c r="J178" s="11" t="s">
        <v>17</v>
      </c>
      <c r="K178" s="11" t="s">
        <v>18</v>
      </c>
      <c r="L178" s="11" t="s">
        <v>76</v>
      </c>
      <c r="M178" s="10">
        <f t="shared" si="37"/>
        <v>35</v>
      </c>
      <c r="N178" s="10">
        <f t="shared" si="31"/>
        <v>811.38659320486124</v>
      </c>
      <c r="O178" s="10" t="s">
        <v>20</v>
      </c>
      <c r="P178" s="10">
        <f t="shared" si="32"/>
        <v>0.5</v>
      </c>
      <c r="Q178" s="10">
        <f t="shared" si="33"/>
        <v>1.9150086730317313</v>
      </c>
      <c r="R178" s="10" t="s">
        <v>21</v>
      </c>
      <c r="S178" s="12" t="s">
        <v>81</v>
      </c>
      <c r="T178" s="10" t="s">
        <v>30</v>
      </c>
      <c r="U178" s="10" t="s">
        <v>31</v>
      </c>
      <c r="V178" s="10">
        <v>1</v>
      </c>
      <c r="W178" s="10">
        <f t="shared" si="34"/>
        <v>9.9958167558196074</v>
      </c>
      <c r="X178" s="10" t="s">
        <v>32</v>
      </c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11"/>
      <c r="KZ178" s="11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11"/>
      <c r="LU178" s="11"/>
      <c r="LV178" s="11"/>
      <c r="LW178" s="11"/>
      <c r="LX178" s="11"/>
      <c r="LY178" s="11"/>
      <c r="LZ178" s="11"/>
      <c r="MA178" s="11"/>
      <c r="MB178" s="11"/>
      <c r="MC178" s="11"/>
      <c r="MD178" s="11"/>
      <c r="ME178" s="11"/>
      <c r="MF178" s="11"/>
      <c r="MG178" s="11"/>
      <c r="MH178" s="11"/>
      <c r="MI178" s="11"/>
      <c r="MJ178" s="11"/>
    </row>
    <row r="179" spans="1:348" ht="15.75" customHeight="1" x14ac:dyDescent="0.2">
      <c r="A179" s="11" t="s">
        <v>71</v>
      </c>
      <c r="B179" s="10">
        <f t="shared" si="38"/>
        <v>21</v>
      </c>
      <c r="C179" s="14">
        <f t="shared" si="27"/>
        <v>25.814610754003887</v>
      </c>
      <c r="D179" s="11" t="s">
        <v>14</v>
      </c>
      <c r="E179" s="10">
        <f t="shared" si="35"/>
        <v>0</v>
      </c>
      <c r="F179" s="10" t="s">
        <v>15</v>
      </c>
      <c r="G179" s="11" t="s">
        <v>40</v>
      </c>
      <c r="H179" s="10">
        <f t="shared" si="29"/>
        <v>3</v>
      </c>
      <c r="I179" s="10">
        <f t="shared" si="30"/>
        <v>13.370472400775386</v>
      </c>
      <c r="J179" s="11" t="s">
        <v>41</v>
      </c>
      <c r="K179" s="11" t="s">
        <v>75</v>
      </c>
      <c r="L179" s="11" t="s">
        <v>76</v>
      </c>
      <c r="M179" s="10">
        <f t="shared" si="37"/>
        <v>35</v>
      </c>
      <c r="N179" s="10">
        <f t="shared" si="31"/>
        <v>811.38659320486124</v>
      </c>
      <c r="O179" s="10" t="s">
        <v>48</v>
      </c>
      <c r="P179" s="10">
        <f t="shared" si="32"/>
        <v>7.5</v>
      </c>
      <c r="Q179" s="10">
        <f t="shared" si="33"/>
        <v>31.541271297031734</v>
      </c>
      <c r="R179" s="10" t="s">
        <v>59</v>
      </c>
      <c r="S179" s="10" t="s">
        <v>35</v>
      </c>
      <c r="T179" s="10" t="s">
        <v>30</v>
      </c>
      <c r="U179" s="10" t="s">
        <v>83</v>
      </c>
      <c r="V179" s="10">
        <v>6</v>
      </c>
      <c r="W179" s="10">
        <f t="shared" si="34"/>
        <v>3.3796551358196116</v>
      </c>
      <c r="X179" s="12" t="s">
        <v>84</v>
      </c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</row>
    <row r="180" spans="1:348" ht="15.75" customHeight="1" x14ac:dyDescent="0.2">
      <c r="A180" s="11" t="s">
        <v>70</v>
      </c>
      <c r="B180" s="10">
        <f t="shared" si="38"/>
        <v>30</v>
      </c>
      <c r="C180" s="14">
        <f t="shared" si="27"/>
        <v>15.360065299459862</v>
      </c>
      <c r="D180" s="11" t="s">
        <v>14</v>
      </c>
      <c r="E180" s="10">
        <f t="shared" si="35"/>
        <v>0</v>
      </c>
      <c r="F180" s="10" t="s">
        <v>15</v>
      </c>
      <c r="G180" s="11" t="s">
        <v>45</v>
      </c>
      <c r="H180" s="10">
        <f t="shared" si="29"/>
        <v>9</v>
      </c>
      <c r="I180" s="10">
        <f t="shared" si="30"/>
        <v>5.4916845219875814</v>
      </c>
      <c r="J180" s="11" t="s">
        <v>41</v>
      </c>
      <c r="K180" s="11" t="s">
        <v>18</v>
      </c>
      <c r="L180" s="11" t="s">
        <v>77</v>
      </c>
      <c r="M180" s="10">
        <f t="shared" si="37"/>
        <v>125</v>
      </c>
      <c r="N180" s="10">
        <f t="shared" si="31"/>
        <v>3784.1138659318617</v>
      </c>
      <c r="O180" s="10" t="s">
        <v>20</v>
      </c>
      <c r="P180" s="10">
        <f t="shared" si="32"/>
        <v>0.5</v>
      </c>
      <c r="Q180" s="10">
        <f t="shared" si="33"/>
        <v>1.9150086730317313</v>
      </c>
      <c r="R180" s="10" t="s">
        <v>60</v>
      </c>
      <c r="S180" s="10" t="s">
        <v>35</v>
      </c>
      <c r="T180" s="10" t="s">
        <v>23</v>
      </c>
      <c r="U180" s="10" t="s">
        <v>24</v>
      </c>
      <c r="V180" s="10">
        <v>3</v>
      </c>
      <c r="W180" s="10">
        <f t="shared" si="34"/>
        <v>1.3493521078196093</v>
      </c>
      <c r="X180" s="10" t="s">
        <v>25</v>
      </c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</row>
    <row r="181" spans="1:348" ht="15.75" customHeight="1" x14ac:dyDescent="0.2">
      <c r="A181" s="11" t="s">
        <v>71</v>
      </c>
      <c r="B181" s="10">
        <f t="shared" si="38"/>
        <v>21</v>
      </c>
      <c r="C181" s="14">
        <f t="shared" si="27"/>
        <v>25.814610754003887</v>
      </c>
      <c r="D181" s="11" t="s">
        <v>14</v>
      </c>
      <c r="E181" s="10">
        <f t="shared" si="35"/>
        <v>0</v>
      </c>
      <c r="F181" s="10" t="s">
        <v>39</v>
      </c>
      <c r="G181" s="11" t="s">
        <v>40</v>
      </c>
      <c r="H181" s="10">
        <f t="shared" si="29"/>
        <v>3</v>
      </c>
      <c r="I181" s="10">
        <f t="shared" si="30"/>
        <v>13.370472400775386</v>
      </c>
      <c r="J181" s="11" t="s">
        <v>41</v>
      </c>
      <c r="K181" s="11" t="s">
        <v>18</v>
      </c>
      <c r="L181" s="11" t="s">
        <v>76</v>
      </c>
      <c r="M181" s="10">
        <f t="shared" si="37"/>
        <v>35</v>
      </c>
      <c r="N181" s="10">
        <f t="shared" si="31"/>
        <v>811.38659320486124</v>
      </c>
      <c r="O181" s="10" t="s">
        <v>20</v>
      </c>
      <c r="P181" s="10">
        <f t="shared" si="32"/>
        <v>0.5</v>
      </c>
      <c r="Q181" s="10">
        <f t="shared" si="33"/>
        <v>1.9150086730317313</v>
      </c>
      <c r="R181" s="10" t="s">
        <v>61</v>
      </c>
      <c r="S181" s="12" t="s">
        <v>81</v>
      </c>
      <c r="T181" s="10" t="s">
        <v>30</v>
      </c>
      <c r="U181" s="10" t="s">
        <v>31</v>
      </c>
      <c r="V181" s="10">
        <v>3</v>
      </c>
      <c r="W181" s="10">
        <f t="shared" si="34"/>
        <v>1.3493521078196093</v>
      </c>
      <c r="X181" s="10" t="s">
        <v>32</v>
      </c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/>
      <c r="LD181" s="11"/>
      <c r="LE181" s="11"/>
      <c r="LF181" s="11"/>
      <c r="LG181" s="11"/>
      <c r="LH181" s="11"/>
      <c r="LI181" s="11"/>
      <c r="LJ181" s="11"/>
      <c r="LK181" s="11"/>
      <c r="LL181" s="11"/>
      <c r="LM181" s="11"/>
      <c r="LN181" s="11"/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</row>
    <row r="182" spans="1:348" ht="15.75" customHeight="1" x14ac:dyDescent="0.2">
      <c r="A182" s="11" t="s">
        <v>71</v>
      </c>
      <c r="B182" s="10">
        <f t="shared" si="38"/>
        <v>21</v>
      </c>
      <c r="C182" s="14">
        <f t="shared" si="27"/>
        <v>25.814610754003887</v>
      </c>
      <c r="D182" s="11" t="s">
        <v>14</v>
      </c>
      <c r="E182" s="10">
        <f t="shared" si="35"/>
        <v>0</v>
      </c>
      <c r="F182" s="10" t="s">
        <v>15</v>
      </c>
      <c r="G182" s="11" t="s">
        <v>40</v>
      </c>
      <c r="H182" s="10">
        <f t="shared" si="29"/>
        <v>3</v>
      </c>
      <c r="I182" s="10">
        <f t="shared" si="30"/>
        <v>13.370472400775386</v>
      </c>
      <c r="J182" s="11" t="s">
        <v>41</v>
      </c>
      <c r="K182" s="11" t="s">
        <v>18</v>
      </c>
      <c r="L182" s="11" t="s">
        <v>76</v>
      </c>
      <c r="M182" s="10">
        <f t="shared" si="37"/>
        <v>35</v>
      </c>
      <c r="N182" s="10">
        <f t="shared" si="31"/>
        <v>811.38659320486124</v>
      </c>
      <c r="O182" s="10" t="s">
        <v>20</v>
      </c>
      <c r="P182" s="10">
        <f t="shared" si="32"/>
        <v>0.5</v>
      </c>
      <c r="Q182" s="10">
        <f t="shared" si="33"/>
        <v>1.9150086730317313</v>
      </c>
      <c r="R182" s="10" t="s">
        <v>63</v>
      </c>
      <c r="S182" s="10" t="s">
        <v>55</v>
      </c>
      <c r="T182" s="10" t="s">
        <v>30</v>
      </c>
      <c r="U182" s="10" t="s">
        <v>24</v>
      </c>
      <c r="V182" s="10">
        <v>0</v>
      </c>
      <c r="W182" s="10">
        <f t="shared" si="34"/>
        <v>17.319049079819607</v>
      </c>
      <c r="X182" s="10" t="s">
        <v>32</v>
      </c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  <c r="KW182" s="11"/>
      <c r="KX182" s="11"/>
      <c r="KY182" s="11"/>
      <c r="KZ182" s="11"/>
      <c r="LA182" s="11"/>
      <c r="LB182" s="11"/>
      <c r="LC182" s="11"/>
      <c r="LD182" s="11"/>
      <c r="LE182" s="11"/>
      <c r="LF182" s="11"/>
      <c r="LG182" s="11"/>
      <c r="LH182" s="11"/>
      <c r="LI182" s="11"/>
      <c r="LJ182" s="11"/>
      <c r="LK182" s="11"/>
      <c r="LL182" s="11"/>
      <c r="LM182" s="11"/>
      <c r="LN182" s="11"/>
      <c r="LO182" s="11"/>
      <c r="LP182" s="11"/>
      <c r="LQ182" s="11"/>
      <c r="LR182" s="11"/>
      <c r="LS182" s="11"/>
      <c r="LT182" s="11"/>
      <c r="LU182" s="11"/>
      <c r="LV182" s="11"/>
      <c r="LW182" s="11"/>
      <c r="LX182" s="11"/>
      <c r="LY182" s="11"/>
      <c r="LZ182" s="11"/>
      <c r="MA182" s="11"/>
      <c r="MB182" s="11"/>
      <c r="MC182" s="11"/>
      <c r="MD182" s="11"/>
      <c r="ME182" s="11"/>
      <c r="MF182" s="11"/>
      <c r="MG182" s="11"/>
      <c r="MH182" s="11"/>
      <c r="MI182" s="11"/>
      <c r="MJ182" s="11"/>
    </row>
    <row r="183" spans="1:348" ht="15.75" customHeight="1" x14ac:dyDescent="0.2">
      <c r="A183" s="11" t="s">
        <v>70</v>
      </c>
      <c r="B183" s="10">
        <f t="shared" si="38"/>
        <v>30</v>
      </c>
      <c r="C183" s="14">
        <f t="shared" si="27"/>
        <v>15.360065299459862</v>
      </c>
      <c r="D183" s="11" t="s">
        <v>14</v>
      </c>
      <c r="E183" s="10">
        <f t="shared" si="35"/>
        <v>0</v>
      </c>
      <c r="F183" s="10" t="s">
        <v>15</v>
      </c>
      <c r="G183" s="11" t="s">
        <v>36</v>
      </c>
      <c r="H183" s="10">
        <f t="shared" si="29"/>
        <v>5</v>
      </c>
      <c r="I183" s="10">
        <f t="shared" si="30"/>
        <v>2.7442097745127843</v>
      </c>
      <c r="J183" s="11" t="s">
        <v>26</v>
      </c>
      <c r="K183" s="11" t="s">
        <v>18</v>
      </c>
      <c r="L183" s="11" t="s">
        <v>78</v>
      </c>
      <c r="M183" s="10">
        <f t="shared" si="37"/>
        <v>75</v>
      </c>
      <c r="N183" s="10">
        <f t="shared" si="31"/>
        <v>132.59871441686138</v>
      </c>
      <c r="O183" s="10" t="s">
        <v>20</v>
      </c>
      <c r="P183" s="10">
        <f t="shared" si="32"/>
        <v>0.5</v>
      </c>
      <c r="Q183" s="10">
        <f t="shared" si="33"/>
        <v>1.9150086730317313</v>
      </c>
      <c r="R183" s="10" t="s">
        <v>65</v>
      </c>
      <c r="S183" s="10" t="s">
        <v>52</v>
      </c>
      <c r="T183" s="10" t="s">
        <v>30</v>
      </c>
      <c r="U183" s="10" t="s">
        <v>24</v>
      </c>
      <c r="V183" s="10">
        <v>8</v>
      </c>
      <c r="W183" s="10">
        <f t="shared" si="34"/>
        <v>14.733190487819613</v>
      </c>
      <c r="X183" s="10" t="s">
        <v>32</v>
      </c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  <c r="KW183" s="11"/>
      <c r="KX183" s="11"/>
      <c r="KY183" s="11"/>
      <c r="KZ183" s="11"/>
      <c r="LA183" s="11"/>
      <c r="LB183" s="11"/>
      <c r="LC183" s="11"/>
      <c r="LD183" s="11"/>
      <c r="LE183" s="11"/>
      <c r="LF183" s="11"/>
      <c r="LG183" s="11"/>
      <c r="LH183" s="11"/>
      <c r="LI183" s="11"/>
      <c r="LJ183" s="11"/>
      <c r="LK183" s="11"/>
      <c r="LL183" s="11"/>
      <c r="LM183" s="11"/>
      <c r="LN183" s="11"/>
      <c r="LO183" s="11"/>
      <c r="LP183" s="11"/>
      <c r="LQ183" s="11"/>
      <c r="LR183" s="11"/>
      <c r="LS183" s="11"/>
      <c r="LT183" s="11"/>
      <c r="LU183" s="11"/>
      <c r="LV183" s="11"/>
      <c r="LW183" s="11"/>
      <c r="LX183" s="11"/>
      <c r="LY183" s="11"/>
      <c r="LZ183" s="11"/>
      <c r="MA183" s="11"/>
      <c r="MB183" s="11"/>
      <c r="MC183" s="11"/>
      <c r="MD183" s="11"/>
      <c r="ME183" s="11"/>
      <c r="MF183" s="11"/>
      <c r="MG183" s="11"/>
      <c r="MH183" s="11"/>
      <c r="MI183" s="11"/>
      <c r="MJ183" s="11"/>
    </row>
    <row r="184" spans="1:348" ht="15.75" customHeight="1" x14ac:dyDescent="0.2">
      <c r="A184" s="11" t="s">
        <v>70</v>
      </c>
      <c r="B184" s="10">
        <f t="shared" si="38"/>
        <v>30</v>
      </c>
      <c r="C184" s="14">
        <f t="shared" si="27"/>
        <v>15.360065299459862</v>
      </c>
      <c r="D184" s="11" t="s">
        <v>14</v>
      </c>
      <c r="E184" s="10">
        <f t="shared" si="35"/>
        <v>0</v>
      </c>
      <c r="F184" s="10" t="s">
        <v>33</v>
      </c>
      <c r="G184" s="11" t="s">
        <v>45</v>
      </c>
      <c r="H184" s="10">
        <f t="shared" si="29"/>
        <v>9</v>
      </c>
      <c r="I184" s="10">
        <f t="shared" si="30"/>
        <v>5.4916845219875814</v>
      </c>
      <c r="J184" s="11" t="s">
        <v>41</v>
      </c>
      <c r="K184" s="11" t="s">
        <v>75</v>
      </c>
      <c r="L184" s="11" t="s">
        <v>78</v>
      </c>
      <c r="M184" s="10">
        <f t="shared" si="37"/>
        <v>75</v>
      </c>
      <c r="N184" s="10">
        <f t="shared" si="31"/>
        <v>132.59871441686138</v>
      </c>
      <c r="O184" s="10" t="s">
        <v>20</v>
      </c>
      <c r="P184" s="10">
        <f t="shared" si="32"/>
        <v>0.5</v>
      </c>
      <c r="Q184" s="10">
        <f t="shared" si="33"/>
        <v>1.9150086730317313</v>
      </c>
      <c r="R184" s="10" t="s">
        <v>79</v>
      </c>
      <c r="S184" s="10" t="s">
        <v>82</v>
      </c>
      <c r="T184" s="10" t="s">
        <v>23</v>
      </c>
      <c r="U184" s="10" t="s">
        <v>44</v>
      </c>
      <c r="V184" s="10">
        <v>4</v>
      </c>
      <c r="W184" s="10">
        <f t="shared" si="34"/>
        <v>2.611978381961012E-2</v>
      </c>
      <c r="X184" s="10" t="s">
        <v>25</v>
      </c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</row>
    <row r="185" spans="1:348" ht="15.75" customHeight="1" x14ac:dyDescent="0.2">
      <c r="A185" s="11" t="s">
        <v>71</v>
      </c>
      <c r="B185" s="10">
        <f t="shared" si="38"/>
        <v>21</v>
      </c>
      <c r="C185" s="14">
        <f t="shared" si="27"/>
        <v>25.814610754003887</v>
      </c>
      <c r="D185" s="11" t="s">
        <v>14</v>
      </c>
      <c r="E185" s="10">
        <f t="shared" si="35"/>
        <v>0</v>
      </c>
      <c r="F185" s="10" t="s">
        <v>33</v>
      </c>
      <c r="G185" s="11" t="s">
        <v>45</v>
      </c>
      <c r="H185" s="10">
        <f t="shared" si="29"/>
        <v>9</v>
      </c>
      <c r="I185" s="10">
        <f t="shared" si="30"/>
        <v>5.4916845219875814</v>
      </c>
      <c r="J185" s="11" t="s">
        <v>17</v>
      </c>
      <c r="K185" s="11" t="s">
        <v>34</v>
      </c>
      <c r="L185" s="11" t="s">
        <v>76</v>
      </c>
      <c r="M185" s="10">
        <f t="shared" si="37"/>
        <v>35</v>
      </c>
      <c r="N185" s="10">
        <f t="shared" si="31"/>
        <v>811.38659320486124</v>
      </c>
      <c r="O185" s="10" t="s">
        <v>62</v>
      </c>
      <c r="P185" s="10">
        <f t="shared" si="32"/>
        <v>2.5</v>
      </c>
      <c r="Q185" s="10">
        <f t="shared" si="33"/>
        <v>0.37965513703173154</v>
      </c>
      <c r="R185" s="10" t="s">
        <v>24</v>
      </c>
      <c r="S185" s="10" t="s">
        <v>55</v>
      </c>
      <c r="T185" s="10" t="s">
        <v>30</v>
      </c>
      <c r="U185" s="10" t="s">
        <v>44</v>
      </c>
      <c r="V185" s="10">
        <v>3</v>
      </c>
      <c r="W185" s="10">
        <f t="shared" si="34"/>
        <v>1.3493521078196093</v>
      </c>
      <c r="X185" s="10" t="s">
        <v>32</v>
      </c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11"/>
      <c r="LT185" s="11"/>
      <c r="LU185" s="11"/>
      <c r="LV185" s="11"/>
      <c r="LW185" s="11"/>
      <c r="LX185" s="11"/>
      <c r="LY185" s="11"/>
      <c r="LZ185" s="11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</row>
    <row r="186" spans="1:348" ht="15.75" customHeight="1" x14ac:dyDescent="0.2">
      <c r="A186" s="11" t="s">
        <v>71</v>
      </c>
      <c r="B186" s="10">
        <f t="shared" si="38"/>
        <v>21</v>
      </c>
      <c r="C186" s="14">
        <f t="shared" si="27"/>
        <v>25.814610754003887</v>
      </c>
      <c r="D186" s="11" t="s">
        <v>14</v>
      </c>
      <c r="E186" s="10">
        <f t="shared" si="35"/>
        <v>0</v>
      </c>
      <c r="F186" s="10" t="s">
        <v>15</v>
      </c>
      <c r="G186" s="11" t="s">
        <v>45</v>
      </c>
      <c r="H186" s="10">
        <f t="shared" si="29"/>
        <v>9</v>
      </c>
      <c r="I186" s="10">
        <f t="shared" si="30"/>
        <v>5.4916845219875814</v>
      </c>
      <c r="J186" s="11" t="s">
        <v>26</v>
      </c>
      <c r="K186" s="11" t="s">
        <v>18</v>
      </c>
      <c r="L186" s="11" t="s">
        <v>78</v>
      </c>
      <c r="M186" s="10">
        <f t="shared" si="37"/>
        <v>75</v>
      </c>
      <c r="N186" s="10">
        <f t="shared" si="31"/>
        <v>132.59871441686138</v>
      </c>
      <c r="O186" s="10" t="s">
        <v>62</v>
      </c>
      <c r="P186" s="10">
        <f t="shared" si="32"/>
        <v>2.5</v>
      </c>
      <c r="Q186" s="10">
        <f t="shared" si="33"/>
        <v>0.37965513703173154</v>
      </c>
      <c r="R186" s="10" t="s">
        <v>37</v>
      </c>
      <c r="S186" s="10" t="s">
        <v>22</v>
      </c>
      <c r="T186" s="10" t="s">
        <v>30</v>
      </c>
      <c r="U186" s="10" t="s">
        <v>24</v>
      </c>
      <c r="V186" s="10">
        <v>6</v>
      </c>
      <c r="W186" s="10">
        <f t="shared" si="34"/>
        <v>3.3796551358196116</v>
      </c>
      <c r="X186" s="10" t="s">
        <v>25</v>
      </c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11"/>
      <c r="LT186" s="11"/>
      <c r="LU186" s="11"/>
      <c r="LV186" s="11"/>
      <c r="LW186" s="11"/>
      <c r="LX186" s="11"/>
      <c r="LY186" s="11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</row>
    <row r="187" spans="1:348" ht="15.75" customHeight="1" x14ac:dyDescent="0.2">
      <c r="A187" s="11" t="s">
        <v>70</v>
      </c>
      <c r="B187" s="10">
        <f t="shared" si="38"/>
        <v>30</v>
      </c>
      <c r="C187" s="14">
        <f t="shared" si="27"/>
        <v>15.360065299459862</v>
      </c>
      <c r="D187" s="11" t="s">
        <v>14</v>
      </c>
      <c r="E187" s="10">
        <f t="shared" si="35"/>
        <v>0</v>
      </c>
      <c r="F187" s="10" t="s">
        <v>15</v>
      </c>
      <c r="G187" s="11" t="s">
        <v>40</v>
      </c>
      <c r="H187" s="10">
        <f t="shared" si="29"/>
        <v>3</v>
      </c>
      <c r="I187" s="10">
        <f t="shared" si="30"/>
        <v>13.370472400775386</v>
      </c>
      <c r="J187" s="11" t="s">
        <v>41</v>
      </c>
      <c r="K187" s="11" t="s">
        <v>75</v>
      </c>
      <c r="L187" s="11" t="s">
        <v>78</v>
      </c>
      <c r="M187" s="10">
        <f t="shared" si="37"/>
        <v>75</v>
      </c>
      <c r="N187" s="10">
        <f t="shared" si="31"/>
        <v>132.59871441686138</v>
      </c>
      <c r="O187" s="10" t="s">
        <v>20</v>
      </c>
      <c r="P187" s="10">
        <f t="shared" si="32"/>
        <v>0.5</v>
      </c>
      <c r="Q187" s="10">
        <f t="shared" si="33"/>
        <v>1.9150086730317313</v>
      </c>
      <c r="R187" s="10" t="s">
        <v>42</v>
      </c>
      <c r="S187" s="10" t="s">
        <v>22</v>
      </c>
      <c r="T187" s="10" t="s">
        <v>30</v>
      </c>
      <c r="U187" s="10" t="s">
        <v>31</v>
      </c>
      <c r="V187" s="10">
        <v>5</v>
      </c>
      <c r="W187" s="10">
        <f t="shared" si="34"/>
        <v>0.70288745981961087</v>
      </c>
      <c r="X187" s="10" t="s">
        <v>32</v>
      </c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/>
      <c r="LD187" s="11"/>
      <c r="LE187" s="11"/>
      <c r="LF187" s="11"/>
      <c r="LG187" s="11"/>
      <c r="LH187" s="11"/>
      <c r="LI187" s="11"/>
      <c r="LJ187" s="11"/>
      <c r="LK187" s="11"/>
      <c r="LL187" s="11"/>
      <c r="LM187" s="11"/>
      <c r="LN187" s="11"/>
      <c r="LO187" s="11"/>
      <c r="LP187" s="11"/>
      <c r="LQ187" s="11"/>
      <c r="LR187" s="11"/>
      <c r="LS187" s="11"/>
      <c r="LT187" s="11"/>
      <c r="LU187" s="11"/>
      <c r="LV187" s="11"/>
      <c r="LW187" s="11"/>
      <c r="LX187" s="11"/>
      <c r="LY187" s="11"/>
      <c r="LZ187" s="11"/>
      <c r="MA187" s="11"/>
      <c r="MB187" s="11"/>
      <c r="MC187" s="11"/>
      <c r="MD187" s="11"/>
      <c r="ME187" s="11"/>
      <c r="MF187" s="11"/>
      <c r="MG187" s="11"/>
      <c r="MH187" s="11"/>
      <c r="MI187" s="11"/>
      <c r="MJ187" s="11"/>
    </row>
    <row r="188" spans="1:348" ht="15.75" customHeight="1" x14ac:dyDescent="0.2">
      <c r="A188" s="11" t="s">
        <v>71</v>
      </c>
      <c r="B188" s="10">
        <f t="shared" si="38"/>
        <v>21</v>
      </c>
      <c r="C188" s="14">
        <f t="shared" si="27"/>
        <v>25.814610754003887</v>
      </c>
      <c r="D188" s="11" t="s">
        <v>14</v>
      </c>
      <c r="E188" s="10">
        <f t="shared" si="35"/>
        <v>0</v>
      </c>
      <c r="F188" s="10" t="s">
        <v>39</v>
      </c>
      <c r="G188" s="11" t="s">
        <v>40</v>
      </c>
      <c r="H188" s="10">
        <f t="shared" si="29"/>
        <v>3</v>
      </c>
      <c r="I188" s="10">
        <f t="shared" si="30"/>
        <v>13.370472400775386</v>
      </c>
      <c r="J188" s="11" t="s">
        <v>26</v>
      </c>
      <c r="K188" s="11" t="s">
        <v>18</v>
      </c>
      <c r="L188" s="11" t="s">
        <v>77</v>
      </c>
      <c r="M188" s="10">
        <f t="shared" si="37"/>
        <v>125</v>
      </c>
      <c r="N188" s="10">
        <f t="shared" si="31"/>
        <v>3784.1138659318617</v>
      </c>
      <c r="O188" s="10" t="s">
        <v>62</v>
      </c>
      <c r="P188" s="10">
        <f t="shared" si="32"/>
        <v>2.5</v>
      </c>
      <c r="Q188" s="10">
        <f t="shared" si="33"/>
        <v>0.37965513703173154</v>
      </c>
      <c r="R188" s="10" t="s">
        <v>44</v>
      </c>
      <c r="S188" s="10" t="s">
        <v>35</v>
      </c>
      <c r="T188" s="10" t="s">
        <v>23</v>
      </c>
      <c r="U188" s="10" t="s">
        <v>24</v>
      </c>
      <c r="V188" s="10">
        <v>8</v>
      </c>
      <c r="W188" s="10">
        <f t="shared" si="34"/>
        <v>14.733190487819613</v>
      </c>
      <c r="X188" s="10" t="s">
        <v>25</v>
      </c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</row>
    <row r="189" spans="1:348" ht="15.75" customHeight="1" x14ac:dyDescent="0.2">
      <c r="A189" s="11" t="s">
        <v>71</v>
      </c>
      <c r="B189" s="10">
        <f t="shared" si="38"/>
        <v>21</v>
      </c>
      <c r="C189" s="14">
        <f t="shared" si="27"/>
        <v>25.814610754003887</v>
      </c>
      <c r="D189" s="11" t="s">
        <v>14</v>
      </c>
      <c r="E189" s="10">
        <f t="shared" si="35"/>
        <v>0</v>
      </c>
      <c r="F189" s="10" t="s">
        <v>39</v>
      </c>
      <c r="G189" s="11" t="s">
        <v>40</v>
      </c>
      <c r="H189" s="10">
        <f t="shared" si="29"/>
        <v>3</v>
      </c>
      <c r="I189" s="10">
        <f t="shared" si="30"/>
        <v>13.370472400775386</v>
      </c>
      <c r="J189" s="11" t="s">
        <v>41</v>
      </c>
      <c r="K189" s="11" t="s">
        <v>34</v>
      </c>
      <c r="L189" s="11" t="s">
        <v>76</v>
      </c>
      <c r="M189" s="10">
        <f t="shared" si="37"/>
        <v>35</v>
      </c>
      <c r="N189" s="10">
        <f t="shared" si="31"/>
        <v>811.38659320486124</v>
      </c>
      <c r="O189" s="10" t="s">
        <v>62</v>
      </c>
      <c r="P189" s="10">
        <f t="shared" si="32"/>
        <v>2.5</v>
      </c>
      <c r="Q189" s="10">
        <f t="shared" si="33"/>
        <v>0.37965513703173154</v>
      </c>
      <c r="R189" s="10" t="s">
        <v>24</v>
      </c>
      <c r="S189" s="10" t="s">
        <v>35</v>
      </c>
      <c r="T189" s="10" t="s">
        <v>30</v>
      </c>
      <c r="U189" s="10" t="s">
        <v>24</v>
      </c>
      <c r="V189" s="10">
        <v>4</v>
      </c>
      <c r="W189" s="10">
        <f t="shared" si="34"/>
        <v>2.611978381961012E-2</v>
      </c>
      <c r="X189" s="10" t="s">
        <v>25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</row>
    <row r="190" spans="1:348" ht="15.75" customHeight="1" x14ac:dyDescent="0.2">
      <c r="A190" s="11" t="s">
        <v>70</v>
      </c>
      <c r="B190" s="10">
        <f t="shared" si="38"/>
        <v>30</v>
      </c>
      <c r="C190" s="14">
        <f t="shared" si="27"/>
        <v>15.360065299459862</v>
      </c>
      <c r="D190" s="11" t="s">
        <v>14</v>
      </c>
      <c r="E190" s="10">
        <f t="shared" si="35"/>
        <v>0</v>
      </c>
      <c r="F190" s="10" t="s">
        <v>15</v>
      </c>
      <c r="G190" s="11" t="s">
        <v>45</v>
      </c>
      <c r="H190" s="10">
        <f t="shared" si="29"/>
        <v>9</v>
      </c>
      <c r="I190" s="10">
        <f t="shared" si="30"/>
        <v>5.4916845219875814</v>
      </c>
      <c r="J190" s="11" t="s">
        <v>41</v>
      </c>
      <c r="K190" s="11" t="s">
        <v>18</v>
      </c>
      <c r="L190" s="11" t="s">
        <v>76</v>
      </c>
      <c r="M190" s="10">
        <f t="shared" si="37"/>
        <v>35</v>
      </c>
      <c r="N190" s="10">
        <f t="shared" si="31"/>
        <v>811.38659320486124</v>
      </c>
      <c r="O190" s="10" t="s">
        <v>20</v>
      </c>
      <c r="P190" s="10">
        <f t="shared" si="32"/>
        <v>0.5</v>
      </c>
      <c r="Q190" s="10">
        <f t="shared" si="33"/>
        <v>1.9150086730317313</v>
      </c>
      <c r="R190" s="10" t="s">
        <v>24</v>
      </c>
      <c r="S190" s="10" t="s">
        <v>22</v>
      </c>
      <c r="T190" s="10" t="s">
        <v>30</v>
      </c>
      <c r="U190" s="10" t="s">
        <v>44</v>
      </c>
      <c r="V190" s="10">
        <v>4</v>
      </c>
      <c r="W190" s="10">
        <f t="shared" si="34"/>
        <v>2.611978381961012E-2</v>
      </c>
      <c r="X190" s="10" t="s">
        <v>32</v>
      </c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  <c r="KW190" s="11"/>
      <c r="KX190" s="11"/>
      <c r="KY190" s="11"/>
      <c r="KZ190" s="11"/>
      <c r="LA190" s="11"/>
      <c r="LB190" s="11"/>
      <c r="LC190" s="11"/>
      <c r="LD190" s="11"/>
      <c r="LE190" s="11"/>
      <c r="LF190" s="11"/>
      <c r="LG190" s="11"/>
      <c r="LH190" s="11"/>
      <c r="LI190" s="11"/>
      <c r="LJ190" s="11"/>
      <c r="LK190" s="11"/>
      <c r="LL190" s="11"/>
      <c r="LM190" s="11"/>
      <c r="LN190" s="11"/>
      <c r="LO190" s="11"/>
      <c r="LP190" s="11"/>
      <c r="LQ190" s="11"/>
      <c r="LR190" s="11"/>
      <c r="LS190" s="11"/>
      <c r="LT190" s="11"/>
      <c r="LU190" s="11"/>
      <c r="LV190" s="11"/>
      <c r="LW190" s="11"/>
      <c r="LX190" s="11"/>
      <c r="LY190" s="11"/>
      <c r="LZ190" s="11"/>
      <c r="MA190" s="11"/>
      <c r="MB190" s="11"/>
      <c r="MC190" s="11"/>
      <c r="MD190" s="11"/>
      <c r="ME190" s="11"/>
      <c r="MF190" s="11"/>
      <c r="MG190" s="11"/>
      <c r="MH190" s="11"/>
      <c r="MI190" s="11"/>
      <c r="MJ190" s="11"/>
    </row>
    <row r="191" spans="1:348" ht="15.75" customHeight="1" x14ac:dyDescent="0.2">
      <c r="A191" s="11" t="s">
        <v>71</v>
      </c>
      <c r="B191" s="10">
        <f t="shared" si="38"/>
        <v>21</v>
      </c>
      <c r="C191" s="14">
        <f t="shared" si="27"/>
        <v>25.814610754003887</v>
      </c>
      <c r="D191" s="11" t="s">
        <v>14</v>
      </c>
      <c r="E191" s="10">
        <f t="shared" si="35"/>
        <v>0</v>
      </c>
      <c r="F191" s="10" t="s">
        <v>15</v>
      </c>
      <c r="G191" s="11" t="s">
        <v>40</v>
      </c>
      <c r="H191" s="10">
        <f t="shared" si="29"/>
        <v>3</v>
      </c>
      <c r="I191" s="10">
        <f t="shared" si="30"/>
        <v>13.370472400775386</v>
      </c>
      <c r="J191" s="11" t="s">
        <v>26</v>
      </c>
      <c r="K191" s="11" t="s">
        <v>75</v>
      </c>
      <c r="L191" s="11" t="s">
        <v>76</v>
      </c>
      <c r="M191" s="10">
        <f t="shared" si="37"/>
        <v>35</v>
      </c>
      <c r="N191" s="10">
        <f t="shared" si="31"/>
        <v>811.38659320486124</v>
      </c>
      <c r="O191" s="10" t="s">
        <v>62</v>
      </c>
      <c r="P191" s="10">
        <f t="shared" si="32"/>
        <v>2.5</v>
      </c>
      <c r="Q191" s="10">
        <f t="shared" si="33"/>
        <v>0.37965513703173154</v>
      </c>
      <c r="R191" s="10" t="s">
        <v>51</v>
      </c>
      <c r="S191" s="10" t="s">
        <v>52</v>
      </c>
      <c r="T191" s="10" t="s">
        <v>30</v>
      </c>
      <c r="U191" s="10" t="s">
        <v>44</v>
      </c>
      <c r="V191" s="10">
        <v>4</v>
      </c>
      <c r="W191" s="10">
        <f t="shared" si="34"/>
        <v>2.611978381961012E-2</v>
      </c>
      <c r="X191" s="10" t="s">
        <v>32</v>
      </c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  <c r="KW191" s="11"/>
      <c r="KX191" s="11"/>
      <c r="KY191" s="11"/>
      <c r="KZ191" s="11"/>
      <c r="LA191" s="11"/>
      <c r="LB191" s="11"/>
      <c r="LC191" s="11"/>
      <c r="LD191" s="11"/>
      <c r="LE191" s="11"/>
      <c r="LF191" s="11"/>
      <c r="LG191" s="11"/>
      <c r="LH191" s="11"/>
      <c r="LI191" s="11"/>
      <c r="LJ191" s="11"/>
      <c r="LK191" s="11"/>
      <c r="LL191" s="11"/>
      <c r="LM191" s="11"/>
      <c r="LN191" s="11"/>
      <c r="LO191" s="11"/>
      <c r="LP191" s="11"/>
      <c r="LQ191" s="11"/>
      <c r="LR191" s="11"/>
      <c r="LS191" s="11"/>
      <c r="LT191" s="11"/>
      <c r="LU191" s="11"/>
      <c r="LV191" s="11"/>
      <c r="LW191" s="11"/>
      <c r="LX191" s="11"/>
      <c r="LY191" s="11"/>
      <c r="LZ191" s="11"/>
      <c r="MA191" s="11"/>
      <c r="MB191" s="11"/>
      <c r="MC191" s="11"/>
      <c r="MD191" s="11"/>
      <c r="ME191" s="11"/>
      <c r="MF191" s="11"/>
      <c r="MG191" s="11"/>
      <c r="MH191" s="11"/>
      <c r="MI191" s="11"/>
      <c r="MJ191" s="11"/>
    </row>
    <row r="192" spans="1:348" ht="15.75" customHeight="1" x14ac:dyDescent="0.2">
      <c r="A192" s="11" t="s">
        <v>70</v>
      </c>
      <c r="B192" s="10">
        <f t="shared" si="38"/>
        <v>30</v>
      </c>
      <c r="C192" s="14">
        <f t="shared" si="27"/>
        <v>15.360065299459862</v>
      </c>
      <c r="D192" s="11" t="s">
        <v>14</v>
      </c>
      <c r="E192" s="10">
        <f t="shared" si="35"/>
        <v>0</v>
      </c>
      <c r="F192" s="10" t="s">
        <v>15</v>
      </c>
      <c r="G192" s="11" t="s">
        <v>74</v>
      </c>
      <c r="H192" s="10">
        <f t="shared" si="29"/>
        <v>9</v>
      </c>
      <c r="I192" s="10">
        <f t="shared" si="30"/>
        <v>5.4916845219875814</v>
      </c>
      <c r="J192" s="11" t="s">
        <v>17</v>
      </c>
      <c r="K192" s="11" t="s">
        <v>18</v>
      </c>
      <c r="L192" s="11" t="s">
        <v>76</v>
      </c>
      <c r="M192" s="10">
        <f t="shared" si="37"/>
        <v>35</v>
      </c>
      <c r="N192" s="10">
        <f t="shared" si="31"/>
        <v>811.38659320486124</v>
      </c>
      <c r="O192" s="10" t="s">
        <v>20</v>
      </c>
      <c r="P192" s="10">
        <f t="shared" si="32"/>
        <v>0.5</v>
      </c>
      <c r="Q192" s="10">
        <f t="shared" si="33"/>
        <v>1.9150086730317313</v>
      </c>
      <c r="R192" s="10" t="s">
        <v>54</v>
      </c>
      <c r="S192" s="10" t="s">
        <v>55</v>
      </c>
      <c r="T192" s="10" t="s">
        <v>23</v>
      </c>
      <c r="U192" s="10" t="s">
        <v>31</v>
      </c>
      <c r="V192" s="10">
        <v>5</v>
      </c>
      <c r="W192" s="10">
        <f t="shared" si="34"/>
        <v>0.70288745981961087</v>
      </c>
      <c r="X192" s="10" t="s">
        <v>25</v>
      </c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  <c r="KW192" s="11"/>
      <c r="KX192" s="11"/>
      <c r="KY192" s="11"/>
      <c r="KZ192" s="11"/>
      <c r="LA192" s="11"/>
      <c r="LB192" s="11"/>
      <c r="LC192" s="11"/>
      <c r="LD192" s="11"/>
      <c r="LE192" s="11"/>
      <c r="LF192" s="11"/>
      <c r="LG192" s="11"/>
      <c r="LH192" s="11"/>
      <c r="LI192" s="11"/>
      <c r="LJ192" s="11"/>
      <c r="LK192" s="11"/>
      <c r="LL192" s="11"/>
      <c r="LM192" s="11"/>
      <c r="LN192" s="11"/>
      <c r="LO192" s="11"/>
      <c r="LP192" s="11"/>
      <c r="LQ192" s="11"/>
      <c r="LR192" s="11"/>
      <c r="LS192" s="11"/>
      <c r="LT192" s="11"/>
      <c r="LU192" s="11"/>
      <c r="LV192" s="11"/>
      <c r="LW192" s="11"/>
      <c r="LX192" s="11"/>
      <c r="LY192" s="11"/>
      <c r="LZ192" s="11"/>
      <c r="MA192" s="11"/>
      <c r="MB192" s="11"/>
      <c r="MC192" s="11"/>
      <c r="MD192" s="11"/>
      <c r="ME192" s="11"/>
      <c r="MF192" s="11"/>
      <c r="MG192" s="11"/>
      <c r="MH192" s="11"/>
      <c r="MI192" s="11"/>
      <c r="MJ192" s="11"/>
    </row>
    <row r="193" spans="1:348" ht="15.75" customHeight="1" x14ac:dyDescent="0.2">
      <c r="A193" s="11" t="s">
        <v>73</v>
      </c>
      <c r="B193" s="10">
        <f t="shared" si="38"/>
        <v>15</v>
      </c>
      <c r="C193" s="14">
        <f t="shared" si="27"/>
        <v>122.7843077236999</v>
      </c>
      <c r="D193" s="11" t="s">
        <v>14</v>
      </c>
      <c r="E193" s="10">
        <f t="shared" si="35"/>
        <v>0</v>
      </c>
      <c r="F193" s="10" t="s">
        <v>15</v>
      </c>
      <c r="G193" s="11" t="s">
        <v>40</v>
      </c>
      <c r="H193" s="10">
        <f t="shared" si="29"/>
        <v>3</v>
      </c>
      <c r="I193" s="10">
        <f t="shared" si="30"/>
        <v>13.370472400775386</v>
      </c>
      <c r="J193" s="11" t="s">
        <v>41</v>
      </c>
      <c r="K193" s="11" t="s">
        <v>18</v>
      </c>
      <c r="L193" s="11" t="s">
        <v>76</v>
      </c>
      <c r="M193" s="10">
        <f t="shared" si="37"/>
        <v>35</v>
      </c>
      <c r="N193" s="10">
        <f t="shared" si="31"/>
        <v>811.38659320486124</v>
      </c>
      <c r="O193" s="10" t="s">
        <v>48</v>
      </c>
      <c r="P193" s="10">
        <f t="shared" si="32"/>
        <v>7.5</v>
      </c>
      <c r="Q193" s="10">
        <f t="shared" si="33"/>
        <v>31.541271297031734</v>
      </c>
      <c r="R193" s="10" t="s">
        <v>58</v>
      </c>
      <c r="S193" s="10" t="s">
        <v>82</v>
      </c>
      <c r="T193" s="10" t="s">
        <v>30</v>
      </c>
      <c r="U193" s="10" t="s">
        <v>83</v>
      </c>
      <c r="V193" s="10">
        <v>1</v>
      </c>
      <c r="W193" s="10">
        <f t="shared" si="34"/>
        <v>9.9958167558196074</v>
      </c>
      <c r="X193" s="10" t="s">
        <v>32</v>
      </c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  <c r="KW193" s="11"/>
      <c r="KX193" s="11"/>
      <c r="KY193" s="11"/>
      <c r="KZ193" s="11"/>
      <c r="LA193" s="11"/>
      <c r="LB193" s="11"/>
      <c r="LC193" s="11"/>
      <c r="LD193" s="11"/>
      <c r="LE193" s="11"/>
      <c r="LF193" s="11"/>
      <c r="LG193" s="11"/>
      <c r="LH193" s="11"/>
      <c r="LI193" s="11"/>
      <c r="LJ193" s="11"/>
      <c r="LK193" s="11"/>
      <c r="LL193" s="11"/>
      <c r="LM193" s="11"/>
      <c r="LN193" s="11"/>
      <c r="LO193" s="11"/>
      <c r="LP193" s="11"/>
      <c r="LQ193" s="11"/>
      <c r="LR193" s="11"/>
      <c r="LS193" s="11"/>
      <c r="LT193" s="11"/>
      <c r="LU193" s="11"/>
      <c r="LV193" s="11"/>
      <c r="LW193" s="11"/>
      <c r="LX193" s="11"/>
      <c r="LY193" s="11"/>
      <c r="LZ193" s="11"/>
      <c r="MA193" s="11"/>
      <c r="MB193" s="11"/>
      <c r="MC193" s="11"/>
      <c r="MD193" s="11"/>
      <c r="ME193" s="11"/>
      <c r="MF193" s="11"/>
      <c r="MG193" s="11"/>
      <c r="MH193" s="11"/>
      <c r="MI193" s="11"/>
      <c r="MJ193" s="11"/>
    </row>
    <row r="194" spans="1:348" ht="15.75" customHeight="1" x14ac:dyDescent="0.2">
      <c r="A194" s="11" t="s">
        <v>71</v>
      </c>
      <c r="B194" s="10">
        <f t="shared" si="38"/>
        <v>21</v>
      </c>
      <c r="C194" s="14">
        <f t="shared" si="27"/>
        <v>25.814610754003887</v>
      </c>
      <c r="D194" s="11" t="s">
        <v>14</v>
      </c>
      <c r="E194" s="10">
        <f t="shared" si="35"/>
        <v>0</v>
      </c>
      <c r="F194" s="10" t="s">
        <v>39</v>
      </c>
      <c r="G194" s="11" t="s">
        <v>45</v>
      </c>
      <c r="H194" s="10">
        <f t="shared" si="29"/>
        <v>9</v>
      </c>
      <c r="I194" s="10">
        <f t="shared" si="30"/>
        <v>5.4916845219875814</v>
      </c>
      <c r="J194" s="11" t="s">
        <v>26</v>
      </c>
      <c r="K194" s="11" t="s">
        <v>75</v>
      </c>
      <c r="L194" s="11" t="s">
        <v>76</v>
      </c>
      <c r="M194" s="10">
        <f t="shared" si="37"/>
        <v>35</v>
      </c>
      <c r="N194" s="10">
        <f t="shared" si="31"/>
        <v>811.38659320486124</v>
      </c>
      <c r="O194" s="10" t="s">
        <v>20</v>
      </c>
      <c r="P194" s="10">
        <f t="shared" si="32"/>
        <v>0.5</v>
      </c>
      <c r="Q194" s="10">
        <f t="shared" si="33"/>
        <v>1.9150086730317313</v>
      </c>
      <c r="R194" s="10" t="s">
        <v>21</v>
      </c>
      <c r="S194" s="10" t="s">
        <v>22</v>
      </c>
      <c r="T194" s="10" t="s">
        <v>30</v>
      </c>
      <c r="U194" s="10" t="s">
        <v>31</v>
      </c>
      <c r="V194" s="10">
        <v>6</v>
      </c>
      <c r="W194" s="10">
        <f t="shared" si="34"/>
        <v>3.3796551358196116</v>
      </c>
      <c r="X194" s="10" t="s">
        <v>25</v>
      </c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  <c r="KW194" s="11"/>
      <c r="KX194" s="11"/>
      <c r="KY194" s="11"/>
      <c r="KZ194" s="11"/>
      <c r="LA194" s="11"/>
      <c r="LB194" s="11"/>
      <c r="LC194" s="11"/>
      <c r="LD194" s="11"/>
      <c r="LE194" s="11"/>
      <c r="LF194" s="11"/>
      <c r="LG194" s="11"/>
      <c r="LH194" s="11"/>
      <c r="LI194" s="11"/>
      <c r="LJ194" s="11"/>
      <c r="LK194" s="11"/>
      <c r="LL194" s="11"/>
      <c r="LM194" s="11"/>
      <c r="LN194" s="11"/>
      <c r="LO194" s="11"/>
      <c r="LP194" s="11"/>
      <c r="LQ194" s="11"/>
      <c r="LR194" s="11"/>
      <c r="LS194" s="11"/>
      <c r="LT194" s="11"/>
      <c r="LU194" s="11"/>
      <c r="LV194" s="11"/>
      <c r="LW194" s="11"/>
      <c r="LX194" s="11"/>
      <c r="LY194" s="11"/>
      <c r="LZ194" s="11"/>
      <c r="MA194" s="11"/>
      <c r="MB194" s="11"/>
      <c r="MC194" s="11"/>
      <c r="MD194" s="11"/>
      <c r="ME194" s="11"/>
      <c r="MF194" s="11"/>
      <c r="MG194" s="11"/>
      <c r="MH194" s="11"/>
      <c r="MI194" s="11"/>
      <c r="MJ194" s="11"/>
    </row>
    <row r="195" spans="1:348" ht="15.75" customHeight="1" x14ac:dyDescent="0.2">
      <c r="A195" s="11" t="s">
        <v>71</v>
      </c>
      <c r="B195" s="10">
        <f t="shared" si="38"/>
        <v>21</v>
      </c>
      <c r="C195" s="14">
        <f t="shared" ref="C195:C199" si="39">((26.080808080808-B195)^2)</f>
        <v>25.814610754003887</v>
      </c>
      <c r="D195" s="11" t="s">
        <v>14</v>
      </c>
      <c r="E195" s="10">
        <f t="shared" si="35"/>
        <v>0</v>
      </c>
      <c r="F195" s="10" t="s">
        <v>15</v>
      </c>
      <c r="G195" s="11" t="s">
        <v>45</v>
      </c>
      <c r="H195" s="10">
        <f t="shared" si="29"/>
        <v>9</v>
      </c>
      <c r="I195" s="10">
        <f t="shared" si="30"/>
        <v>5.4916845219875814</v>
      </c>
      <c r="J195" s="11" t="s">
        <v>17</v>
      </c>
      <c r="K195" s="11" t="s">
        <v>18</v>
      </c>
      <c r="L195" s="11" t="s">
        <v>76</v>
      </c>
      <c r="M195" s="10">
        <f t="shared" ref="M195:M200" si="40">IF(L195="20k - 50k", 35, IF(L195="100k - 150k", 125, IF(L195="150k - 200k", 175, 75)))</f>
        <v>35</v>
      </c>
      <c r="N195" s="10">
        <f t="shared" si="31"/>
        <v>811.38659320486124</v>
      </c>
      <c r="O195" s="10" t="s">
        <v>48</v>
      </c>
      <c r="P195" s="10">
        <f t="shared" si="32"/>
        <v>7.5</v>
      </c>
      <c r="Q195" s="10">
        <f t="shared" si="33"/>
        <v>31.541271297031734</v>
      </c>
      <c r="R195" s="10" t="s">
        <v>59</v>
      </c>
      <c r="S195" s="12" t="s">
        <v>81</v>
      </c>
      <c r="T195" s="10" t="s">
        <v>23</v>
      </c>
      <c r="U195" s="10" t="s">
        <v>56</v>
      </c>
      <c r="V195" s="10">
        <v>3</v>
      </c>
      <c r="W195" s="10">
        <f t="shared" si="34"/>
        <v>1.3493521078196093</v>
      </c>
      <c r="X195" s="10" t="s">
        <v>32</v>
      </c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11"/>
      <c r="LT195" s="11"/>
      <c r="LU195" s="11"/>
      <c r="LV195" s="11"/>
      <c r="LW195" s="11"/>
      <c r="LX195" s="11"/>
      <c r="LY195" s="11"/>
      <c r="LZ195" s="11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</row>
    <row r="196" spans="1:348" ht="15.75" customHeight="1" x14ac:dyDescent="0.2">
      <c r="A196" s="11" t="s">
        <v>71</v>
      </c>
      <c r="B196" s="10">
        <f t="shared" si="38"/>
        <v>21</v>
      </c>
      <c r="C196" s="14">
        <f t="shared" si="39"/>
        <v>25.814610754003887</v>
      </c>
      <c r="D196" s="11" t="s">
        <v>14</v>
      </c>
      <c r="E196" s="10">
        <f t="shared" si="35"/>
        <v>0</v>
      </c>
      <c r="F196" s="10" t="s">
        <v>15</v>
      </c>
      <c r="G196" s="11" t="s">
        <v>40</v>
      </c>
      <c r="H196" s="10">
        <f t="shared" ref="H196:H200" si="41">IF(G196="2 - 4 hours", 3, IF(G196="4 - 6 hours", 5, IF(G196="6 - 8 hours", 7, 9)))</f>
        <v>3</v>
      </c>
      <c r="I196" s="10">
        <f t="shared" ref="I196:I200" si="42">(6.65656565656565-H196)^2</f>
        <v>13.370472400775386</v>
      </c>
      <c r="J196" s="11" t="s">
        <v>26</v>
      </c>
      <c r="K196" s="11" t="s">
        <v>27</v>
      </c>
      <c r="L196" s="11" t="s">
        <v>76</v>
      </c>
      <c r="M196" s="10">
        <f t="shared" si="40"/>
        <v>35</v>
      </c>
      <c r="N196" s="10">
        <f t="shared" ref="N196:N200" si="43">(63.48484848485-M196)^2</f>
        <v>811.38659320486124</v>
      </c>
      <c r="O196" s="10" t="s">
        <v>20</v>
      </c>
      <c r="P196" s="10">
        <f t="shared" ref="P196:P200" si="44">IF(O196="&lt;1 years",0.5,IF(O196="5-10 years",7.5,2.5))</f>
        <v>0.5</v>
      </c>
      <c r="Q196" s="10">
        <f t="shared" ref="Q196:Q200" si="45">(1.883838384-P196)^2</f>
        <v>1.9150086730317313</v>
      </c>
      <c r="R196" s="10" t="s">
        <v>60</v>
      </c>
      <c r="S196" s="12" t="s">
        <v>81</v>
      </c>
      <c r="T196" s="10" t="s">
        <v>30</v>
      </c>
      <c r="U196" s="10" t="s">
        <v>64</v>
      </c>
      <c r="V196" s="10">
        <v>3</v>
      </c>
      <c r="W196" s="10">
        <f t="shared" ref="W196:W200" si="46">(4.161616162-V196)^2</f>
        <v>1.3493521078196093</v>
      </c>
      <c r="X196" s="10" t="s">
        <v>25</v>
      </c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  <c r="KW196" s="11"/>
      <c r="KX196" s="11"/>
      <c r="KY196" s="11"/>
      <c r="KZ196" s="11"/>
      <c r="LA196" s="11"/>
      <c r="LB196" s="11"/>
      <c r="LC196" s="11"/>
      <c r="LD196" s="11"/>
      <c r="LE196" s="11"/>
      <c r="LF196" s="11"/>
      <c r="LG196" s="11"/>
      <c r="LH196" s="11"/>
      <c r="LI196" s="11"/>
      <c r="LJ196" s="11"/>
      <c r="LK196" s="11"/>
      <c r="LL196" s="11"/>
      <c r="LM196" s="11"/>
      <c r="LN196" s="11"/>
      <c r="LO196" s="11"/>
      <c r="LP196" s="11"/>
      <c r="LQ196" s="11"/>
      <c r="LR196" s="11"/>
      <c r="LS196" s="11"/>
      <c r="LT196" s="11"/>
      <c r="LU196" s="11"/>
      <c r="LV196" s="11"/>
      <c r="LW196" s="11"/>
      <c r="LX196" s="11"/>
      <c r="LY196" s="11"/>
      <c r="LZ196" s="11"/>
      <c r="MA196" s="11"/>
      <c r="MB196" s="11"/>
      <c r="MC196" s="11"/>
      <c r="MD196" s="11"/>
      <c r="ME196" s="11"/>
      <c r="MF196" s="11"/>
      <c r="MG196" s="11"/>
      <c r="MH196" s="11"/>
      <c r="MI196" s="11"/>
      <c r="MJ196" s="11"/>
    </row>
    <row r="197" spans="1:348" ht="15.75" customHeight="1" x14ac:dyDescent="0.2">
      <c r="A197" s="11" t="s">
        <v>71</v>
      </c>
      <c r="B197" s="10">
        <f t="shared" si="38"/>
        <v>21</v>
      </c>
      <c r="C197" s="14">
        <f t="shared" si="39"/>
        <v>25.814610754003887</v>
      </c>
      <c r="D197" s="11" t="s">
        <v>14</v>
      </c>
      <c r="E197" s="10">
        <f t="shared" si="35"/>
        <v>0</v>
      </c>
      <c r="F197" s="10" t="s">
        <v>15</v>
      </c>
      <c r="G197" s="11" t="s">
        <v>45</v>
      </c>
      <c r="H197" s="10">
        <f t="shared" si="41"/>
        <v>9</v>
      </c>
      <c r="I197" s="10">
        <f t="shared" si="42"/>
        <v>5.4916845219875814</v>
      </c>
      <c r="J197" s="11" t="s">
        <v>41</v>
      </c>
      <c r="K197" s="11" t="s">
        <v>18</v>
      </c>
      <c r="L197" s="11" t="s">
        <v>76</v>
      </c>
      <c r="M197" s="10">
        <f t="shared" si="40"/>
        <v>35</v>
      </c>
      <c r="N197" s="10">
        <f t="shared" si="43"/>
        <v>811.38659320486124</v>
      </c>
      <c r="O197" s="10" t="s">
        <v>20</v>
      </c>
      <c r="P197" s="10">
        <f t="shared" si="44"/>
        <v>0.5</v>
      </c>
      <c r="Q197" s="10">
        <f t="shared" si="45"/>
        <v>1.9150086730317313</v>
      </c>
      <c r="R197" s="10" t="s">
        <v>61</v>
      </c>
      <c r="S197" s="10" t="s">
        <v>35</v>
      </c>
      <c r="T197" s="10" t="s">
        <v>30</v>
      </c>
      <c r="U197" s="10" t="s">
        <v>24</v>
      </c>
      <c r="V197" s="10">
        <v>0</v>
      </c>
      <c r="W197" s="10">
        <f t="shared" si="46"/>
        <v>17.319049079819607</v>
      </c>
      <c r="X197" s="10" t="s">
        <v>32</v>
      </c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</row>
    <row r="198" spans="1:348" ht="15.75" customHeight="1" x14ac:dyDescent="0.2">
      <c r="A198" s="11" t="s">
        <v>70</v>
      </c>
      <c r="B198" s="10">
        <f t="shared" si="38"/>
        <v>30</v>
      </c>
      <c r="C198" s="14">
        <f t="shared" si="39"/>
        <v>15.360065299459862</v>
      </c>
      <c r="D198" s="11" t="s">
        <v>14</v>
      </c>
      <c r="E198" s="10">
        <f t="shared" si="35"/>
        <v>0</v>
      </c>
      <c r="F198" s="10" t="s">
        <v>15</v>
      </c>
      <c r="G198" s="11" t="s">
        <v>74</v>
      </c>
      <c r="H198" s="10">
        <f t="shared" si="41"/>
        <v>9</v>
      </c>
      <c r="I198" s="10">
        <f t="shared" si="42"/>
        <v>5.4916845219875814</v>
      </c>
      <c r="J198" s="11" t="s">
        <v>26</v>
      </c>
      <c r="K198" s="11" t="s">
        <v>75</v>
      </c>
      <c r="L198" s="11" t="s">
        <v>76</v>
      </c>
      <c r="M198" s="10">
        <f t="shared" si="40"/>
        <v>35</v>
      </c>
      <c r="N198" s="10">
        <f t="shared" si="43"/>
        <v>811.38659320486124</v>
      </c>
      <c r="O198" s="10" t="s">
        <v>20</v>
      </c>
      <c r="P198" s="10">
        <f t="shared" si="44"/>
        <v>0.5</v>
      </c>
      <c r="Q198" s="10">
        <f t="shared" si="45"/>
        <v>1.9150086730317313</v>
      </c>
      <c r="R198" s="10" t="s">
        <v>63</v>
      </c>
      <c r="S198" s="10" t="s">
        <v>22</v>
      </c>
      <c r="T198" s="10" t="s">
        <v>30</v>
      </c>
      <c r="U198" s="10" t="s">
        <v>24</v>
      </c>
      <c r="V198" s="10">
        <v>8</v>
      </c>
      <c r="W198" s="10">
        <f t="shared" si="46"/>
        <v>14.733190487819613</v>
      </c>
      <c r="X198" s="10" t="s">
        <v>32</v>
      </c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</row>
    <row r="199" spans="1:348" ht="15.75" customHeight="1" x14ac:dyDescent="0.2">
      <c r="A199" s="11" t="s">
        <v>70</v>
      </c>
      <c r="B199" s="10">
        <f t="shared" si="38"/>
        <v>30</v>
      </c>
      <c r="C199" s="14">
        <f t="shared" si="39"/>
        <v>15.360065299459862</v>
      </c>
      <c r="D199" s="11" t="s">
        <v>14</v>
      </c>
      <c r="E199" s="10">
        <f t="shared" si="35"/>
        <v>0</v>
      </c>
      <c r="F199" s="10" t="s">
        <v>39</v>
      </c>
      <c r="G199" s="11" t="s">
        <v>36</v>
      </c>
      <c r="H199" s="10">
        <f t="shared" si="41"/>
        <v>5</v>
      </c>
      <c r="I199" s="10">
        <f t="shared" si="42"/>
        <v>2.7442097745127843</v>
      </c>
      <c r="J199" s="11" t="s">
        <v>41</v>
      </c>
      <c r="K199" s="11" t="s">
        <v>34</v>
      </c>
      <c r="L199" s="11" t="s">
        <v>77</v>
      </c>
      <c r="M199" s="10">
        <f t="shared" si="40"/>
        <v>125</v>
      </c>
      <c r="N199" s="10">
        <f t="shared" si="43"/>
        <v>3784.1138659318617</v>
      </c>
      <c r="O199" s="10" t="s">
        <v>20</v>
      </c>
      <c r="P199" s="10">
        <f t="shared" si="44"/>
        <v>0.5</v>
      </c>
      <c r="Q199" s="10">
        <f t="shared" si="45"/>
        <v>1.9150086730317313</v>
      </c>
      <c r="R199" s="10" t="s">
        <v>65</v>
      </c>
      <c r="S199" s="10" t="s">
        <v>55</v>
      </c>
      <c r="T199" s="10" t="s">
        <v>23</v>
      </c>
      <c r="U199" s="10" t="s">
        <v>44</v>
      </c>
      <c r="V199" s="10">
        <v>4</v>
      </c>
      <c r="W199" s="10">
        <f t="shared" si="46"/>
        <v>2.611978381961012E-2</v>
      </c>
      <c r="X199" s="10" t="s">
        <v>32</v>
      </c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11"/>
      <c r="LT199" s="11"/>
      <c r="LU199" s="11"/>
      <c r="LV199" s="11"/>
      <c r="LW199" s="11"/>
      <c r="LX199" s="11"/>
      <c r="LY199" s="11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</row>
    <row r="200" spans="1:348" ht="15.75" customHeight="1" x14ac:dyDescent="0.2">
      <c r="A200" s="11" t="s">
        <v>70</v>
      </c>
      <c r="B200" s="10">
        <f t="shared" si="38"/>
        <v>30</v>
      </c>
      <c r="C200" s="14">
        <f>((26.080808080808-B200)^2)</f>
        <v>15.360065299459862</v>
      </c>
      <c r="D200" s="11" t="s">
        <v>14</v>
      </c>
      <c r="E200" s="10">
        <f t="shared" ref="E200" si="47">IF(D200="Male", 0, IF(D200="Female", 1, 1))</f>
        <v>0</v>
      </c>
      <c r="F200" s="10" t="s">
        <v>39</v>
      </c>
      <c r="G200" s="11" t="s">
        <v>45</v>
      </c>
      <c r="H200" s="10">
        <f t="shared" si="41"/>
        <v>9</v>
      </c>
      <c r="I200" s="10">
        <f t="shared" si="42"/>
        <v>5.4916845219875814</v>
      </c>
      <c r="J200" s="11" t="s">
        <v>17</v>
      </c>
      <c r="K200" s="11" t="s">
        <v>18</v>
      </c>
      <c r="L200" s="11" t="s">
        <v>76</v>
      </c>
      <c r="M200" s="10">
        <f t="shared" si="40"/>
        <v>35</v>
      </c>
      <c r="N200" s="10">
        <f t="shared" si="43"/>
        <v>811.38659320486124</v>
      </c>
      <c r="O200" s="10" t="s">
        <v>20</v>
      </c>
      <c r="P200" s="10">
        <f t="shared" si="44"/>
        <v>0.5</v>
      </c>
      <c r="Q200" s="10">
        <f t="shared" si="45"/>
        <v>1.9150086730317313</v>
      </c>
      <c r="R200" s="10" t="s">
        <v>64</v>
      </c>
      <c r="S200" s="10" t="s">
        <v>22</v>
      </c>
      <c r="T200" s="10" t="s">
        <v>30</v>
      </c>
      <c r="U200" s="10" t="s">
        <v>44</v>
      </c>
      <c r="V200" s="10">
        <v>3</v>
      </c>
      <c r="W200" s="10">
        <f t="shared" si="46"/>
        <v>1.3493521078196093</v>
      </c>
      <c r="X200" s="10" t="s">
        <v>25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  <c r="KW200" s="11"/>
      <c r="KX200" s="11"/>
      <c r="KY200" s="11"/>
      <c r="KZ200" s="11"/>
      <c r="LA200" s="11"/>
      <c r="LB200" s="11"/>
      <c r="LC200" s="11"/>
      <c r="LD200" s="11"/>
      <c r="LE200" s="11"/>
      <c r="LF200" s="11"/>
      <c r="LG200" s="11"/>
      <c r="LH200" s="11"/>
      <c r="LI200" s="11"/>
      <c r="LJ200" s="11"/>
      <c r="LK200" s="11"/>
      <c r="LL200" s="11"/>
      <c r="LM200" s="11"/>
      <c r="LN200" s="11"/>
      <c r="LO200" s="11"/>
      <c r="LP200" s="11"/>
      <c r="LQ200" s="11"/>
      <c r="LR200" s="11"/>
      <c r="LS200" s="11"/>
      <c r="LT200" s="11"/>
      <c r="LU200" s="11"/>
      <c r="LV200" s="11"/>
      <c r="LW200" s="11"/>
      <c r="LX200" s="11"/>
      <c r="LY200" s="11"/>
      <c r="LZ200" s="11"/>
      <c r="MA200" s="11"/>
      <c r="MB200" s="11"/>
      <c r="MC200" s="11"/>
      <c r="MD200" s="11"/>
      <c r="ME200" s="11"/>
      <c r="MF200" s="11"/>
      <c r="MG200" s="11"/>
      <c r="MH200" s="11"/>
      <c r="MI200" s="11"/>
      <c r="MJ200" s="11"/>
    </row>
    <row r="201" spans="1:348" ht="15.75" customHeight="1" x14ac:dyDescent="0.2">
      <c r="O201" s="10"/>
      <c r="P201" s="10"/>
      <c r="Q201" s="10"/>
      <c r="R201" s="10"/>
      <c r="S201" s="10"/>
      <c r="T201" s="10"/>
      <c r="U201" s="10"/>
      <c r="V201" s="10">
        <f>AVERAGE(V3:V200)</f>
        <v>4.1616161616161618</v>
      </c>
      <c r="X201" s="10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  <c r="KW201" s="11"/>
      <c r="KX201" s="11"/>
      <c r="KY201" s="11"/>
      <c r="KZ201" s="11"/>
      <c r="LA201" s="11"/>
      <c r="LB201" s="11"/>
      <c r="LC201" s="11"/>
      <c r="LD201" s="11"/>
      <c r="LE201" s="11"/>
      <c r="LF201" s="11"/>
      <c r="LG201" s="11"/>
      <c r="LH201" s="11"/>
      <c r="LI201" s="11"/>
      <c r="LJ201" s="11"/>
      <c r="LK201" s="11"/>
      <c r="LL201" s="11"/>
      <c r="LM201" s="11"/>
      <c r="LN201" s="11"/>
      <c r="LO201" s="11"/>
      <c r="LP201" s="11"/>
      <c r="LQ201" s="11"/>
      <c r="LR201" s="11"/>
      <c r="LS201" s="11"/>
      <c r="LT201" s="11"/>
      <c r="LU201" s="11"/>
      <c r="LV201" s="11"/>
      <c r="LW201" s="11"/>
      <c r="LX201" s="11"/>
      <c r="LY201" s="11"/>
      <c r="LZ201" s="11"/>
      <c r="MA201" s="11"/>
      <c r="MB201" s="11"/>
      <c r="MC201" s="11"/>
      <c r="MD201" s="11"/>
      <c r="ME201" s="11"/>
      <c r="MF201" s="11"/>
      <c r="MG201" s="11"/>
      <c r="MH201" s="11"/>
      <c r="MI201" s="11"/>
      <c r="MJ201" s="11"/>
    </row>
    <row r="202" spans="1:348" ht="15.75" customHeight="1" x14ac:dyDescent="0.2">
      <c r="I202" s="11">
        <f>(AVERAGE(I3:I200))^0.5</f>
        <v>2.5982185667177227</v>
      </c>
      <c r="N202" s="11">
        <f>SUM(N3:N200)/198</f>
        <v>1171.4416896235125</v>
      </c>
      <c r="O202" s="10"/>
      <c r="P202" s="10">
        <f>AVERAGE(P3:P200)</f>
        <v>1.8838383838383839</v>
      </c>
      <c r="Q202" s="10">
        <f>AVERAGE(Q3:Q200)</f>
        <v>6.155698398122623</v>
      </c>
      <c r="U202" s="10"/>
      <c r="V202" s="10"/>
      <c r="W202" s="10">
        <f>AVERAGE(W3:W200)</f>
        <v>5.1354963779206182</v>
      </c>
      <c r="X202" s="10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  <c r="KW202" s="11"/>
      <c r="KX202" s="11"/>
      <c r="KY202" s="11"/>
      <c r="KZ202" s="11"/>
      <c r="LA202" s="11"/>
      <c r="LB202" s="11"/>
      <c r="LC202" s="11"/>
      <c r="LD202" s="11"/>
      <c r="LE202" s="11"/>
      <c r="LF202" s="11"/>
      <c r="LG202" s="11"/>
      <c r="LH202" s="11"/>
      <c r="LI202" s="11"/>
      <c r="LJ202" s="11"/>
      <c r="LK202" s="11"/>
      <c r="LL202" s="11"/>
      <c r="LM202" s="11"/>
      <c r="LN202" s="11"/>
      <c r="LO202" s="11"/>
      <c r="LP202" s="11"/>
      <c r="LQ202" s="11"/>
      <c r="LR202" s="11"/>
      <c r="LS202" s="11"/>
      <c r="LT202" s="11"/>
      <c r="LU202" s="11"/>
      <c r="LV202" s="11"/>
      <c r="LW202" s="11"/>
      <c r="LX202" s="11"/>
      <c r="LY202" s="11"/>
      <c r="LZ202" s="11"/>
      <c r="MA202" s="11"/>
      <c r="MB202" s="11"/>
      <c r="MC202" s="11"/>
      <c r="MD202" s="11"/>
      <c r="ME202" s="11"/>
      <c r="MF202" s="11"/>
      <c r="MG202" s="11"/>
      <c r="MH202" s="11"/>
      <c r="MI202" s="11"/>
      <c r="MJ202" s="11"/>
    </row>
    <row r="203" spans="1:348" ht="15.75" customHeight="1" x14ac:dyDescent="0.2">
      <c r="A203" s="13" t="s">
        <v>90</v>
      </c>
      <c r="B203" s="13">
        <f>AVERAGE(B3:B200)</f>
        <v>26.08080808080808</v>
      </c>
      <c r="I203" s="11">
        <f>(6.667-8)/(6.59/(198^0.5))</f>
        <v>-2.8462780915832924</v>
      </c>
      <c r="N203" s="11">
        <f>N202/(198^0.5)</f>
        <v>83.250735798853171</v>
      </c>
      <c r="O203" s="10"/>
      <c r="P203" s="10"/>
      <c r="Q203" s="10">
        <f>6.155698398/(198^0.5)</f>
        <v>0.43746643604089452</v>
      </c>
      <c r="S203" s="10"/>
      <c r="U203" s="10"/>
      <c r="V203" s="10"/>
      <c r="W203" s="10">
        <f>5.135496378/(198^0.5)</f>
        <v>0.36496383554374762</v>
      </c>
      <c r="X203" s="10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  <c r="KW203" s="11"/>
      <c r="KX203" s="11"/>
      <c r="KY203" s="11"/>
      <c r="KZ203" s="11"/>
      <c r="LA203" s="11"/>
      <c r="LB203" s="11"/>
      <c r="LC203" s="11"/>
      <c r="LD203" s="11"/>
      <c r="LE203" s="11"/>
      <c r="LF203" s="11"/>
      <c r="LG203" s="11"/>
      <c r="LH203" s="11"/>
      <c r="LI203" s="11"/>
      <c r="LJ203" s="11"/>
      <c r="LK203" s="11"/>
      <c r="LL203" s="11"/>
      <c r="LM203" s="11"/>
      <c r="LN203" s="11"/>
      <c r="LO203" s="11"/>
      <c r="LP203" s="11"/>
      <c r="LQ203" s="11"/>
      <c r="LR203" s="11"/>
      <c r="LS203" s="11"/>
      <c r="LT203" s="11"/>
      <c r="LU203" s="11"/>
      <c r="LV203" s="11"/>
      <c r="LW203" s="11"/>
      <c r="LX203" s="11"/>
      <c r="LY203" s="11"/>
      <c r="LZ203" s="11"/>
      <c r="MA203" s="11"/>
      <c r="MB203" s="11"/>
      <c r="MC203" s="11"/>
      <c r="MD203" s="11"/>
      <c r="ME203" s="11"/>
      <c r="MF203" s="11"/>
      <c r="MG203" s="11"/>
      <c r="MH203" s="11"/>
      <c r="MI203" s="11"/>
      <c r="MJ203" s="11"/>
    </row>
    <row r="204" spans="1:348" ht="15.75" customHeight="1" x14ac:dyDescent="0.2">
      <c r="A204" s="13" t="s">
        <v>89</v>
      </c>
      <c r="B204" s="13">
        <f>AVERAGE(H3:H200)</f>
        <v>6.6565656565656566</v>
      </c>
      <c r="I204" s="11">
        <f>(1.96*I203)</f>
        <v>-5.5787050595032532</v>
      </c>
      <c r="N204" s="11">
        <f>N203*1.96</f>
        <v>163.17144216575221</v>
      </c>
      <c r="O204" s="10"/>
      <c r="P204" s="10"/>
      <c r="Q204" s="10">
        <f>1.96*0.437466436</f>
        <v>0.85743421456000002</v>
      </c>
      <c r="U204" s="10"/>
      <c r="V204" s="10"/>
      <c r="W204" s="10">
        <f>1.96*0.364963836</f>
        <v>0.71532911855999992</v>
      </c>
      <c r="X204" s="10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  <c r="KW204" s="11"/>
      <c r="KX204" s="11"/>
      <c r="KY204" s="11"/>
      <c r="KZ204" s="11"/>
      <c r="LA204" s="11"/>
      <c r="LB204" s="11"/>
      <c r="LC204" s="11"/>
      <c r="LD204" s="11"/>
      <c r="LE204" s="11"/>
      <c r="LF204" s="11"/>
      <c r="LG204" s="11"/>
      <c r="LH204" s="11"/>
      <c r="LI204" s="11"/>
      <c r="LJ204" s="11"/>
      <c r="LK204" s="11"/>
      <c r="LL204" s="11"/>
      <c r="LM204" s="11"/>
      <c r="LN204" s="11"/>
      <c r="LO204" s="11"/>
      <c r="LP204" s="11"/>
      <c r="LQ204" s="11"/>
      <c r="LR204" s="11"/>
      <c r="LS204" s="11"/>
      <c r="LT204" s="11"/>
      <c r="LU204" s="11"/>
      <c r="LV204" s="11"/>
      <c r="LW204" s="11"/>
      <c r="LX204" s="11"/>
      <c r="LY204" s="11"/>
      <c r="LZ204" s="11"/>
      <c r="MA204" s="11"/>
      <c r="MB204" s="11"/>
      <c r="MC204" s="11"/>
      <c r="MD204" s="11"/>
      <c r="ME204" s="11"/>
      <c r="MF204" s="11"/>
      <c r="MG204" s="11"/>
      <c r="MH204" s="11"/>
      <c r="MI204" s="11"/>
      <c r="MJ204" s="11"/>
    </row>
    <row r="205" spans="1:348" ht="15.75" customHeight="1" x14ac:dyDescent="0.2">
      <c r="A205" s="13" t="s">
        <v>93</v>
      </c>
      <c r="B205" s="13">
        <f>AVERAGE(M3:M200)</f>
        <v>63.484848484848484</v>
      </c>
      <c r="D205" s="15"/>
      <c r="I205" s="11">
        <f>6.65656565657-0.940318196</f>
        <v>5.71624746057</v>
      </c>
      <c r="N205" s="11">
        <f>63.484848485-N204</f>
        <v>-99.68659368075221</v>
      </c>
      <c r="Q205" s="11">
        <f>1.883838384-0.857434215</f>
        <v>1.0264041689999999</v>
      </c>
      <c r="V205" s="10"/>
      <c r="W205" s="10">
        <f>4.16161616162-0.715329119</f>
        <v>3.4462870426199999</v>
      </c>
      <c r="X205" s="10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  <c r="KW205" s="11"/>
      <c r="KX205" s="11"/>
      <c r="KY205" s="11"/>
      <c r="KZ205" s="11"/>
      <c r="LA205" s="11"/>
      <c r="LB205" s="11"/>
      <c r="LC205" s="11"/>
      <c r="LD205" s="11"/>
      <c r="LE205" s="11"/>
      <c r="LF205" s="11"/>
      <c r="LG205" s="11"/>
      <c r="LH205" s="11"/>
      <c r="LI205" s="11"/>
      <c r="LJ205" s="11"/>
      <c r="LK205" s="11"/>
      <c r="LL205" s="11"/>
      <c r="LM205" s="11"/>
      <c r="LN205" s="11"/>
      <c r="LO205" s="11"/>
      <c r="LP205" s="11"/>
      <c r="LQ205" s="11"/>
      <c r="LR205" s="11"/>
      <c r="LS205" s="11"/>
      <c r="LT205" s="11"/>
      <c r="LU205" s="11"/>
      <c r="LV205" s="11"/>
      <c r="LW205" s="11"/>
      <c r="LX205" s="11"/>
      <c r="LY205" s="11"/>
      <c r="LZ205" s="11"/>
      <c r="MA205" s="11"/>
      <c r="MB205" s="11"/>
      <c r="MC205" s="11"/>
      <c r="MD205" s="11"/>
      <c r="ME205" s="11"/>
      <c r="MF205" s="11"/>
      <c r="MG205" s="11"/>
      <c r="MH205" s="11"/>
      <c r="MI205" s="11"/>
      <c r="MJ205" s="11"/>
    </row>
    <row r="206" spans="1:348" ht="15.75" customHeight="1" x14ac:dyDescent="0.2">
      <c r="I206" s="11">
        <f>6.65656565657+0.940318196</f>
        <v>7.5968838525699995</v>
      </c>
      <c r="J206" s="11">
        <v>2</v>
      </c>
      <c r="K206" s="11" t="str">
        <f>IF(J206=2,"20k","30k")</f>
        <v>20k</v>
      </c>
      <c r="N206" s="11">
        <f>63.48484848+N204</f>
        <v>226.65629064575222</v>
      </c>
      <c r="Q206" s="11">
        <f>1.883838384+0.857434215</f>
        <v>2.7412725990000002</v>
      </c>
      <c r="V206" s="10"/>
      <c r="W206" s="10">
        <f>4.16161616162+0.715329119</f>
        <v>4.8769452806199993</v>
      </c>
      <c r="X206" s="10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  <c r="KW206" s="11"/>
      <c r="KX206" s="11"/>
      <c r="KY206" s="11"/>
      <c r="KZ206" s="11"/>
      <c r="LA206" s="11"/>
      <c r="LB206" s="11"/>
      <c r="LC206" s="11"/>
      <c r="LD206" s="11"/>
      <c r="LE206" s="11"/>
      <c r="LF206" s="11"/>
      <c r="LG206" s="11"/>
      <c r="LH206" s="11"/>
      <c r="LI206" s="11"/>
      <c r="LJ206" s="11"/>
      <c r="LK206" s="11"/>
      <c r="LL206" s="11"/>
      <c r="LM206" s="11"/>
      <c r="LN206" s="11"/>
      <c r="LO206" s="11"/>
      <c r="LP206" s="11"/>
      <c r="LQ206" s="11"/>
      <c r="LR206" s="11"/>
      <c r="LS206" s="11"/>
      <c r="LT206" s="11"/>
      <c r="LU206" s="11"/>
      <c r="LV206" s="11"/>
      <c r="LW206" s="11"/>
      <c r="LX206" s="11"/>
      <c r="LY206" s="11"/>
      <c r="LZ206" s="11"/>
      <c r="MA206" s="11"/>
      <c r="MB206" s="11"/>
      <c r="MC206" s="11"/>
      <c r="MD206" s="11"/>
      <c r="ME206" s="11"/>
      <c r="MF206" s="11"/>
      <c r="MG206" s="11"/>
      <c r="MH206" s="11"/>
      <c r="MI206" s="11"/>
      <c r="MJ206" s="11"/>
    </row>
    <row r="207" spans="1:348" ht="15.75" customHeight="1" x14ac:dyDescent="0.2">
      <c r="C207" s="16" t="s">
        <v>102</v>
      </c>
      <c r="I207" s="16" t="s">
        <v>107</v>
      </c>
      <c r="J207" s="11">
        <v>3</v>
      </c>
      <c r="K207" s="11" t="str">
        <f t="shared" ref="K207:K208" si="48">IF(J207=2,"20k","30k")</f>
        <v>30k</v>
      </c>
      <c r="N207" s="16" t="s">
        <v>110</v>
      </c>
      <c r="Q207" s="16" t="s">
        <v>113</v>
      </c>
      <c r="V207" s="10"/>
      <c r="W207" s="16" t="s">
        <v>115</v>
      </c>
      <c r="X207" s="10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  <c r="KW207" s="11"/>
      <c r="KX207" s="11"/>
      <c r="KY207" s="11"/>
      <c r="KZ207" s="11"/>
      <c r="LA207" s="11"/>
      <c r="LB207" s="11"/>
      <c r="LC207" s="11"/>
      <c r="LD207" s="11"/>
      <c r="LE207" s="11"/>
      <c r="LF207" s="11"/>
      <c r="LG207" s="11"/>
      <c r="LH207" s="11"/>
      <c r="LI207" s="11"/>
      <c r="LJ207" s="11"/>
      <c r="LK207" s="11"/>
      <c r="LL207" s="11"/>
      <c r="LM207" s="11"/>
      <c r="LN207" s="11"/>
      <c r="LO207" s="11"/>
      <c r="LP207" s="11"/>
      <c r="LQ207" s="11"/>
      <c r="LR207" s="11"/>
      <c r="LS207" s="11"/>
      <c r="LT207" s="11"/>
      <c r="LU207" s="11"/>
      <c r="LV207" s="11"/>
      <c r="LW207" s="11"/>
      <c r="LX207" s="11"/>
      <c r="LY207" s="11"/>
      <c r="LZ207" s="11"/>
      <c r="MA207" s="11"/>
      <c r="MB207" s="11"/>
      <c r="MC207" s="11"/>
      <c r="MD207" s="11"/>
      <c r="ME207" s="11"/>
      <c r="MF207" s="11"/>
      <c r="MG207" s="11"/>
      <c r="MH207" s="11"/>
      <c r="MI207" s="11"/>
      <c r="MJ207" s="11"/>
    </row>
    <row r="208" spans="1:348" ht="15.75" customHeight="1" x14ac:dyDescent="0.2">
      <c r="A208" s="11" t="s">
        <v>103</v>
      </c>
      <c r="J208" s="11">
        <v>1</v>
      </c>
      <c r="K208" s="11" t="str">
        <f t="shared" si="48"/>
        <v>30k</v>
      </c>
      <c r="V208" s="10"/>
      <c r="W208" s="10"/>
      <c r="X208" s="10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  <c r="KW208" s="11"/>
      <c r="KX208" s="11"/>
      <c r="KY208" s="11"/>
      <c r="KZ208" s="11"/>
      <c r="LA208" s="11"/>
      <c r="LB208" s="11"/>
      <c r="LC208" s="11"/>
      <c r="LD208" s="11"/>
      <c r="LE208" s="11"/>
      <c r="LF208" s="11"/>
      <c r="LG208" s="11"/>
      <c r="LH208" s="11"/>
      <c r="LI208" s="11"/>
      <c r="LJ208" s="11"/>
      <c r="LK208" s="11"/>
      <c r="LL208" s="11"/>
      <c r="LM208" s="11"/>
      <c r="LN208" s="11"/>
      <c r="LO208" s="11"/>
      <c r="LP208" s="11"/>
      <c r="LQ208" s="11"/>
      <c r="LR208" s="11"/>
      <c r="LS208" s="11"/>
      <c r="LT208" s="11"/>
      <c r="LU208" s="11"/>
      <c r="LV208" s="11"/>
      <c r="LW208" s="11"/>
      <c r="LX208" s="11"/>
      <c r="LY208" s="11"/>
      <c r="LZ208" s="11"/>
      <c r="MA208" s="11"/>
      <c r="MB208" s="11"/>
      <c r="MC208" s="11"/>
      <c r="MD208" s="11"/>
      <c r="ME208" s="11"/>
      <c r="MF208" s="11"/>
      <c r="MG208" s="11"/>
      <c r="MH208" s="11"/>
      <c r="MI208" s="11"/>
      <c r="MJ208" s="11"/>
    </row>
    <row r="209" spans="1:348" ht="15.75" customHeight="1" x14ac:dyDescent="0.2">
      <c r="A209" s="11" t="s">
        <v>99</v>
      </c>
      <c r="B209" s="11">
        <f>SUM(C3:C200)/198</f>
        <v>24.205591266197395</v>
      </c>
      <c r="X209" s="10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  <c r="KW209" s="11"/>
      <c r="KX209" s="11"/>
      <c r="KY209" s="11"/>
      <c r="KZ209" s="11"/>
      <c r="LA209" s="11"/>
      <c r="LB209" s="11"/>
      <c r="LC209" s="11"/>
      <c r="LD209" s="11"/>
      <c r="LE209" s="11"/>
      <c r="LF209" s="11"/>
      <c r="LG209" s="11"/>
      <c r="LH209" s="11"/>
      <c r="LI209" s="11"/>
      <c r="LJ209" s="11"/>
      <c r="LK209" s="11"/>
      <c r="LL209" s="11"/>
      <c r="LM209" s="11"/>
      <c r="LN209" s="11"/>
      <c r="LO209" s="11"/>
      <c r="LP209" s="11"/>
      <c r="LQ209" s="11"/>
      <c r="LR209" s="11"/>
      <c r="LS209" s="11"/>
      <c r="LT209" s="11"/>
      <c r="LU209" s="11"/>
      <c r="LV209" s="11"/>
      <c r="LW209" s="11"/>
      <c r="LX209" s="11"/>
      <c r="LY209" s="11"/>
      <c r="LZ209" s="11"/>
      <c r="MA209" s="11"/>
      <c r="MB209" s="11"/>
      <c r="MC209" s="11"/>
      <c r="MD209" s="11"/>
      <c r="ME209" s="11"/>
      <c r="MF209" s="11"/>
      <c r="MG209" s="11"/>
      <c r="MH209" s="11"/>
      <c r="MI209" s="11"/>
      <c r="MJ209" s="11"/>
    </row>
    <row r="210" spans="1:348" ht="15.75" customHeight="1" x14ac:dyDescent="0.2">
      <c r="A210" s="11" t="s">
        <v>100</v>
      </c>
      <c r="B210" s="11">
        <f>(1.96*(B209))/(198^0.5)</f>
        <v>3.3716242732060691</v>
      </c>
      <c r="X210" s="10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  <c r="KW210" s="11"/>
      <c r="KX210" s="11"/>
      <c r="KY210" s="11"/>
      <c r="KZ210" s="11"/>
      <c r="LA210" s="11"/>
      <c r="LB210" s="11"/>
      <c r="LC210" s="11"/>
      <c r="LD210" s="11"/>
      <c r="LE210" s="11"/>
      <c r="LF210" s="11"/>
      <c r="LG210" s="11"/>
      <c r="LH210" s="11"/>
      <c r="LI210" s="11"/>
      <c r="LJ210" s="11"/>
      <c r="LK210" s="11"/>
      <c r="LL210" s="11"/>
      <c r="LM210" s="11"/>
      <c r="LN210" s="11"/>
      <c r="LO210" s="11"/>
      <c r="LP210" s="11"/>
      <c r="LQ210" s="11"/>
      <c r="LR210" s="11"/>
      <c r="LS210" s="11"/>
      <c r="LT210" s="11"/>
      <c r="LU210" s="11"/>
      <c r="LV210" s="11"/>
      <c r="LW210" s="11"/>
      <c r="LX210" s="11"/>
      <c r="LY210" s="11"/>
      <c r="LZ210" s="11"/>
      <c r="MA210" s="11"/>
      <c r="MB210" s="11"/>
      <c r="MC210" s="11"/>
      <c r="MD210" s="11"/>
      <c r="ME210" s="11"/>
      <c r="MF210" s="11"/>
      <c r="MG210" s="11"/>
      <c r="MH210" s="11"/>
      <c r="MI210" s="11"/>
      <c r="MJ210" s="11"/>
    </row>
    <row r="211" spans="1:348" ht="15.75" customHeight="1" x14ac:dyDescent="0.2">
      <c r="A211" s="11" t="s">
        <v>101</v>
      </c>
      <c r="B211" s="11" t="s">
        <v>102</v>
      </c>
      <c r="R211" s="11" t="s">
        <v>24</v>
      </c>
      <c r="S211" s="11">
        <f>FREQUENCY(R3:R200,R211:R212)</f>
        <v>0</v>
      </c>
      <c r="X211" s="10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  <c r="KW211" s="11"/>
      <c r="KX211" s="11"/>
      <c r="KY211" s="11"/>
      <c r="KZ211" s="11"/>
      <c r="LA211" s="11"/>
      <c r="LB211" s="11"/>
      <c r="LC211" s="11"/>
      <c r="LD211" s="11"/>
      <c r="LE211" s="11"/>
      <c r="LF211" s="11"/>
      <c r="LG211" s="11"/>
      <c r="LH211" s="11"/>
      <c r="LI211" s="11"/>
      <c r="LJ211" s="11"/>
      <c r="LK211" s="11"/>
      <c r="LL211" s="11"/>
      <c r="LM211" s="11"/>
      <c r="LN211" s="11"/>
      <c r="LO211" s="11"/>
      <c r="LP211" s="11"/>
      <c r="LQ211" s="11"/>
      <c r="LR211" s="11"/>
      <c r="LS211" s="11"/>
      <c r="LT211" s="11"/>
      <c r="LU211" s="11"/>
      <c r="LV211" s="11"/>
      <c r="LW211" s="11"/>
      <c r="LX211" s="11"/>
      <c r="LY211" s="11"/>
      <c r="LZ211" s="11"/>
      <c r="MA211" s="11"/>
      <c r="MB211" s="11"/>
      <c r="MC211" s="11"/>
      <c r="MD211" s="11"/>
      <c r="ME211" s="11"/>
      <c r="MF211" s="11"/>
      <c r="MG211" s="11"/>
      <c r="MH211" s="11"/>
      <c r="MI211" s="11"/>
      <c r="MJ211" s="11"/>
    </row>
    <row r="212" spans="1:348" ht="15.75" customHeight="1" x14ac:dyDescent="0.2">
      <c r="R212" s="11" t="s">
        <v>64</v>
      </c>
      <c r="X212" s="10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  <c r="KW212" s="11"/>
      <c r="KX212" s="11"/>
      <c r="KY212" s="11"/>
      <c r="KZ212" s="11"/>
      <c r="LA212" s="11"/>
      <c r="LB212" s="11"/>
      <c r="LC212" s="11"/>
      <c r="LD212" s="11"/>
      <c r="LE212" s="11"/>
      <c r="LF212" s="11"/>
      <c r="LG212" s="11"/>
      <c r="LH212" s="11"/>
      <c r="LI212" s="11"/>
      <c r="LJ212" s="11"/>
      <c r="LK212" s="11"/>
      <c r="LL212" s="11"/>
      <c r="LM212" s="11"/>
      <c r="LN212" s="11"/>
      <c r="LO212" s="11"/>
      <c r="LP212" s="11"/>
      <c r="LQ212" s="11"/>
      <c r="LR212" s="11"/>
      <c r="LS212" s="11"/>
      <c r="LT212" s="11"/>
      <c r="LU212" s="11"/>
      <c r="LV212" s="11"/>
      <c r="LW212" s="11"/>
      <c r="LX212" s="11"/>
      <c r="LY212" s="11"/>
      <c r="LZ212" s="11"/>
      <c r="MA212" s="11"/>
      <c r="MB212" s="11"/>
      <c r="MC212" s="11"/>
      <c r="MD212" s="11"/>
      <c r="ME212" s="11"/>
      <c r="MF212" s="11"/>
      <c r="MG212" s="11"/>
      <c r="MH212" s="11"/>
      <c r="MI212" s="11"/>
      <c r="MJ212" s="11"/>
    </row>
    <row r="213" spans="1:348" ht="15.75" customHeight="1" x14ac:dyDescent="0.2">
      <c r="X213" s="10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  <c r="KW213" s="11"/>
      <c r="KX213" s="11"/>
      <c r="KY213" s="11"/>
      <c r="KZ213" s="11"/>
      <c r="LA213" s="11"/>
      <c r="LB213" s="11"/>
      <c r="LC213" s="11"/>
      <c r="LD213" s="11"/>
      <c r="LE213" s="11"/>
      <c r="LF213" s="11"/>
      <c r="LG213" s="11"/>
      <c r="LH213" s="11"/>
      <c r="LI213" s="11"/>
      <c r="LJ213" s="11"/>
      <c r="LK213" s="11"/>
      <c r="LL213" s="11"/>
      <c r="LM213" s="11"/>
      <c r="LN213" s="11"/>
      <c r="LO213" s="11"/>
      <c r="LP213" s="11"/>
      <c r="LQ213" s="11"/>
      <c r="LR213" s="11"/>
      <c r="LS213" s="11"/>
      <c r="LT213" s="11"/>
      <c r="LU213" s="11"/>
      <c r="LV213" s="11"/>
      <c r="LW213" s="11"/>
      <c r="LX213" s="11"/>
      <c r="LY213" s="11"/>
      <c r="LZ213" s="11"/>
      <c r="MA213" s="11"/>
      <c r="MB213" s="11"/>
      <c r="MC213" s="11"/>
      <c r="MD213" s="11"/>
      <c r="ME213" s="11"/>
      <c r="MF213" s="11"/>
      <c r="MG213" s="11"/>
      <c r="MH213" s="11"/>
      <c r="MI213" s="11"/>
      <c r="MJ213" s="11"/>
    </row>
    <row r="214" spans="1:348" ht="15.75" customHeight="1" x14ac:dyDescent="0.2">
      <c r="X214" s="12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  <c r="KW214" s="11"/>
      <c r="KX214" s="11"/>
      <c r="KY214" s="11"/>
      <c r="KZ214" s="11"/>
      <c r="LA214" s="11"/>
      <c r="LB214" s="11"/>
      <c r="LC214" s="11"/>
      <c r="LD214" s="11"/>
      <c r="LE214" s="11"/>
      <c r="LF214" s="11"/>
      <c r="LG214" s="11"/>
      <c r="LH214" s="11"/>
      <c r="LI214" s="11"/>
      <c r="LJ214" s="11"/>
      <c r="LK214" s="11"/>
      <c r="LL214" s="11"/>
      <c r="LM214" s="11"/>
      <c r="LN214" s="11"/>
      <c r="LO214" s="11"/>
      <c r="LP214" s="11"/>
      <c r="LQ214" s="11"/>
      <c r="LR214" s="11"/>
      <c r="LS214" s="11"/>
      <c r="LT214" s="11"/>
      <c r="LU214" s="11"/>
      <c r="LV214" s="11"/>
      <c r="LW214" s="11"/>
      <c r="LX214" s="11"/>
      <c r="LY214" s="11"/>
      <c r="LZ214" s="11"/>
      <c r="MA214" s="11"/>
      <c r="MB214" s="11"/>
      <c r="MC214" s="11"/>
      <c r="MD214" s="11"/>
      <c r="ME214" s="11"/>
      <c r="MF214" s="11"/>
      <c r="MG214" s="11"/>
      <c r="MH214" s="11"/>
      <c r="MI214" s="11"/>
      <c r="MJ214" s="11"/>
    </row>
    <row r="215" spans="1:348" ht="15.75" customHeight="1" x14ac:dyDescent="0.2"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11"/>
      <c r="LG215" s="11"/>
      <c r="LH215" s="11"/>
      <c r="LI215" s="11"/>
      <c r="LJ215" s="11"/>
      <c r="LK215" s="11"/>
      <c r="LL215" s="11"/>
      <c r="LM215" s="11"/>
      <c r="LN215" s="11"/>
      <c r="LO215" s="11"/>
      <c r="LP215" s="11"/>
      <c r="LQ215" s="11"/>
      <c r="LR215" s="11"/>
      <c r="LS215" s="11"/>
      <c r="LT215" s="11"/>
      <c r="LU215" s="11"/>
      <c r="LV215" s="11"/>
      <c r="LW215" s="11"/>
      <c r="LX215" s="11"/>
      <c r="LY215" s="11"/>
      <c r="LZ215" s="11"/>
      <c r="MA215" s="11"/>
      <c r="MB215" s="11"/>
      <c r="MC215" s="11"/>
      <c r="MD215" s="11"/>
      <c r="ME215" s="11"/>
      <c r="MF215" s="11"/>
      <c r="MG215" s="11"/>
      <c r="MH215" s="11"/>
      <c r="MI215" s="11"/>
      <c r="MJ215" s="11"/>
    </row>
    <row r="216" spans="1:348" ht="15.75" customHeight="1" x14ac:dyDescent="0.2"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  <c r="KW216" s="11"/>
      <c r="KX216" s="11"/>
      <c r="KY216" s="11"/>
      <c r="KZ216" s="11"/>
      <c r="LA216" s="11"/>
      <c r="LB216" s="11"/>
      <c r="LC216" s="11"/>
      <c r="LD216" s="11"/>
      <c r="LE216" s="11"/>
      <c r="LF216" s="11"/>
      <c r="LG216" s="11"/>
      <c r="LH216" s="11"/>
      <c r="LI216" s="11"/>
      <c r="LJ216" s="11"/>
      <c r="LK216" s="11"/>
      <c r="LL216" s="11"/>
      <c r="LM216" s="11"/>
      <c r="LN216" s="11"/>
      <c r="LO216" s="11"/>
      <c r="LP216" s="11"/>
      <c r="LQ216" s="11"/>
      <c r="LR216" s="11"/>
      <c r="LS216" s="11"/>
      <c r="LT216" s="11"/>
      <c r="LU216" s="11"/>
      <c r="LV216" s="11"/>
      <c r="LW216" s="11"/>
      <c r="LX216" s="11"/>
      <c r="LY216" s="11"/>
      <c r="LZ216" s="11"/>
      <c r="MA216" s="11"/>
      <c r="MB216" s="11"/>
      <c r="MC216" s="11"/>
      <c r="MD216" s="11"/>
      <c r="ME216" s="11"/>
      <c r="MF216" s="11"/>
      <c r="MG216" s="11"/>
      <c r="MH216" s="11"/>
      <c r="MI216" s="11"/>
      <c r="MJ216" s="11"/>
    </row>
    <row r="217" spans="1:348" ht="15.75" customHeight="1" x14ac:dyDescent="0.2"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  <c r="KW217" s="11"/>
      <c r="KX217" s="11"/>
      <c r="KY217" s="11"/>
      <c r="KZ217" s="11"/>
      <c r="LA217" s="11"/>
      <c r="LB217" s="11"/>
      <c r="LC217" s="11"/>
      <c r="LD217" s="11"/>
      <c r="LE217" s="11"/>
      <c r="LF217" s="11"/>
      <c r="LG217" s="11"/>
      <c r="LH217" s="11"/>
      <c r="LI217" s="11"/>
      <c r="LJ217" s="11"/>
      <c r="LK217" s="11"/>
      <c r="LL217" s="11"/>
      <c r="LM217" s="11"/>
      <c r="LN217" s="11"/>
      <c r="LO217" s="11"/>
      <c r="LP217" s="11"/>
      <c r="LQ217" s="11"/>
      <c r="LR217" s="11"/>
      <c r="LS217" s="11"/>
      <c r="LT217" s="11"/>
      <c r="LU217" s="11"/>
      <c r="LV217" s="11"/>
      <c r="LW217" s="11"/>
      <c r="LX217" s="11"/>
      <c r="LY217" s="11"/>
      <c r="LZ217" s="11"/>
      <c r="MA217" s="11"/>
      <c r="MB217" s="11"/>
      <c r="MC217" s="11"/>
      <c r="MD217" s="11"/>
      <c r="ME217" s="11"/>
      <c r="MF217" s="11"/>
      <c r="MG217" s="11"/>
      <c r="MH217" s="11"/>
      <c r="MI217" s="11"/>
      <c r="MJ217" s="11"/>
    </row>
    <row r="218" spans="1:348" ht="15.75" customHeight="1" x14ac:dyDescent="0.2"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  <c r="KW218" s="11"/>
      <c r="KX218" s="11"/>
      <c r="KY218" s="11"/>
      <c r="KZ218" s="11"/>
      <c r="LA218" s="11"/>
      <c r="LB218" s="11"/>
      <c r="LC218" s="11"/>
      <c r="LD218" s="11"/>
      <c r="LE218" s="11"/>
      <c r="LF218" s="11"/>
      <c r="LG218" s="11"/>
      <c r="LH218" s="11"/>
      <c r="LI218" s="11"/>
      <c r="LJ218" s="11"/>
      <c r="LK218" s="11"/>
      <c r="LL218" s="11"/>
      <c r="LM218" s="11"/>
      <c r="LN218" s="11"/>
      <c r="LO218" s="11"/>
      <c r="LP218" s="11"/>
      <c r="LQ218" s="11"/>
      <c r="LR218" s="11"/>
      <c r="LS218" s="11"/>
      <c r="LT218" s="11"/>
      <c r="LU218" s="11"/>
      <c r="LV218" s="11"/>
      <c r="LW218" s="11"/>
      <c r="LX218" s="11"/>
      <c r="LY218" s="11"/>
      <c r="LZ218" s="11"/>
      <c r="MA218" s="11"/>
      <c r="MB218" s="11"/>
      <c r="MC218" s="11"/>
      <c r="MD218" s="11"/>
      <c r="ME218" s="11"/>
      <c r="MF218" s="11"/>
      <c r="MG218" s="11"/>
      <c r="MH218" s="11"/>
      <c r="MI218" s="11"/>
      <c r="MJ218" s="11"/>
    </row>
    <row r="219" spans="1:348" ht="15.75" customHeight="1" x14ac:dyDescent="0.2"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  <c r="KW219" s="11"/>
      <c r="KX219" s="11"/>
      <c r="KY219" s="11"/>
      <c r="KZ219" s="11"/>
      <c r="LA219" s="11"/>
      <c r="LB219" s="11"/>
      <c r="LC219" s="11"/>
      <c r="LD219" s="11"/>
      <c r="LE219" s="11"/>
      <c r="LF219" s="11"/>
      <c r="LG219" s="11"/>
      <c r="LH219" s="11"/>
      <c r="LI219" s="11"/>
      <c r="LJ219" s="11"/>
      <c r="LK219" s="11"/>
      <c r="LL219" s="11"/>
      <c r="LM219" s="11"/>
      <c r="LN219" s="11"/>
      <c r="LO219" s="11"/>
      <c r="LP219" s="11"/>
      <c r="LQ219" s="11"/>
      <c r="LR219" s="11"/>
      <c r="LS219" s="11"/>
      <c r="LT219" s="11"/>
      <c r="LU219" s="11"/>
      <c r="LV219" s="11"/>
      <c r="LW219" s="11"/>
      <c r="LX219" s="11"/>
      <c r="LY219" s="11"/>
      <c r="LZ219" s="11"/>
      <c r="MA219" s="11"/>
      <c r="MB219" s="11"/>
      <c r="MC219" s="11"/>
      <c r="MD219" s="11"/>
      <c r="ME219" s="11"/>
      <c r="MF219" s="11"/>
      <c r="MG219" s="11"/>
      <c r="MH219" s="11"/>
      <c r="MI219" s="11"/>
      <c r="MJ219" s="11"/>
    </row>
    <row r="220" spans="1:348" ht="15.75" customHeight="1" x14ac:dyDescent="0.2"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  <c r="KW220" s="11"/>
      <c r="KX220" s="11"/>
      <c r="KY220" s="11"/>
      <c r="KZ220" s="11"/>
      <c r="LA220" s="11"/>
      <c r="LB220" s="11"/>
      <c r="LC220" s="11"/>
      <c r="LD220" s="11"/>
      <c r="LE220" s="11"/>
      <c r="LF220" s="11"/>
      <c r="LG220" s="11"/>
      <c r="LH220" s="11"/>
      <c r="LI220" s="11"/>
      <c r="LJ220" s="11"/>
      <c r="LK220" s="11"/>
      <c r="LL220" s="11"/>
      <c r="LM220" s="11"/>
      <c r="LN220" s="11"/>
      <c r="LO220" s="11"/>
      <c r="LP220" s="11"/>
      <c r="LQ220" s="11"/>
      <c r="LR220" s="11"/>
      <c r="LS220" s="11"/>
      <c r="LT220" s="11"/>
      <c r="LU220" s="11"/>
      <c r="LV220" s="11"/>
      <c r="LW220" s="11"/>
      <c r="LX220" s="11"/>
      <c r="LY220" s="11"/>
      <c r="LZ220" s="11"/>
      <c r="MA220" s="11"/>
      <c r="MB220" s="11"/>
      <c r="MC220" s="11"/>
      <c r="MD220" s="11"/>
      <c r="ME220" s="11"/>
      <c r="MF220" s="11"/>
      <c r="MG220" s="11"/>
      <c r="MH220" s="11"/>
      <c r="MI220" s="11"/>
      <c r="MJ220" s="11"/>
    </row>
    <row r="221" spans="1:348" ht="15.75" customHeight="1" x14ac:dyDescent="0.2"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  <c r="KW221" s="11"/>
      <c r="KX221" s="11"/>
      <c r="KY221" s="11"/>
      <c r="KZ221" s="11"/>
      <c r="LA221" s="11"/>
      <c r="LB221" s="11"/>
      <c r="LC221" s="11"/>
      <c r="LD221" s="11"/>
      <c r="LE221" s="11"/>
      <c r="LF221" s="11"/>
      <c r="LG221" s="11"/>
      <c r="LH221" s="11"/>
      <c r="LI221" s="11"/>
      <c r="LJ221" s="11"/>
      <c r="LK221" s="11"/>
      <c r="LL221" s="11"/>
      <c r="LM221" s="11"/>
      <c r="LN221" s="11"/>
      <c r="LO221" s="11"/>
      <c r="LP221" s="11"/>
      <c r="LQ221" s="11"/>
      <c r="LR221" s="11"/>
      <c r="LS221" s="11"/>
      <c r="LT221" s="11"/>
      <c r="LU221" s="11"/>
      <c r="LV221" s="11"/>
      <c r="LW221" s="11"/>
      <c r="LX221" s="11"/>
      <c r="LY221" s="11"/>
      <c r="LZ221" s="11"/>
      <c r="MA221" s="11"/>
      <c r="MB221" s="11"/>
      <c r="MC221" s="11"/>
      <c r="MD221" s="11"/>
      <c r="ME221" s="11"/>
      <c r="MF221" s="11"/>
      <c r="MG221" s="11"/>
      <c r="MH221" s="11"/>
      <c r="MI221" s="11"/>
      <c r="MJ221" s="11"/>
    </row>
    <row r="222" spans="1:348" ht="15.75" customHeight="1" x14ac:dyDescent="0.2"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  <c r="KW222" s="11"/>
      <c r="KX222" s="11"/>
      <c r="KY222" s="11"/>
      <c r="KZ222" s="11"/>
      <c r="LA222" s="11"/>
      <c r="LB222" s="11"/>
      <c r="LC222" s="11"/>
      <c r="LD222" s="11"/>
      <c r="LE222" s="11"/>
      <c r="LF222" s="11"/>
      <c r="LG222" s="11"/>
      <c r="LH222" s="11"/>
      <c r="LI222" s="11"/>
      <c r="LJ222" s="11"/>
      <c r="LK222" s="11"/>
      <c r="LL222" s="11"/>
      <c r="LM222" s="11"/>
      <c r="LN222" s="11"/>
      <c r="LO222" s="11"/>
      <c r="LP222" s="11"/>
      <c r="LQ222" s="11"/>
      <c r="LR222" s="11"/>
      <c r="LS222" s="11"/>
      <c r="LT222" s="11"/>
      <c r="LU222" s="11"/>
      <c r="LV222" s="11"/>
      <c r="LW222" s="11"/>
      <c r="LX222" s="11"/>
      <c r="LY222" s="11"/>
      <c r="LZ222" s="11"/>
      <c r="MA222" s="11"/>
      <c r="MB222" s="11"/>
      <c r="MC222" s="11"/>
      <c r="MD222" s="11"/>
      <c r="ME222" s="11"/>
      <c r="MF222" s="11"/>
      <c r="MG222" s="11"/>
      <c r="MH222" s="11"/>
      <c r="MI222" s="11"/>
      <c r="MJ222" s="11"/>
    </row>
    <row r="223" spans="1:348" ht="15.75" customHeight="1" x14ac:dyDescent="0.2"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  <c r="KW223" s="11"/>
      <c r="KX223" s="11"/>
      <c r="KY223" s="11"/>
      <c r="KZ223" s="11"/>
      <c r="LA223" s="11"/>
      <c r="LB223" s="11"/>
      <c r="LC223" s="11"/>
      <c r="LD223" s="11"/>
      <c r="LE223" s="11"/>
      <c r="LF223" s="11"/>
      <c r="LG223" s="11"/>
      <c r="LH223" s="11"/>
      <c r="LI223" s="11"/>
      <c r="LJ223" s="11"/>
      <c r="LK223" s="11"/>
      <c r="LL223" s="11"/>
      <c r="LM223" s="11"/>
      <c r="LN223" s="11"/>
      <c r="LO223" s="11"/>
      <c r="LP223" s="11"/>
      <c r="LQ223" s="11"/>
      <c r="LR223" s="11"/>
      <c r="LS223" s="11"/>
      <c r="LT223" s="11"/>
      <c r="LU223" s="11"/>
      <c r="LV223" s="11"/>
      <c r="LW223" s="11"/>
      <c r="LX223" s="11"/>
      <c r="LY223" s="11"/>
      <c r="LZ223" s="11"/>
      <c r="MA223" s="11"/>
      <c r="MB223" s="11"/>
      <c r="MC223" s="11"/>
      <c r="MD223" s="11"/>
      <c r="ME223" s="11"/>
      <c r="MF223" s="11"/>
      <c r="MG223" s="11"/>
      <c r="MH223" s="11"/>
      <c r="MI223" s="11"/>
      <c r="MJ223" s="11"/>
    </row>
    <row r="224" spans="1:348" ht="15.75" customHeight="1" x14ac:dyDescent="0.2"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  <c r="KW224" s="11"/>
      <c r="KX224" s="11"/>
      <c r="KY224" s="11"/>
      <c r="KZ224" s="11"/>
      <c r="LA224" s="11"/>
      <c r="LB224" s="11"/>
      <c r="LC224" s="11"/>
      <c r="LD224" s="11"/>
      <c r="LE224" s="11"/>
      <c r="LF224" s="11"/>
      <c r="LG224" s="11"/>
      <c r="LH224" s="11"/>
      <c r="LI224" s="11"/>
      <c r="LJ224" s="11"/>
      <c r="LK224" s="11"/>
      <c r="LL224" s="11"/>
      <c r="LM224" s="11"/>
      <c r="LN224" s="11"/>
      <c r="LO224" s="11"/>
      <c r="LP224" s="11"/>
      <c r="LQ224" s="11"/>
      <c r="LR224" s="11"/>
      <c r="LS224" s="11"/>
      <c r="LT224" s="11"/>
      <c r="LU224" s="11"/>
      <c r="LV224" s="11"/>
      <c r="LW224" s="11"/>
      <c r="LX224" s="11"/>
      <c r="LY224" s="11"/>
      <c r="LZ224" s="11"/>
      <c r="MA224" s="11"/>
      <c r="MB224" s="11"/>
      <c r="MC224" s="11"/>
      <c r="MD224" s="11"/>
      <c r="ME224" s="11"/>
      <c r="MF224" s="11"/>
      <c r="MG224" s="11"/>
      <c r="MH224" s="11"/>
      <c r="MI224" s="11"/>
      <c r="MJ224" s="11"/>
    </row>
    <row r="225" spans="28:348" ht="15.75" customHeight="1" x14ac:dyDescent="0.2"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  <c r="KW225" s="11"/>
      <c r="KX225" s="11"/>
      <c r="KY225" s="11"/>
      <c r="KZ225" s="11"/>
      <c r="LA225" s="11"/>
      <c r="LB225" s="11"/>
      <c r="LC225" s="11"/>
      <c r="LD225" s="11"/>
      <c r="LE225" s="11"/>
      <c r="LF225" s="11"/>
      <c r="LG225" s="11"/>
      <c r="LH225" s="11"/>
      <c r="LI225" s="11"/>
      <c r="LJ225" s="11"/>
      <c r="LK225" s="11"/>
      <c r="LL225" s="11"/>
      <c r="LM225" s="11"/>
      <c r="LN225" s="11"/>
      <c r="LO225" s="11"/>
      <c r="LP225" s="11"/>
      <c r="LQ225" s="11"/>
      <c r="LR225" s="11"/>
      <c r="LS225" s="11"/>
      <c r="LT225" s="11"/>
      <c r="LU225" s="11"/>
      <c r="LV225" s="11"/>
      <c r="LW225" s="11"/>
      <c r="LX225" s="11"/>
      <c r="LY225" s="11"/>
      <c r="LZ225" s="11"/>
      <c r="MA225" s="11"/>
      <c r="MB225" s="11"/>
      <c r="MC225" s="11"/>
      <c r="MD225" s="11"/>
      <c r="ME225" s="11"/>
      <c r="MF225" s="11"/>
      <c r="MG225" s="11"/>
      <c r="MH225" s="11"/>
      <c r="MI225" s="11"/>
      <c r="MJ225" s="11"/>
    </row>
    <row r="226" spans="28:348" ht="15.75" customHeight="1" x14ac:dyDescent="0.2"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  <c r="KW226" s="11"/>
      <c r="KX226" s="11"/>
      <c r="KY226" s="11"/>
      <c r="KZ226" s="11"/>
      <c r="LA226" s="11"/>
      <c r="LB226" s="11"/>
      <c r="LC226" s="11"/>
      <c r="LD226" s="11"/>
      <c r="LE226" s="11"/>
      <c r="LF226" s="11"/>
      <c r="LG226" s="11"/>
      <c r="LH226" s="11"/>
      <c r="LI226" s="11"/>
      <c r="LJ226" s="11"/>
      <c r="LK226" s="11"/>
      <c r="LL226" s="11"/>
      <c r="LM226" s="11"/>
      <c r="LN226" s="11"/>
      <c r="LO226" s="11"/>
      <c r="LP226" s="11"/>
      <c r="LQ226" s="11"/>
      <c r="LR226" s="11"/>
      <c r="LS226" s="11"/>
      <c r="LT226" s="11"/>
      <c r="LU226" s="11"/>
      <c r="LV226" s="11"/>
      <c r="LW226" s="11"/>
      <c r="LX226" s="11"/>
      <c r="LY226" s="11"/>
      <c r="LZ226" s="11"/>
      <c r="MA226" s="11"/>
      <c r="MB226" s="11"/>
      <c r="MC226" s="11"/>
      <c r="MD226" s="11"/>
      <c r="ME226" s="11"/>
      <c r="MF226" s="11"/>
      <c r="MG226" s="11"/>
      <c r="MH226" s="11"/>
      <c r="MI226" s="11"/>
      <c r="MJ226" s="11"/>
    </row>
    <row r="227" spans="28:348" ht="15.75" customHeight="1" x14ac:dyDescent="0.2"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  <c r="KW227" s="11"/>
      <c r="KX227" s="11"/>
      <c r="KY227" s="11"/>
      <c r="KZ227" s="11"/>
      <c r="LA227" s="11"/>
      <c r="LB227" s="11"/>
      <c r="LC227" s="11"/>
      <c r="LD227" s="11"/>
      <c r="LE227" s="11"/>
      <c r="LF227" s="11"/>
      <c r="LG227" s="11"/>
      <c r="LH227" s="11"/>
      <c r="LI227" s="11"/>
      <c r="LJ227" s="11"/>
      <c r="LK227" s="11"/>
      <c r="LL227" s="11"/>
      <c r="LM227" s="11"/>
      <c r="LN227" s="11"/>
      <c r="LO227" s="11"/>
      <c r="LP227" s="11"/>
      <c r="LQ227" s="11"/>
      <c r="LR227" s="11"/>
      <c r="LS227" s="11"/>
      <c r="LT227" s="11"/>
      <c r="LU227" s="11"/>
      <c r="LV227" s="11"/>
      <c r="LW227" s="11"/>
      <c r="LX227" s="11"/>
      <c r="LY227" s="11"/>
      <c r="LZ227" s="11"/>
      <c r="MA227" s="11"/>
      <c r="MB227" s="11"/>
      <c r="MC227" s="11"/>
      <c r="MD227" s="11"/>
      <c r="ME227" s="11"/>
      <c r="MF227" s="11"/>
      <c r="MG227" s="11"/>
      <c r="MH227" s="11"/>
      <c r="MI227" s="11"/>
      <c r="MJ227" s="11"/>
    </row>
    <row r="228" spans="28:348" ht="15.75" customHeight="1" x14ac:dyDescent="0.2"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  <c r="KW228" s="11"/>
      <c r="KX228" s="11"/>
      <c r="KY228" s="11"/>
      <c r="KZ228" s="11"/>
      <c r="LA228" s="11"/>
      <c r="LB228" s="11"/>
      <c r="LC228" s="11"/>
      <c r="LD228" s="11"/>
      <c r="LE228" s="11"/>
      <c r="LF228" s="11"/>
      <c r="LG228" s="11"/>
      <c r="LH228" s="11"/>
      <c r="LI228" s="11"/>
      <c r="LJ228" s="11"/>
      <c r="LK228" s="11"/>
      <c r="LL228" s="11"/>
      <c r="LM228" s="11"/>
      <c r="LN228" s="11"/>
      <c r="LO228" s="11"/>
      <c r="LP228" s="11"/>
      <c r="LQ228" s="11"/>
      <c r="LR228" s="11"/>
      <c r="LS228" s="11"/>
      <c r="LT228" s="11"/>
      <c r="LU228" s="11"/>
      <c r="LV228" s="11"/>
      <c r="LW228" s="11"/>
      <c r="LX228" s="11"/>
      <c r="LY228" s="11"/>
      <c r="LZ228" s="11"/>
      <c r="MA228" s="11"/>
      <c r="MB228" s="11"/>
      <c r="MC228" s="11"/>
      <c r="MD228" s="11"/>
      <c r="ME228" s="11"/>
      <c r="MF228" s="11"/>
      <c r="MG228" s="11"/>
      <c r="MH228" s="11"/>
      <c r="MI228" s="11"/>
      <c r="MJ228" s="11"/>
    </row>
    <row r="229" spans="28:348" ht="15.75" customHeight="1" x14ac:dyDescent="0.2"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  <c r="KW229" s="11"/>
      <c r="KX229" s="11"/>
      <c r="KY229" s="11"/>
      <c r="KZ229" s="11"/>
      <c r="LA229" s="11"/>
      <c r="LB229" s="11"/>
      <c r="LC229" s="11"/>
      <c r="LD229" s="11"/>
      <c r="LE229" s="11"/>
      <c r="LF229" s="11"/>
      <c r="LG229" s="11"/>
      <c r="LH229" s="11"/>
      <c r="LI229" s="11"/>
      <c r="LJ229" s="11"/>
      <c r="LK229" s="11"/>
      <c r="LL229" s="11"/>
      <c r="LM229" s="11"/>
      <c r="LN229" s="11"/>
      <c r="LO229" s="11"/>
      <c r="LP229" s="11"/>
      <c r="LQ229" s="11"/>
      <c r="LR229" s="11"/>
      <c r="LS229" s="11"/>
      <c r="LT229" s="11"/>
      <c r="LU229" s="11"/>
      <c r="LV229" s="11"/>
      <c r="LW229" s="11"/>
      <c r="LX229" s="11"/>
      <c r="LY229" s="11"/>
      <c r="LZ229" s="11"/>
      <c r="MA229" s="11"/>
      <c r="MB229" s="11"/>
      <c r="MC229" s="11"/>
      <c r="MD229" s="11"/>
      <c r="ME229" s="11"/>
      <c r="MF229" s="11"/>
      <c r="MG229" s="11"/>
      <c r="MH229" s="11"/>
      <c r="MI229" s="11"/>
      <c r="MJ229" s="11"/>
    </row>
    <row r="230" spans="28:348" ht="15.75" customHeight="1" x14ac:dyDescent="0.2"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  <c r="KW230" s="11"/>
      <c r="KX230" s="11"/>
      <c r="KY230" s="11"/>
      <c r="KZ230" s="11"/>
      <c r="LA230" s="11"/>
      <c r="LB230" s="11"/>
      <c r="LC230" s="11"/>
      <c r="LD230" s="11"/>
      <c r="LE230" s="11"/>
      <c r="LF230" s="11"/>
      <c r="LG230" s="11"/>
      <c r="LH230" s="11"/>
      <c r="LI230" s="11"/>
      <c r="LJ230" s="11"/>
      <c r="LK230" s="11"/>
      <c r="LL230" s="11"/>
      <c r="LM230" s="11"/>
      <c r="LN230" s="11"/>
      <c r="LO230" s="11"/>
      <c r="LP230" s="11"/>
      <c r="LQ230" s="11"/>
      <c r="LR230" s="11"/>
      <c r="LS230" s="11"/>
      <c r="LT230" s="11"/>
      <c r="LU230" s="11"/>
      <c r="LV230" s="11"/>
      <c r="LW230" s="11"/>
      <c r="LX230" s="11"/>
      <c r="LY230" s="11"/>
      <c r="LZ230" s="11"/>
      <c r="MA230" s="11"/>
      <c r="MB230" s="11"/>
      <c r="MC230" s="11"/>
      <c r="MD230" s="11"/>
      <c r="ME230" s="11"/>
      <c r="MF230" s="11"/>
      <c r="MG230" s="11"/>
      <c r="MH230" s="11"/>
      <c r="MI230" s="11"/>
      <c r="MJ230" s="11"/>
    </row>
    <row r="231" spans="28:348" ht="15.75" customHeight="1" x14ac:dyDescent="0.2"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  <c r="KW231" s="11"/>
      <c r="KX231" s="11"/>
      <c r="KY231" s="11"/>
      <c r="KZ231" s="11"/>
      <c r="LA231" s="11"/>
      <c r="LB231" s="11"/>
      <c r="LC231" s="11"/>
      <c r="LD231" s="11"/>
      <c r="LE231" s="11"/>
      <c r="LF231" s="11"/>
      <c r="LG231" s="11"/>
      <c r="LH231" s="11"/>
      <c r="LI231" s="11"/>
      <c r="LJ231" s="11"/>
      <c r="LK231" s="11"/>
      <c r="LL231" s="11"/>
      <c r="LM231" s="11"/>
      <c r="LN231" s="11"/>
      <c r="LO231" s="11"/>
      <c r="LP231" s="11"/>
      <c r="LQ231" s="11"/>
      <c r="LR231" s="11"/>
      <c r="LS231" s="11"/>
      <c r="LT231" s="11"/>
      <c r="LU231" s="11"/>
      <c r="LV231" s="11"/>
      <c r="LW231" s="11"/>
      <c r="LX231" s="11"/>
      <c r="LY231" s="11"/>
      <c r="LZ231" s="11"/>
      <c r="MA231" s="11"/>
      <c r="MB231" s="11"/>
      <c r="MC231" s="11"/>
      <c r="MD231" s="11"/>
      <c r="ME231" s="11"/>
      <c r="MF231" s="11"/>
      <c r="MG231" s="11"/>
      <c r="MH231" s="11"/>
      <c r="MI231" s="11"/>
      <c r="MJ231" s="11"/>
    </row>
    <row r="232" spans="28:348" ht="15.75" customHeight="1" x14ac:dyDescent="0.2"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  <c r="KW232" s="11"/>
      <c r="KX232" s="11"/>
      <c r="KY232" s="11"/>
      <c r="KZ232" s="11"/>
      <c r="LA232" s="11"/>
      <c r="LB232" s="11"/>
      <c r="LC232" s="11"/>
      <c r="LD232" s="11"/>
      <c r="LE232" s="11"/>
      <c r="LF232" s="11"/>
      <c r="LG232" s="11"/>
      <c r="LH232" s="11"/>
      <c r="LI232" s="11"/>
      <c r="LJ232" s="11"/>
      <c r="LK232" s="11"/>
      <c r="LL232" s="11"/>
      <c r="LM232" s="11"/>
      <c r="LN232" s="11"/>
      <c r="LO232" s="11"/>
      <c r="LP232" s="11"/>
      <c r="LQ232" s="11"/>
      <c r="LR232" s="11"/>
      <c r="LS232" s="11"/>
      <c r="LT232" s="11"/>
      <c r="LU232" s="11"/>
      <c r="LV232" s="11"/>
      <c r="LW232" s="11"/>
      <c r="LX232" s="11"/>
      <c r="LY232" s="11"/>
      <c r="LZ232" s="11"/>
      <c r="MA232" s="11"/>
      <c r="MB232" s="11"/>
      <c r="MC232" s="11"/>
      <c r="MD232" s="11"/>
      <c r="ME232" s="11"/>
      <c r="MF232" s="11"/>
      <c r="MG232" s="11"/>
      <c r="MH232" s="11"/>
      <c r="MI232" s="11"/>
      <c r="MJ232" s="11"/>
    </row>
    <row r="233" spans="28:348" ht="15.75" customHeight="1" x14ac:dyDescent="0.2"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  <c r="KW233" s="11"/>
      <c r="KX233" s="11"/>
      <c r="KY233" s="11"/>
      <c r="KZ233" s="11"/>
      <c r="LA233" s="11"/>
      <c r="LB233" s="11"/>
      <c r="LC233" s="11"/>
      <c r="LD233" s="11"/>
      <c r="LE233" s="11"/>
      <c r="LF233" s="11"/>
      <c r="LG233" s="11"/>
      <c r="LH233" s="11"/>
      <c r="LI233" s="11"/>
      <c r="LJ233" s="11"/>
      <c r="LK233" s="11"/>
      <c r="LL233" s="11"/>
      <c r="LM233" s="11"/>
      <c r="LN233" s="11"/>
      <c r="LO233" s="11"/>
      <c r="LP233" s="11"/>
      <c r="LQ233" s="11"/>
      <c r="LR233" s="11"/>
      <c r="LS233" s="11"/>
      <c r="LT233" s="11"/>
      <c r="LU233" s="11"/>
      <c r="LV233" s="11"/>
      <c r="LW233" s="11"/>
      <c r="LX233" s="11"/>
      <c r="LY233" s="11"/>
      <c r="LZ233" s="11"/>
      <c r="MA233" s="11"/>
      <c r="MB233" s="11"/>
      <c r="MC233" s="11"/>
      <c r="MD233" s="11"/>
      <c r="ME233" s="11"/>
      <c r="MF233" s="11"/>
      <c r="MG233" s="11"/>
      <c r="MH233" s="11"/>
      <c r="MI233" s="11"/>
      <c r="MJ233" s="11"/>
    </row>
    <row r="234" spans="28:348" ht="15.75" customHeight="1" x14ac:dyDescent="0.2"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  <c r="KW234" s="11"/>
      <c r="KX234" s="11"/>
      <c r="KY234" s="11"/>
      <c r="KZ234" s="11"/>
      <c r="LA234" s="11"/>
      <c r="LB234" s="11"/>
      <c r="LC234" s="11"/>
      <c r="LD234" s="11"/>
      <c r="LE234" s="11"/>
      <c r="LF234" s="11"/>
      <c r="LG234" s="11"/>
      <c r="LH234" s="11"/>
      <c r="LI234" s="11"/>
      <c r="LJ234" s="11"/>
      <c r="LK234" s="11"/>
      <c r="LL234" s="11"/>
      <c r="LM234" s="11"/>
      <c r="LN234" s="11"/>
      <c r="LO234" s="11"/>
      <c r="LP234" s="11"/>
      <c r="LQ234" s="11"/>
      <c r="LR234" s="11"/>
      <c r="LS234" s="11"/>
      <c r="LT234" s="11"/>
      <c r="LU234" s="11"/>
      <c r="LV234" s="11"/>
      <c r="LW234" s="11"/>
      <c r="LX234" s="11"/>
      <c r="LY234" s="11"/>
      <c r="LZ234" s="11"/>
      <c r="MA234" s="11"/>
      <c r="MB234" s="11"/>
      <c r="MC234" s="11"/>
      <c r="MD234" s="11"/>
      <c r="ME234" s="11"/>
      <c r="MF234" s="11"/>
      <c r="MG234" s="11"/>
      <c r="MH234" s="11"/>
      <c r="MI234" s="11"/>
      <c r="MJ234" s="11"/>
    </row>
    <row r="235" spans="28:348" ht="15.75" customHeight="1" x14ac:dyDescent="0.2"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  <c r="KW235" s="11"/>
      <c r="KX235" s="11"/>
      <c r="KY235" s="11"/>
      <c r="KZ235" s="11"/>
      <c r="LA235" s="11"/>
      <c r="LB235" s="11"/>
      <c r="LC235" s="11"/>
      <c r="LD235" s="11"/>
      <c r="LE235" s="11"/>
      <c r="LF235" s="11"/>
      <c r="LG235" s="11"/>
      <c r="LH235" s="11"/>
      <c r="LI235" s="11"/>
      <c r="LJ235" s="11"/>
      <c r="LK235" s="11"/>
      <c r="LL235" s="11"/>
      <c r="LM235" s="11"/>
      <c r="LN235" s="11"/>
      <c r="LO235" s="11"/>
      <c r="LP235" s="11"/>
      <c r="LQ235" s="11"/>
      <c r="LR235" s="11"/>
      <c r="LS235" s="11"/>
      <c r="LT235" s="11"/>
      <c r="LU235" s="11"/>
      <c r="LV235" s="11"/>
      <c r="LW235" s="11"/>
      <c r="LX235" s="11"/>
      <c r="LY235" s="11"/>
      <c r="LZ235" s="11"/>
      <c r="MA235" s="11"/>
      <c r="MB235" s="11"/>
      <c r="MC235" s="11"/>
      <c r="MD235" s="11"/>
      <c r="ME235" s="11"/>
      <c r="MF235" s="11"/>
      <c r="MG235" s="11"/>
      <c r="MH235" s="11"/>
      <c r="MI235" s="11"/>
      <c r="MJ235" s="11"/>
    </row>
    <row r="236" spans="28:348" ht="15.75" customHeight="1" x14ac:dyDescent="0.2"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  <c r="KW236" s="11"/>
      <c r="KX236" s="11"/>
      <c r="KY236" s="11"/>
      <c r="KZ236" s="11"/>
      <c r="LA236" s="11"/>
      <c r="LB236" s="11"/>
      <c r="LC236" s="11"/>
      <c r="LD236" s="11"/>
      <c r="LE236" s="11"/>
      <c r="LF236" s="11"/>
      <c r="LG236" s="11"/>
      <c r="LH236" s="11"/>
      <c r="LI236" s="11"/>
      <c r="LJ236" s="11"/>
      <c r="LK236" s="11"/>
      <c r="LL236" s="11"/>
      <c r="LM236" s="11"/>
      <c r="LN236" s="11"/>
      <c r="LO236" s="11"/>
      <c r="LP236" s="11"/>
      <c r="LQ236" s="11"/>
      <c r="LR236" s="11"/>
      <c r="LS236" s="11"/>
      <c r="LT236" s="11"/>
      <c r="LU236" s="11"/>
      <c r="LV236" s="11"/>
      <c r="LW236" s="11"/>
      <c r="LX236" s="11"/>
      <c r="LY236" s="11"/>
      <c r="LZ236" s="11"/>
      <c r="MA236" s="11"/>
      <c r="MB236" s="11"/>
      <c r="MC236" s="11"/>
      <c r="MD236" s="11"/>
      <c r="ME236" s="11"/>
      <c r="MF236" s="11"/>
      <c r="MG236" s="11"/>
      <c r="MH236" s="11"/>
      <c r="MI236" s="11"/>
      <c r="MJ236" s="11"/>
    </row>
    <row r="237" spans="28:348" ht="15.75" customHeight="1" x14ac:dyDescent="0.2"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  <c r="KW237" s="11"/>
      <c r="KX237" s="11"/>
      <c r="KY237" s="11"/>
      <c r="KZ237" s="11"/>
      <c r="LA237" s="11"/>
      <c r="LB237" s="11"/>
      <c r="LC237" s="11"/>
      <c r="LD237" s="11"/>
      <c r="LE237" s="11"/>
      <c r="LF237" s="11"/>
      <c r="LG237" s="11"/>
      <c r="LH237" s="11"/>
      <c r="LI237" s="11"/>
      <c r="LJ237" s="11"/>
      <c r="LK237" s="11"/>
      <c r="LL237" s="11"/>
      <c r="LM237" s="11"/>
      <c r="LN237" s="11"/>
      <c r="LO237" s="11"/>
      <c r="LP237" s="11"/>
      <c r="LQ237" s="11"/>
      <c r="LR237" s="11"/>
      <c r="LS237" s="11"/>
      <c r="LT237" s="11"/>
      <c r="LU237" s="11"/>
      <c r="LV237" s="11"/>
      <c r="LW237" s="11"/>
      <c r="LX237" s="11"/>
      <c r="LY237" s="11"/>
      <c r="LZ237" s="11"/>
      <c r="MA237" s="11"/>
      <c r="MB237" s="11"/>
      <c r="MC237" s="11"/>
      <c r="MD237" s="11"/>
      <c r="ME237" s="11"/>
      <c r="MF237" s="11"/>
      <c r="MG237" s="11"/>
      <c r="MH237" s="11"/>
      <c r="MI237" s="11"/>
      <c r="MJ237" s="11"/>
    </row>
    <row r="238" spans="28:348" ht="15.75" customHeight="1" x14ac:dyDescent="0.2"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  <c r="KW238" s="11"/>
      <c r="KX238" s="11"/>
      <c r="KY238" s="11"/>
      <c r="KZ238" s="11"/>
      <c r="LA238" s="11"/>
      <c r="LB238" s="11"/>
      <c r="LC238" s="11"/>
      <c r="LD238" s="11"/>
      <c r="LE238" s="11"/>
      <c r="LF238" s="11"/>
      <c r="LG238" s="11"/>
      <c r="LH238" s="11"/>
      <c r="LI238" s="11"/>
      <c r="LJ238" s="11"/>
      <c r="LK238" s="11"/>
      <c r="LL238" s="11"/>
      <c r="LM238" s="11"/>
      <c r="LN238" s="11"/>
      <c r="LO238" s="11"/>
      <c r="LP238" s="11"/>
      <c r="LQ238" s="11"/>
      <c r="LR238" s="11"/>
      <c r="LS238" s="11"/>
      <c r="LT238" s="11"/>
      <c r="LU238" s="11"/>
      <c r="LV238" s="11"/>
      <c r="LW238" s="11"/>
      <c r="LX238" s="11"/>
      <c r="LY238" s="11"/>
      <c r="LZ238" s="11"/>
      <c r="MA238" s="11"/>
      <c r="MB238" s="11"/>
      <c r="MC238" s="11"/>
      <c r="MD238" s="11"/>
      <c r="ME238" s="11"/>
      <c r="MF238" s="11"/>
      <c r="MG238" s="11"/>
      <c r="MH238" s="11"/>
      <c r="MI238" s="11"/>
      <c r="MJ238" s="11"/>
    </row>
    <row r="239" spans="28:348" ht="15.75" customHeight="1" x14ac:dyDescent="0.2"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  <c r="KW239" s="11"/>
      <c r="KX239" s="11"/>
      <c r="KY239" s="11"/>
      <c r="KZ239" s="11"/>
      <c r="LA239" s="11"/>
      <c r="LB239" s="11"/>
      <c r="LC239" s="11"/>
      <c r="LD239" s="11"/>
      <c r="LE239" s="11"/>
      <c r="LF239" s="11"/>
      <c r="LG239" s="11"/>
      <c r="LH239" s="11"/>
      <c r="LI239" s="11"/>
      <c r="LJ239" s="11"/>
      <c r="LK239" s="11"/>
      <c r="LL239" s="11"/>
      <c r="LM239" s="11"/>
      <c r="LN239" s="11"/>
      <c r="LO239" s="11"/>
      <c r="LP239" s="11"/>
      <c r="LQ239" s="11"/>
      <c r="LR239" s="11"/>
      <c r="LS239" s="11"/>
      <c r="LT239" s="11"/>
      <c r="LU239" s="11"/>
      <c r="LV239" s="11"/>
      <c r="LW239" s="11"/>
      <c r="LX239" s="11"/>
      <c r="LY239" s="11"/>
      <c r="LZ239" s="11"/>
      <c r="MA239" s="11"/>
      <c r="MB239" s="11"/>
      <c r="MC239" s="11"/>
      <c r="MD239" s="11"/>
      <c r="ME239" s="11"/>
      <c r="MF239" s="11"/>
      <c r="MG239" s="11"/>
      <c r="MH239" s="11"/>
      <c r="MI239" s="11"/>
      <c r="MJ239" s="11"/>
    </row>
    <row r="240" spans="28:348" ht="15.75" customHeight="1" x14ac:dyDescent="0.2"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  <c r="KW240" s="11"/>
      <c r="KX240" s="11"/>
      <c r="KY240" s="11"/>
      <c r="KZ240" s="11"/>
      <c r="LA240" s="11"/>
      <c r="LB240" s="11"/>
      <c r="LC240" s="11"/>
      <c r="LD240" s="11"/>
      <c r="LE240" s="11"/>
      <c r="LF240" s="11"/>
      <c r="LG240" s="11"/>
      <c r="LH240" s="11"/>
      <c r="LI240" s="11"/>
      <c r="LJ240" s="11"/>
      <c r="LK240" s="11"/>
      <c r="LL240" s="11"/>
      <c r="LM240" s="11"/>
      <c r="LN240" s="11"/>
      <c r="LO240" s="11"/>
      <c r="LP240" s="11"/>
      <c r="LQ240" s="11"/>
      <c r="LR240" s="11"/>
      <c r="LS240" s="11"/>
      <c r="LT240" s="11"/>
      <c r="LU240" s="11"/>
      <c r="LV240" s="11"/>
      <c r="LW240" s="11"/>
      <c r="LX240" s="11"/>
      <c r="LY240" s="11"/>
      <c r="LZ240" s="11"/>
      <c r="MA240" s="11"/>
      <c r="MB240" s="11"/>
      <c r="MC240" s="11"/>
      <c r="MD240" s="11"/>
      <c r="ME240" s="11"/>
      <c r="MF240" s="11"/>
      <c r="MG240" s="11"/>
      <c r="MH240" s="11"/>
      <c r="MI240" s="11"/>
      <c r="MJ240" s="11"/>
    </row>
    <row r="241" spans="28:348" ht="15.75" customHeight="1" x14ac:dyDescent="0.2"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  <c r="KW241" s="11"/>
      <c r="KX241" s="11"/>
      <c r="KY241" s="11"/>
      <c r="KZ241" s="11"/>
      <c r="LA241" s="11"/>
      <c r="LB241" s="11"/>
      <c r="LC241" s="11"/>
      <c r="LD241" s="11"/>
      <c r="LE241" s="11"/>
      <c r="LF241" s="11"/>
      <c r="LG241" s="11"/>
      <c r="LH241" s="11"/>
      <c r="LI241" s="11"/>
      <c r="LJ241" s="11"/>
      <c r="LK241" s="11"/>
      <c r="LL241" s="11"/>
      <c r="LM241" s="11"/>
      <c r="LN241" s="11"/>
      <c r="LO241" s="11"/>
      <c r="LP241" s="11"/>
      <c r="LQ241" s="11"/>
      <c r="LR241" s="11"/>
      <c r="LS241" s="11"/>
      <c r="LT241" s="11"/>
      <c r="LU241" s="11"/>
      <c r="LV241" s="11"/>
      <c r="LW241" s="11"/>
      <c r="LX241" s="11"/>
      <c r="LY241" s="11"/>
      <c r="LZ241" s="11"/>
      <c r="MA241" s="11"/>
      <c r="MB241" s="11"/>
      <c r="MC241" s="11"/>
      <c r="MD241" s="11"/>
      <c r="ME241" s="11"/>
      <c r="MF241" s="11"/>
      <c r="MG241" s="11"/>
      <c r="MH241" s="11"/>
      <c r="MI241" s="11"/>
      <c r="MJ241" s="11"/>
    </row>
    <row r="242" spans="28:348" ht="15.75" customHeight="1" x14ac:dyDescent="0.2"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  <c r="KW242" s="11"/>
      <c r="KX242" s="11"/>
      <c r="KY242" s="11"/>
      <c r="KZ242" s="11"/>
      <c r="LA242" s="11"/>
      <c r="LB242" s="11"/>
      <c r="LC242" s="11"/>
      <c r="LD242" s="11"/>
      <c r="LE242" s="11"/>
      <c r="LF242" s="11"/>
      <c r="LG242" s="11"/>
      <c r="LH242" s="11"/>
      <c r="LI242" s="11"/>
      <c r="LJ242" s="11"/>
      <c r="LK242" s="11"/>
      <c r="LL242" s="11"/>
      <c r="LM242" s="11"/>
      <c r="LN242" s="11"/>
      <c r="LO242" s="11"/>
      <c r="LP242" s="11"/>
      <c r="LQ242" s="11"/>
      <c r="LR242" s="11"/>
      <c r="LS242" s="11"/>
      <c r="LT242" s="11"/>
      <c r="LU242" s="11"/>
      <c r="LV242" s="11"/>
      <c r="LW242" s="11"/>
      <c r="LX242" s="11"/>
      <c r="LY242" s="11"/>
      <c r="LZ242" s="11"/>
      <c r="MA242" s="11"/>
      <c r="MB242" s="11"/>
      <c r="MC242" s="11"/>
      <c r="MD242" s="11"/>
      <c r="ME242" s="11"/>
      <c r="MF242" s="11"/>
      <c r="MG242" s="11"/>
      <c r="MH242" s="11"/>
      <c r="MI242" s="11"/>
      <c r="MJ242" s="11"/>
    </row>
    <row r="243" spans="28:348" ht="15.75" customHeight="1" x14ac:dyDescent="0.2"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  <c r="KW243" s="11"/>
      <c r="KX243" s="11"/>
      <c r="KY243" s="11"/>
      <c r="KZ243" s="11"/>
      <c r="LA243" s="11"/>
      <c r="LB243" s="11"/>
      <c r="LC243" s="11"/>
      <c r="LD243" s="11"/>
      <c r="LE243" s="11"/>
      <c r="LF243" s="11"/>
      <c r="LG243" s="11"/>
      <c r="LH243" s="11"/>
      <c r="LI243" s="11"/>
      <c r="LJ243" s="11"/>
      <c r="LK243" s="11"/>
      <c r="LL243" s="11"/>
      <c r="LM243" s="11"/>
      <c r="LN243" s="11"/>
      <c r="LO243" s="11"/>
      <c r="LP243" s="11"/>
      <c r="LQ243" s="11"/>
      <c r="LR243" s="11"/>
      <c r="LS243" s="11"/>
      <c r="LT243" s="11"/>
      <c r="LU243" s="11"/>
      <c r="LV243" s="11"/>
      <c r="LW243" s="11"/>
      <c r="LX243" s="11"/>
      <c r="LY243" s="11"/>
      <c r="LZ243" s="11"/>
      <c r="MA243" s="11"/>
      <c r="MB243" s="11"/>
      <c r="MC243" s="11"/>
      <c r="MD243" s="11"/>
      <c r="ME243" s="11"/>
      <c r="MF243" s="11"/>
      <c r="MG243" s="11"/>
      <c r="MH243" s="11"/>
      <c r="MI243" s="11"/>
      <c r="MJ243" s="11"/>
    </row>
    <row r="244" spans="28:348" ht="15.75" customHeight="1" x14ac:dyDescent="0.2"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  <c r="KW244" s="11"/>
      <c r="KX244" s="11"/>
      <c r="KY244" s="11"/>
      <c r="KZ244" s="11"/>
      <c r="LA244" s="11"/>
      <c r="LB244" s="11"/>
      <c r="LC244" s="11"/>
      <c r="LD244" s="11"/>
      <c r="LE244" s="11"/>
      <c r="LF244" s="11"/>
      <c r="LG244" s="11"/>
      <c r="LH244" s="11"/>
      <c r="LI244" s="11"/>
      <c r="LJ244" s="11"/>
      <c r="LK244" s="11"/>
      <c r="LL244" s="11"/>
      <c r="LM244" s="11"/>
      <c r="LN244" s="11"/>
      <c r="LO244" s="11"/>
      <c r="LP244" s="11"/>
      <c r="LQ244" s="11"/>
      <c r="LR244" s="11"/>
      <c r="LS244" s="11"/>
      <c r="LT244" s="11"/>
      <c r="LU244" s="11"/>
      <c r="LV244" s="11"/>
      <c r="LW244" s="11"/>
      <c r="LX244" s="11"/>
      <c r="LY244" s="11"/>
      <c r="LZ244" s="11"/>
      <c r="MA244" s="11"/>
      <c r="MB244" s="11"/>
      <c r="MC244" s="11"/>
      <c r="MD244" s="11"/>
      <c r="ME244" s="11"/>
      <c r="MF244" s="11"/>
      <c r="MG244" s="11"/>
      <c r="MH244" s="11"/>
      <c r="MI244" s="11"/>
      <c r="MJ244" s="11"/>
    </row>
    <row r="245" spans="28:348" ht="15.75" customHeight="1" x14ac:dyDescent="0.2"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  <c r="KW245" s="11"/>
      <c r="KX245" s="11"/>
      <c r="KY245" s="11"/>
      <c r="KZ245" s="11"/>
      <c r="LA245" s="11"/>
      <c r="LB245" s="11"/>
      <c r="LC245" s="11"/>
      <c r="LD245" s="11"/>
      <c r="LE245" s="11"/>
      <c r="LF245" s="11"/>
      <c r="LG245" s="11"/>
      <c r="LH245" s="11"/>
      <c r="LI245" s="11"/>
      <c r="LJ245" s="11"/>
      <c r="LK245" s="11"/>
      <c r="LL245" s="11"/>
      <c r="LM245" s="11"/>
      <c r="LN245" s="11"/>
      <c r="LO245" s="11"/>
      <c r="LP245" s="11"/>
      <c r="LQ245" s="11"/>
      <c r="LR245" s="11"/>
      <c r="LS245" s="11"/>
      <c r="LT245" s="11"/>
      <c r="LU245" s="11"/>
      <c r="LV245" s="11"/>
      <c r="LW245" s="11"/>
      <c r="LX245" s="11"/>
      <c r="LY245" s="11"/>
      <c r="LZ245" s="11"/>
      <c r="MA245" s="11"/>
      <c r="MB245" s="11"/>
      <c r="MC245" s="11"/>
      <c r="MD245" s="11"/>
      <c r="ME245" s="11"/>
      <c r="MF245" s="11"/>
      <c r="MG245" s="11"/>
      <c r="MH245" s="11"/>
      <c r="MI245" s="11"/>
      <c r="MJ245" s="11"/>
    </row>
    <row r="246" spans="28:348" ht="15.75" customHeight="1" x14ac:dyDescent="0.2"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  <c r="KW246" s="11"/>
      <c r="KX246" s="11"/>
      <c r="KY246" s="11"/>
      <c r="KZ246" s="11"/>
      <c r="LA246" s="11"/>
      <c r="LB246" s="11"/>
      <c r="LC246" s="11"/>
      <c r="LD246" s="11"/>
      <c r="LE246" s="11"/>
      <c r="LF246" s="11"/>
      <c r="LG246" s="11"/>
      <c r="LH246" s="11"/>
      <c r="LI246" s="11"/>
      <c r="LJ246" s="11"/>
      <c r="LK246" s="11"/>
      <c r="LL246" s="11"/>
      <c r="LM246" s="11"/>
      <c r="LN246" s="11"/>
      <c r="LO246" s="11"/>
      <c r="LP246" s="11"/>
      <c r="LQ246" s="11"/>
      <c r="LR246" s="11"/>
      <c r="LS246" s="11"/>
      <c r="LT246" s="11"/>
      <c r="LU246" s="11"/>
      <c r="LV246" s="11"/>
      <c r="LW246" s="11"/>
      <c r="LX246" s="11"/>
      <c r="LY246" s="11"/>
      <c r="LZ246" s="11"/>
      <c r="MA246" s="11"/>
      <c r="MB246" s="11"/>
      <c r="MC246" s="11"/>
      <c r="MD246" s="11"/>
      <c r="ME246" s="11"/>
      <c r="MF246" s="11"/>
      <c r="MG246" s="11"/>
      <c r="MH246" s="11"/>
      <c r="MI246" s="11"/>
      <c r="MJ246" s="11"/>
    </row>
    <row r="247" spans="28:348" ht="15.75" customHeight="1" x14ac:dyDescent="0.2"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  <c r="KW247" s="11"/>
      <c r="KX247" s="11"/>
      <c r="KY247" s="11"/>
      <c r="KZ247" s="11"/>
      <c r="LA247" s="11"/>
      <c r="LB247" s="11"/>
      <c r="LC247" s="11"/>
      <c r="LD247" s="11"/>
      <c r="LE247" s="11"/>
      <c r="LF247" s="11"/>
      <c r="LG247" s="11"/>
      <c r="LH247" s="11"/>
      <c r="LI247" s="11"/>
      <c r="LJ247" s="11"/>
      <c r="LK247" s="11"/>
      <c r="LL247" s="11"/>
      <c r="LM247" s="11"/>
      <c r="LN247" s="11"/>
      <c r="LO247" s="11"/>
      <c r="LP247" s="11"/>
      <c r="LQ247" s="11"/>
      <c r="LR247" s="11"/>
      <c r="LS247" s="11"/>
      <c r="LT247" s="11"/>
      <c r="LU247" s="11"/>
      <c r="LV247" s="11"/>
      <c r="LW247" s="11"/>
      <c r="LX247" s="11"/>
      <c r="LY247" s="11"/>
      <c r="LZ247" s="11"/>
      <c r="MA247" s="11"/>
      <c r="MB247" s="11"/>
      <c r="MC247" s="11"/>
      <c r="MD247" s="11"/>
      <c r="ME247" s="11"/>
      <c r="MF247" s="11"/>
      <c r="MG247" s="11"/>
      <c r="MH247" s="11"/>
      <c r="MI247" s="11"/>
      <c r="MJ247" s="11"/>
    </row>
    <row r="248" spans="28:348" ht="15.75" customHeight="1" x14ac:dyDescent="0.2"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  <c r="KW248" s="11"/>
      <c r="KX248" s="11"/>
      <c r="KY248" s="11"/>
      <c r="KZ248" s="11"/>
      <c r="LA248" s="11"/>
      <c r="LB248" s="11"/>
      <c r="LC248" s="11"/>
      <c r="LD248" s="11"/>
      <c r="LE248" s="11"/>
      <c r="LF248" s="11"/>
      <c r="LG248" s="11"/>
      <c r="LH248" s="11"/>
      <c r="LI248" s="11"/>
      <c r="LJ248" s="11"/>
      <c r="LK248" s="11"/>
      <c r="LL248" s="11"/>
      <c r="LM248" s="11"/>
      <c r="LN248" s="11"/>
      <c r="LO248" s="11"/>
      <c r="LP248" s="11"/>
      <c r="LQ248" s="11"/>
      <c r="LR248" s="11"/>
      <c r="LS248" s="11"/>
      <c r="LT248" s="11"/>
      <c r="LU248" s="11"/>
      <c r="LV248" s="11"/>
      <c r="LW248" s="11"/>
      <c r="LX248" s="11"/>
      <c r="LY248" s="11"/>
      <c r="LZ248" s="11"/>
      <c r="MA248" s="11"/>
      <c r="MB248" s="11"/>
      <c r="MC248" s="11"/>
      <c r="MD248" s="11"/>
      <c r="ME248" s="11"/>
      <c r="MF248" s="11"/>
      <c r="MG248" s="11"/>
      <c r="MH248" s="11"/>
      <c r="MI248" s="11"/>
      <c r="MJ248" s="11"/>
    </row>
    <row r="249" spans="28:348" ht="15.75" customHeight="1" x14ac:dyDescent="0.2"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  <c r="KW249" s="11"/>
      <c r="KX249" s="11"/>
      <c r="KY249" s="11"/>
      <c r="KZ249" s="11"/>
      <c r="LA249" s="11"/>
      <c r="LB249" s="11"/>
      <c r="LC249" s="11"/>
      <c r="LD249" s="11"/>
      <c r="LE249" s="11"/>
      <c r="LF249" s="11"/>
      <c r="LG249" s="11"/>
      <c r="LH249" s="11"/>
      <c r="LI249" s="11"/>
      <c r="LJ249" s="11"/>
      <c r="LK249" s="11"/>
      <c r="LL249" s="11"/>
      <c r="LM249" s="11"/>
      <c r="LN249" s="11"/>
      <c r="LO249" s="11"/>
      <c r="LP249" s="11"/>
      <c r="LQ249" s="11"/>
      <c r="LR249" s="11"/>
      <c r="LS249" s="11"/>
      <c r="LT249" s="11"/>
      <c r="LU249" s="11"/>
      <c r="LV249" s="11"/>
      <c r="LW249" s="11"/>
      <c r="LX249" s="11"/>
      <c r="LY249" s="11"/>
      <c r="LZ249" s="11"/>
      <c r="MA249" s="11"/>
      <c r="MB249" s="11"/>
      <c r="MC249" s="11"/>
      <c r="MD249" s="11"/>
      <c r="ME249" s="11"/>
      <c r="MF249" s="11"/>
      <c r="MG249" s="11"/>
      <c r="MH249" s="11"/>
      <c r="MI249" s="11"/>
      <c r="MJ249" s="11"/>
    </row>
    <row r="250" spans="28:348" ht="15.75" customHeight="1" x14ac:dyDescent="0.2"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  <c r="KW250" s="11"/>
      <c r="KX250" s="11"/>
      <c r="KY250" s="11"/>
      <c r="KZ250" s="11"/>
      <c r="LA250" s="11"/>
      <c r="LB250" s="11"/>
      <c r="LC250" s="11"/>
      <c r="LD250" s="11"/>
      <c r="LE250" s="11"/>
      <c r="LF250" s="11"/>
      <c r="LG250" s="11"/>
      <c r="LH250" s="11"/>
      <c r="LI250" s="11"/>
      <c r="LJ250" s="11"/>
      <c r="LK250" s="11"/>
      <c r="LL250" s="11"/>
      <c r="LM250" s="11"/>
      <c r="LN250" s="11"/>
      <c r="LO250" s="11"/>
      <c r="LP250" s="11"/>
      <c r="LQ250" s="11"/>
      <c r="LR250" s="11"/>
      <c r="LS250" s="11"/>
      <c r="LT250" s="11"/>
      <c r="LU250" s="11"/>
      <c r="LV250" s="11"/>
      <c r="LW250" s="11"/>
      <c r="LX250" s="11"/>
      <c r="LY250" s="11"/>
      <c r="LZ250" s="11"/>
      <c r="MA250" s="11"/>
      <c r="MB250" s="11"/>
      <c r="MC250" s="11"/>
      <c r="MD250" s="11"/>
      <c r="ME250" s="11"/>
      <c r="MF250" s="11"/>
      <c r="MG250" s="11"/>
      <c r="MH250" s="11"/>
      <c r="MI250" s="11"/>
      <c r="MJ250" s="11"/>
    </row>
    <row r="251" spans="28:348" ht="15.75" customHeight="1" x14ac:dyDescent="0.2"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  <c r="KW251" s="11"/>
      <c r="KX251" s="11"/>
      <c r="KY251" s="11"/>
      <c r="KZ251" s="11"/>
      <c r="LA251" s="11"/>
      <c r="LB251" s="11"/>
      <c r="LC251" s="11"/>
      <c r="LD251" s="11"/>
      <c r="LE251" s="11"/>
      <c r="LF251" s="11"/>
      <c r="LG251" s="11"/>
      <c r="LH251" s="11"/>
      <c r="LI251" s="11"/>
      <c r="LJ251" s="11"/>
      <c r="LK251" s="11"/>
      <c r="LL251" s="11"/>
      <c r="LM251" s="11"/>
      <c r="LN251" s="11"/>
      <c r="LO251" s="11"/>
      <c r="LP251" s="11"/>
      <c r="LQ251" s="11"/>
      <c r="LR251" s="11"/>
      <c r="LS251" s="11"/>
      <c r="LT251" s="11"/>
      <c r="LU251" s="11"/>
      <c r="LV251" s="11"/>
      <c r="LW251" s="11"/>
      <c r="LX251" s="11"/>
      <c r="LY251" s="11"/>
      <c r="LZ251" s="11"/>
      <c r="MA251" s="11"/>
      <c r="MB251" s="11"/>
      <c r="MC251" s="11"/>
      <c r="MD251" s="11"/>
      <c r="ME251" s="11"/>
      <c r="MF251" s="11"/>
      <c r="MG251" s="11"/>
      <c r="MH251" s="11"/>
      <c r="MI251" s="11"/>
      <c r="MJ251" s="11"/>
    </row>
    <row r="252" spans="28:348" ht="15.75" customHeight="1" x14ac:dyDescent="0.2"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  <c r="KW252" s="11"/>
      <c r="KX252" s="11"/>
      <c r="KY252" s="11"/>
      <c r="KZ252" s="11"/>
      <c r="LA252" s="11"/>
      <c r="LB252" s="11"/>
      <c r="LC252" s="11"/>
      <c r="LD252" s="11"/>
      <c r="LE252" s="11"/>
      <c r="LF252" s="11"/>
      <c r="LG252" s="11"/>
      <c r="LH252" s="11"/>
      <c r="LI252" s="11"/>
      <c r="LJ252" s="11"/>
      <c r="LK252" s="11"/>
      <c r="LL252" s="11"/>
      <c r="LM252" s="11"/>
      <c r="LN252" s="11"/>
      <c r="LO252" s="11"/>
      <c r="LP252" s="11"/>
      <c r="LQ252" s="11"/>
      <c r="LR252" s="11"/>
      <c r="LS252" s="11"/>
      <c r="LT252" s="11"/>
      <c r="LU252" s="11"/>
      <c r="LV252" s="11"/>
      <c r="LW252" s="11"/>
      <c r="LX252" s="11"/>
      <c r="LY252" s="11"/>
      <c r="LZ252" s="11"/>
      <c r="MA252" s="11"/>
      <c r="MB252" s="11"/>
      <c r="MC252" s="11"/>
      <c r="MD252" s="11"/>
      <c r="ME252" s="11"/>
      <c r="MF252" s="11"/>
      <c r="MG252" s="11"/>
      <c r="MH252" s="11"/>
      <c r="MI252" s="11"/>
      <c r="MJ252" s="11"/>
    </row>
    <row r="253" spans="28:348" ht="15.75" customHeight="1" x14ac:dyDescent="0.2"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  <c r="KW253" s="11"/>
      <c r="KX253" s="11"/>
      <c r="KY253" s="11"/>
      <c r="KZ253" s="11"/>
      <c r="LA253" s="11"/>
      <c r="LB253" s="11"/>
      <c r="LC253" s="11"/>
      <c r="LD253" s="11"/>
      <c r="LE253" s="11"/>
      <c r="LF253" s="11"/>
      <c r="LG253" s="11"/>
      <c r="LH253" s="11"/>
      <c r="LI253" s="11"/>
      <c r="LJ253" s="11"/>
      <c r="LK253" s="11"/>
      <c r="LL253" s="11"/>
      <c r="LM253" s="11"/>
      <c r="LN253" s="11"/>
      <c r="LO253" s="11"/>
      <c r="LP253" s="11"/>
      <c r="LQ253" s="11"/>
      <c r="LR253" s="11"/>
      <c r="LS253" s="11"/>
      <c r="LT253" s="11"/>
      <c r="LU253" s="11"/>
      <c r="LV253" s="11"/>
      <c r="LW253" s="11"/>
      <c r="LX253" s="11"/>
      <c r="LY253" s="11"/>
      <c r="LZ253" s="11"/>
      <c r="MA253" s="11"/>
      <c r="MB253" s="11"/>
      <c r="MC253" s="11"/>
      <c r="MD253" s="11"/>
      <c r="ME253" s="11"/>
      <c r="MF253" s="11"/>
      <c r="MG253" s="11"/>
      <c r="MH253" s="11"/>
      <c r="MI253" s="11"/>
      <c r="MJ253" s="11"/>
    </row>
    <row r="254" spans="28:348" ht="15.75" customHeight="1" x14ac:dyDescent="0.2"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  <c r="KW254" s="11"/>
      <c r="KX254" s="11"/>
      <c r="KY254" s="11"/>
      <c r="KZ254" s="11"/>
      <c r="LA254" s="11"/>
      <c r="LB254" s="11"/>
      <c r="LC254" s="11"/>
      <c r="LD254" s="11"/>
      <c r="LE254" s="11"/>
      <c r="LF254" s="11"/>
      <c r="LG254" s="11"/>
      <c r="LH254" s="11"/>
      <c r="LI254" s="11"/>
      <c r="LJ254" s="11"/>
      <c r="LK254" s="11"/>
      <c r="LL254" s="11"/>
      <c r="LM254" s="11"/>
      <c r="LN254" s="11"/>
      <c r="LO254" s="11"/>
      <c r="LP254" s="11"/>
      <c r="LQ254" s="11"/>
      <c r="LR254" s="11"/>
      <c r="LS254" s="11"/>
      <c r="LT254" s="11"/>
      <c r="LU254" s="11"/>
      <c r="LV254" s="11"/>
      <c r="LW254" s="11"/>
      <c r="LX254" s="11"/>
      <c r="LY254" s="11"/>
      <c r="LZ254" s="11"/>
      <c r="MA254" s="11"/>
      <c r="MB254" s="11"/>
      <c r="MC254" s="11"/>
      <c r="MD254" s="11"/>
      <c r="ME254" s="11"/>
      <c r="MF254" s="11"/>
      <c r="MG254" s="11"/>
      <c r="MH254" s="11"/>
      <c r="MI254" s="11"/>
      <c r="MJ254" s="11"/>
    </row>
    <row r="255" spans="28:348" ht="15.75" customHeight="1" x14ac:dyDescent="0.2"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  <c r="KW255" s="11"/>
      <c r="KX255" s="11"/>
      <c r="KY255" s="11"/>
      <c r="KZ255" s="11"/>
      <c r="LA255" s="11"/>
      <c r="LB255" s="11"/>
      <c r="LC255" s="11"/>
      <c r="LD255" s="11"/>
      <c r="LE255" s="11"/>
      <c r="LF255" s="11"/>
      <c r="LG255" s="11"/>
      <c r="LH255" s="11"/>
      <c r="LI255" s="11"/>
      <c r="LJ255" s="11"/>
      <c r="LK255" s="11"/>
      <c r="LL255" s="11"/>
      <c r="LM255" s="11"/>
      <c r="LN255" s="11"/>
      <c r="LO255" s="11"/>
      <c r="LP255" s="11"/>
      <c r="LQ255" s="11"/>
      <c r="LR255" s="11"/>
      <c r="LS255" s="11"/>
      <c r="LT255" s="11"/>
      <c r="LU255" s="11"/>
      <c r="LV255" s="11"/>
      <c r="LW255" s="11"/>
      <c r="LX255" s="11"/>
      <c r="LY255" s="11"/>
      <c r="LZ255" s="11"/>
      <c r="MA255" s="11"/>
      <c r="MB255" s="11"/>
      <c r="MC255" s="11"/>
      <c r="MD255" s="11"/>
      <c r="ME255" s="11"/>
      <c r="MF255" s="11"/>
      <c r="MG255" s="11"/>
      <c r="MH255" s="11"/>
      <c r="MI255" s="11"/>
      <c r="MJ255" s="11"/>
    </row>
    <row r="256" spans="28:348" ht="15.75" customHeight="1" x14ac:dyDescent="0.2"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  <c r="KW256" s="11"/>
      <c r="KX256" s="11"/>
      <c r="KY256" s="11"/>
      <c r="KZ256" s="11"/>
      <c r="LA256" s="11"/>
      <c r="LB256" s="11"/>
      <c r="LC256" s="11"/>
      <c r="LD256" s="11"/>
      <c r="LE256" s="11"/>
      <c r="LF256" s="11"/>
      <c r="LG256" s="11"/>
      <c r="LH256" s="11"/>
      <c r="LI256" s="11"/>
      <c r="LJ256" s="11"/>
      <c r="LK256" s="11"/>
      <c r="LL256" s="11"/>
      <c r="LM256" s="11"/>
      <c r="LN256" s="11"/>
      <c r="LO256" s="11"/>
      <c r="LP256" s="11"/>
      <c r="LQ256" s="11"/>
      <c r="LR256" s="11"/>
      <c r="LS256" s="11"/>
      <c r="LT256" s="11"/>
      <c r="LU256" s="11"/>
      <c r="LV256" s="11"/>
      <c r="LW256" s="11"/>
      <c r="LX256" s="11"/>
      <c r="LY256" s="11"/>
      <c r="LZ256" s="11"/>
      <c r="MA256" s="11"/>
      <c r="MB256" s="11"/>
      <c r="MC256" s="11"/>
      <c r="MD256" s="11"/>
      <c r="ME256" s="11"/>
      <c r="MF256" s="11"/>
      <c r="MG256" s="11"/>
      <c r="MH256" s="11"/>
      <c r="MI256" s="11"/>
      <c r="MJ256" s="11"/>
    </row>
    <row r="257" spans="28:348" ht="15.75" customHeight="1" x14ac:dyDescent="0.2"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  <c r="KW257" s="11"/>
      <c r="KX257" s="11"/>
      <c r="KY257" s="11"/>
      <c r="KZ257" s="11"/>
      <c r="LA257" s="11"/>
      <c r="LB257" s="11"/>
      <c r="LC257" s="11"/>
      <c r="LD257" s="11"/>
      <c r="LE257" s="11"/>
      <c r="LF257" s="11"/>
      <c r="LG257" s="11"/>
      <c r="LH257" s="11"/>
      <c r="LI257" s="11"/>
      <c r="LJ257" s="11"/>
      <c r="LK257" s="11"/>
      <c r="LL257" s="11"/>
      <c r="LM257" s="11"/>
      <c r="LN257" s="11"/>
      <c r="LO257" s="11"/>
      <c r="LP257" s="11"/>
      <c r="LQ257" s="11"/>
      <c r="LR257" s="11"/>
      <c r="LS257" s="11"/>
      <c r="LT257" s="11"/>
      <c r="LU257" s="11"/>
      <c r="LV257" s="11"/>
      <c r="LW257" s="11"/>
      <c r="LX257" s="11"/>
      <c r="LY257" s="11"/>
      <c r="LZ257" s="11"/>
      <c r="MA257" s="11"/>
      <c r="MB257" s="11"/>
      <c r="MC257" s="11"/>
      <c r="MD257" s="11"/>
      <c r="ME257" s="11"/>
      <c r="MF257" s="11"/>
      <c r="MG257" s="11"/>
      <c r="MH257" s="11"/>
      <c r="MI257" s="11"/>
      <c r="MJ257" s="11"/>
    </row>
    <row r="258" spans="28:348" ht="15.75" customHeight="1" x14ac:dyDescent="0.2"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  <c r="KW258" s="11"/>
      <c r="KX258" s="11"/>
      <c r="KY258" s="11"/>
      <c r="KZ258" s="11"/>
      <c r="LA258" s="11"/>
      <c r="LB258" s="11"/>
      <c r="LC258" s="11"/>
      <c r="LD258" s="11"/>
      <c r="LE258" s="11"/>
      <c r="LF258" s="11"/>
      <c r="LG258" s="11"/>
      <c r="LH258" s="11"/>
      <c r="LI258" s="11"/>
      <c r="LJ258" s="11"/>
      <c r="LK258" s="11"/>
      <c r="LL258" s="11"/>
      <c r="LM258" s="11"/>
      <c r="LN258" s="11"/>
      <c r="LO258" s="11"/>
      <c r="LP258" s="11"/>
      <c r="LQ258" s="11"/>
      <c r="LR258" s="11"/>
      <c r="LS258" s="11"/>
      <c r="LT258" s="11"/>
      <c r="LU258" s="11"/>
      <c r="LV258" s="11"/>
      <c r="LW258" s="11"/>
      <c r="LX258" s="11"/>
      <c r="LY258" s="11"/>
      <c r="LZ258" s="11"/>
      <c r="MA258" s="11"/>
      <c r="MB258" s="11"/>
      <c r="MC258" s="11"/>
      <c r="MD258" s="11"/>
      <c r="ME258" s="11"/>
      <c r="MF258" s="11"/>
      <c r="MG258" s="11"/>
      <c r="MH258" s="11"/>
      <c r="MI258" s="11"/>
      <c r="MJ258" s="11"/>
    </row>
    <row r="259" spans="28:348" ht="15.75" customHeight="1" x14ac:dyDescent="0.2"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  <c r="KW259" s="11"/>
      <c r="KX259" s="11"/>
      <c r="KY259" s="11"/>
      <c r="KZ259" s="11"/>
      <c r="LA259" s="11"/>
      <c r="LB259" s="11"/>
      <c r="LC259" s="11"/>
      <c r="LD259" s="11"/>
      <c r="LE259" s="11"/>
      <c r="LF259" s="11"/>
      <c r="LG259" s="11"/>
      <c r="LH259" s="11"/>
      <c r="LI259" s="11"/>
      <c r="LJ259" s="11"/>
      <c r="LK259" s="11"/>
      <c r="LL259" s="11"/>
      <c r="LM259" s="11"/>
      <c r="LN259" s="11"/>
      <c r="LO259" s="11"/>
      <c r="LP259" s="11"/>
      <c r="LQ259" s="11"/>
      <c r="LR259" s="11"/>
      <c r="LS259" s="11"/>
      <c r="LT259" s="11"/>
      <c r="LU259" s="11"/>
      <c r="LV259" s="11"/>
      <c r="LW259" s="11"/>
      <c r="LX259" s="11"/>
      <c r="LY259" s="11"/>
      <c r="LZ259" s="11"/>
      <c r="MA259" s="11"/>
      <c r="MB259" s="11"/>
      <c r="MC259" s="11"/>
      <c r="MD259" s="11"/>
      <c r="ME259" s="11"/>
      <c r="MF259" s="11"/>
      <c r="MG259" s="11"/>
      <c r="MH259" s="11"/>
      <c r="MI259" s="11"/>
      <c r="MJ259" s="11"/>
    </row>
    <row r="260" spans="28:348" ht="15.75" customHeight="1" x14ac:dyDescent="0.2"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  <c r="KW260" s="11"/>
      <c r="KX260" s="11"/>
      <c r="KY260" s="11"/>
      <c r="KZ260" s="11"/>
      <c r="LA260" s="11"/>
      <c r="LB260" s="11"/>
      <c r="LC260" s="11"/>
      <c r="LD260" s="11"/>
      <c r="LE260" s="11"/>
      <c r="LF260" s="11"/>
      <c r="LG260" s="11"/>
      <c r="LH260" s="11"/>
      <c r="LI260" s="11"/>
      <c r="LJ260" s="11"/>
      <c r="LK260" s="11"/>
      <c r="LL260" s="11"/>
      <c r="LM260" s="11"/>
      <c r="LN260" s="11"/>
      <c r="LO260" s="11"/>
      <c r="LP260" s="11"/>
      <c r="LQ260" s="11"/>
      <c r="LR260" s="11"/>
      <c r="LS260" s="11"/>
      <c r="LT260" s="11"/>
      <c r="LU260" s="11"/>
      <c r="LV260" s="11"/>
      <c r="LW260" s="11"/>
      <c r="LX260" s="11"/>
      <c r="LY260" s="11"/>
      <c r="LZ260" s="11"/>
      <c r="MA260" s="11"/>
      <c r="MB260" s="11"/>
      <c r="MC260" s="11"/>
      <c r="MD260" s="11"/>
      <c r="ME260" s="11"/>
      <c r="MF260" s="11"/>
      <c r="MG260" s="11"/>
      <c r="MH260" s="11"/>
      <c r="MI260" s="11"/>
      <c r="MJ260" s="11"/>
    </row>
    <row r="261" spans="28:348" ht="15.75" customHeight="1" x14ac:dyDescent="0.2"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  <c r="KW261" s="11"/>
      <c r="KX261" s="11"/>
      <c r="KY261" s="11"/>
      <c r="KZ261" s="11"/>
      <c r="LA261" s="11"/>
      <c r="LB261" s="11"/>
      <c r="LC261" s="11"/>
      <c r="LD261" s="11"/>
      <c r="LE261" s="11"/>
      <c r="LF261" s="11"/>
      <c r="LG261" s="11"/>
      <c r="LH261" s="11"/>
      <c r="LI261" s="11"/>
      <c r="LJ261" s="11"/>
      <c r="LK261" s="11"/>
      <c r="LL261" s="11"/>
      <c r="LM261" s="11"/>
      <c r="LN261" s="11"/>
      <c r="LO261" s="11"/>
      <c r="LP261" s="11"/>
      <c r="LQ261" s="11"/>
      <c r="LR261" s="11"/>
      <c r="LS261" s="11"/>
      <c r="LT261" s="11"/>
      <c r="LU261" s="11"/>
      <c r="LV261" s="11"/>
      <c r="LW261" s="11"/>
      <c r="LX261" s="11"/>
      <c r="LY261" s="11"/>
      <c r="LZ261" s="11"/>
      <c r="MA261" s="11"/>
      <c r="MB261" s="11"/>
      <c r="MC261" s="11"/>
      <c r="MD261" s="11"/>
      <c r="ME261" s="11"/>
      <c r="MF261" s="11"/>
      <c r="MG261" s="11"/>
      <c r="MH261" s="11"/>
      <c r="MI261" s="11"/>
      <c r="MJ261" s="11"/>
    </row>
    <row r="262" spans="28:348" ht="15.75" customHeight="1" x14ac:dyDescent="0.2"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  <c r="KW262" s="11"/>
      <c r="KX262" s="11"/>
      <c r="KY262" s="11"/>
      <c r="KZ262" s="11"/>
      <c r="LA262" s="11"/>
      <c r="LB262" s="11"/>
      <c r="LC262" s="11"/>
      <c r="LD262" s="11"/>
      <c r="LE262" s="11"/>
      <c r="LF262" s="11"/>
      <c r="LG262" s="11"/>
      <c r="LH262" s="11"/>
      <c r="LI262" s="11"/>
      <c r="LJ262" s="11"/>
      <c r="LK262" s="11"/>
      <c r="LL262" s="11"/>
      <c r="LM262" s="11"/>
      <c r="LN262" s="11"/>
      <c r="LO262" s="11"/>
      <c r="LP262" s="11"/>
      <c r="LQ262" s="11"/>
      <c r="LR262" s="11"/>
      <c r="LS262" s="11"/>
      <c r="LT262" s="11"/>
      <c r="LU262" s="11"/>
      <c r="LV262" s="11"/>
      <c r="LW262" s="11"/>
      <c r="LX262" s="11"/>
      <c r="LY262" s="11"/>
      <c r="LZ262" s="11"/>
      <c r="MA262" s="11"/>
      <c r="MB262" s="11"/>
      <c r="MC262" s="11"/>
      <c r="MD262" s="11"/>
      <c r="ME262" s="11"/>
      <c r="MF262" s="11"/>
      <c r="MG262" s="11"/>
      <c r="MH262" s="11"/>
      <c r="MI262" s="11"/>
      <c r="MJ262" s="11"/>
    </row>
    <row r="263" spans="28:348" ht="15.75" customHeight="1" x14ac:dyDescent="0.2"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  <c r="KW263" s="11"/>
      <c r="KX263" s="11"/>
      <c r="KY263" s="11"/>
      <c r="KZ263" s="11"/>
      <c r="LA263" s="11"/>
      <c r="LB263" s="11"/>
      <c r="LC263" s="11"/>
      <c r="LD263" s="11"/>
      <c r="LE263" s="11"/>
      <c r="LF263" s="11"/>
      <c r="LG263" s="11"/>
      <c r="LH263" s="11"/>
      <c r="LI263" s="11"/>
      <c r="LJ263" s="11"/>
      <c r="LK263" s="11"/>
      <c r="LL263" s="11"/>
      <c r="LM263" s="11"/>
      <c r="LN263" s="11"/>
      <c r="LO263" s="11"/>
      <c r="LP263" s="11"/>
      <c r="LQ263" s="11"/>
      <c r="LR263" s="11"/>
      <c r="LS263" s="11"/>
      <c r="LT263" s="11"/>
      <c r="LU263" s="11"/>
      <c r="LV263" s="11"/>
      <c r="LW263" s="11"/>
      <c r="LX263" s="11"/>
      <c r="LY263" s="11"/>
      <c r="LZ263" s="11"/>
      <c r="MA263" s="11"/>
      <c r="MB263" s="11"/>
      <c r="MC263" s="11"/>
      <c r="MD263" s="11"/>
      <c r="ME263" s="11"/>
      <c r="MF263" s="11"/>
      <c r="MG263" s="11"/>
      <c r="MH263" s="11"/>
      <c r="MI263" s="11"/>
      <c r="MJ263" s="11"/>
    </row>
    <row r="264" spans="28:348" ht="15.75" customHeight="1" x14ac:dyDescent="0.2"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  <c r="KW264" s="11"/>
      <c r="KX264" s="11"/>
      <c r="KY264" s="11"/>
      <c r="KZ264" s="11"/>
      <c r="LA264" s="11"/>
      <c r="LB264" s="11"/>
      <c r="LC264" s="11"/>
      <c r="LD264" s="11"/>
      <c r="LE264" s="11"/>
      <c r="LF264" s="11"/>
      <c r="LG264" s="11"/>
      <c r="LH264" s="11"/>
      <c r="LI264" s="11"/>
      <c r="LJ264" s="11"/>
      <c r="LK264" s="11"/>
      <c r="LL264" s="11"/>
      <c r="LM264" s="11"/>
      <c r="LN264" s="11"/>
      <c r="LO264" s="11"/>
      <c r="LP264" s="11"/>
      <c r="LQ264" s="11"/>
      <c r="LR264" s="11"/>
      <c r="LS264" s="11"/>
      <c r="LT264" s="11"/>
      <c r="LU264" s="11"/>
      <c r="LV264" s="11"/>
      <c r="LW264" s="11"/>
      <c r="LX264" s="11"/>
      <c r="LY264" s="11"/>
      <c r="LZ264" s="11"/>
      <c r="MA264" s="11"/>
      <c r="MB264" s="11"/>
      <c r="MC264" s="11"/>
      <c r="MD264" s="11"/>
      <c r="ME264" s="11"/>
      <c r="MF264" s="11"/>
      <c r="MG264" s="11"/>
      <c r="MH264" s="11"/>
      <c r="MI264" s="11"/>
      <c r="MJ264" s="11"/>
    </row>
    <row r="265" spans="28:348" ht="15.75" customHeight="1" x14ac:dyDescent="0.2"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  <c r="KW265" s="11"/>
      <c r="KX265" s="11"/>
      <c r="KY265" s="11"/>
      <c r="KZ265" s="11"/>
      <c r="LA265" s="11"/>
      <c r="LB265" s="11"/>
      <c r="LC265" s="11"/>
      <c r="LD265" s="11"/>
      <c r="LE265" s="11"/>
      <c r="LF265" s="11"/>
      <c r="LG265" s="11"/>
      <c r="LH265" s="11"/>
      <c r="LI265" s="11"/>
      <c r="LJ265" s="11"/>
      <c r="LK265" s="11"/>
      <c r="LL265" s="11"/>
      <c r="LM265" s="11"/>
      <c r="LN265" s="11"/>
      <c r="LO265" s="11"/>
      <c r="LP265" s="11"/>
      <c r="LQ265" s="11"/>
      <c r="LR265" s="11"/>
      <c r="LS265" s="11"/>
      <c r="LT265" s="11"/>
      <c r="LU265" s="11"/>
      <c r="LV265" s="11"/>
      <c r="LW265" s="11"/>
      <c r="LX265" s="11"/>
      <c r="LY265" s="11"/>
      <c r="LZ265" s="11"/>
      <c r="MA265" s="11"/>
      <c r="MB265" s="11"/>
      <c r="MC265" s="11"/>
      <c r="MD265" s="11"/>
      <c r="ME265" s="11"/>
      <c r="MF265" s="11"/>
      <c r="MG265" s="11"/>
      <c r="MH265" s="11"/>
      <c r="MI265" s="11"/>
      <c r="MJ265" s="11"/>
    </row>
    <row r="266" spans="28:348" ht="15.75" customHeight="1" x14ac:dyDescent="0.2"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  <c r="KW266" s="11"/>
      <c r="KX266" s="11"/>
      <c r="KY266" s="11"/>
      <c r="KZ266" s="11"/>
      <c r="LA266" s="11"/>
      <c r="LB266" s="11"/>
      <c r="LC266" s="11"/>
      <c r="LD266" s="11"/>
      <c r="LE266" s="11"/>
      <c r="LF266" s="11"/>
      <c r="LG266" s="11"/>
      <c r="LH266" s="11"/>
      <c r="LI266" s="11"/>
      <c r="LJ266" s="11"/>
      <c r="LK266" s="11"/>
      <c r="LL266" s="11"/>
      <c r="LM266" s="11"/>
      <c r="LN266" s="11"/>
      <c r="LO266" s="11"/>
      <c r="LP266" s="11"/>
      <c r="LQ266" s="11"/>
      <c r="LR266" s="11"/>
      <c r="LS266" s="11"/>
      <c r="LT266" s="11"/>
      <c r="LU266" s="11"/>
      <c r="LV266" s="11"/>
      <c r="LW266" s="11"/>
      <c r="LX266" s="11"/>
      <c r="LY266" s="11"/>
      <c r="LZ266" s="11"/>
      <c r="MA266" s="11"/>
      <c r="MB266" s="11"/>
      <c r="MC266" s="11"/>
      <c r="MD266" s="11"/>
      <c r="ME266" s="11"/>
      <c r="MF266" s="11"/>
      <c r="MG266" s="11"/>
      <c r="MH266" s="11"/>
      <c r="MI266" s="11"/>
      <c r="MJ266" s="11"/>
    </row>
    <row r="267" spans="28:348" ht="15.75" customHeight="1" x14ac:dyDescent="0.2"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  <c r="KW267" s="11"/>
      <c r="KX267" s="11"/>
      <c r="KY267" s="11"/>
      <c r="KZ267" s="11"/>
      <c r="LA267" s="11"/>
      <c r="LB267" s="11"/>
      <c r="LC267" s="11"/>
      <c r="LD267" s="11"/>
      <c r="LE267" s="11"/>
      <c r="LF267" s="11"/>
      <c r="LG267" s="11"/>
      <c r="LH267" s="11"/>
      <c r="LI267" s="11"/>
      <c r="LJ267" s="11"/>
      <c r="LK267" s="11"/>
      <c r="LL267" s="11"/>
      <c r="LM267" s="11"/>
      <c r="LN267" s="11"/>
      <c r="LO267" s="11"/>
      <c r="LP267" s="11"/>
      <c r="LQ267" s="11"/>
      <c r="LR267" s="11"/>
      <c r="LS267" s="11"/>
      <c r="LT267" s="11"/>
      <c r="LU267" s="11"/>
      <c r="LV267" s="11"/>
      <c r="LW267" s="11"/>
      <c r="LX267" s="11"/>
      <c r="LY267" s="11"/>
      <c r="LZ267" s="11"/>
      <c r="MA267" s="11"/>
      <c r="MB267" s="11"/>
      <c r="MC267" s="11"/>
      <c r="MD267" s="11"/>
      <c r="ME267" s="11"/>
      <c r="MF267" s="11"/>
      <c r="MG267" s="11"/>
      <c r="MH267" s="11"/>
      <c r="MI267" s="11"/>
      <c r="MJ267" s="11"/>
    </row>
    <row r="268" spans="28:348" ht="15.75" customHeight="1" x14ac:dyDescent="0.2"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  <c r="KW268" s="11"/>
      <c r="KX268" s="11"/>
      <c r="KY268" s="11"/>
      <c r="KZ268" s="11"/>
      <c r="LA268" s="11"/>
      <c r="LB268" s="11"/>
      <c r="LC268" s="11"/>
      <c r="LD268" s="11"/>
      <c r="LE268" s="11"/>
      <c r="LF268" s="11"/>
      <c r="LG268" s="11"/>
      <c r="LH268" s="11"/>
      <c r="LI268" s="11"/>
      <c r="LJ268" s="11"/>
      <c r="LK268" s="11"/>
      <c r="LL268" s="11"/>
      <c r="LM268" s="11"/>
      <c r="LN268" s="11"/>
      <c r="LO268" s="11"/>
      <c r="LP268" s="11"/>
      <c r="LQ268" s="11"/>
      <c r="LR268" s="11"/>
      <c r="LS268" s="11"/>
      <c r="LT268" s="11"/>
      <c r="LU268" s="11"/>
      <c r="LV268" s="11"/>
      <c r="LW268" s="11"/>
      <c r="LX268" s="11"/>
      <c r="LY268" s="11"/>
      <c r="LZ268" s="11"/>
      <c r="MA268" s="11"/>
      <c r="MB268" s="11"/>
      <c r="MC268" s="11"/>
      <c r="MD268" s="11"/>
      <c r="ME268" s="11"/>
      <c r="MF268" s="11"/>
      <c r="MG268" s="11"/>
      <c r="MH268" s="11"/>
      <c r="MI268" s="11"/>
      <c r="MJ268" s="11"/>
    </row>
    <row r="269" spans="28:348" ht="15.75" customHeight="1" x14ac:dyDescent="0.2"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  <c r="KW269" s="11"/>
      <c r="KX269" s="11"/>
      <c r="KY269" s="11"/>
      <c r="KZ269" s="11"/>
      <c r="LA269" s="11"/>
      <c r="LB269" s="11"/>
      <c r="LC269" s="11"/>
      <c r="LD269" s="11"/>
      <c r="LE269" s="11"/>
      <c r="LF269" s="11"/>
      <c r="LG269" s="11"/>
      <c r="LH269" s="11"/>
      <c r="LI269" s="11"/>
      <c r="LJ269" s="11"/>
      <c r="LK269" s="11"/>
      <c r="LL269" s="11"/>
      <c r="LM269" s="11"/>
      <c r="LN269" s="11"/>
      <c r="LO269" s="11"/>
      <c r="LP269" s="11"/>
      <c r="LQ269" s="11"/>
      <c r="LR269" s="11"/>
      <c r="LS269" s="11"/>
      <c r="LT269" s="11"/>
      <c r="LU269" s="11"/>
      <c r="LV269" s="11"/>
      <c r="LW269" s="11"/>
      <c r="LX269" s="11"/>
      <c r="LY269" s="11"/>
      <c r="LZ269" s="11"/>
      <c r="MA269" s="11"/>
      <c r="MB269" s="11"/>
      <c r="MC269" s="11"/>
      <c r="MD269" s="11"/>
      <c r="ME269" s="11"/>
      <c r="MF269" s="11"/>
      <c r="MG269" s="11"/>
      <c r="MH269" s="11"/>
      <c r="MI269" s="11"/>
      <c r="MJ269" s="11"/>
    </row>
    <row r="270" spans="28:348" ht="15.75" customHeight="1" x14ac:dyDescent="0.2"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  <c r="KW270" s="11"/>
      <c r="KX270" s="11"/>
      <c r="KY270" s="11"/>
      <c r="KZ270" s="11"/>
      <c r="LA270" s="11"/>
      <c r="LB270" s="11"/>
      <c r="LC270" s="11"/>
      <c r="LD270" s="11"/>
      <c r="LE270" s="11"/>
      <c r="LF270" s="11"/>
      <c r="LG270" s="11"/>
      <c r="LH270" s="11"/>
      <c r="LI270" s="11"/>
      <c r="LJ270" s="11"/>
      <c r="LK270" s="11"/>
      <c r="LL270" s="11"/>
      <c r="LM270" s="11"/>
      <c r="LN270" s="11"/>
      <c r="LO270" s="11"/>
      <c r="LP270" s="11"/>
      <c r="LQ270" s="11"/>
      <c r="LR270" s="11"/>
      <c r="LS270" s="11"/>
      <c r="LT270" s="11"/>
      <c r="LU270" s="11"/>
      <c r="LV270" s="11"/>
      <c r="LW270" s="11"/>
      <c r="LX270" s="11"/>
      <c r="LY270" s="11"/>
      <c r="LZ270" s="11"/>
      <c r="MA270" s="11"/>
      <c r="MB270" s="11"/>
      <c r="MC270" s="11"/>
      <c r="MD270" s="11"/>
      <c r="ME270" s="11"/>
      <c r="MF270" s="11"/>
      <c r="MG270" s="11"/>
      <c r="MH270" s="11"/>
      <c r="MI270" s="11"/>
      <c r="MJ270" s="11"/>
    </row>
    <row r="271" spans="28:348" ht="15.75" customHeight="1" x14ac:dyDescent="0.2"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  <c r="KW271" s="11"/>
      <c r="KX271" s="11"/>
      <c r="KY271" s="11"/>
      <c r="KZ271" s="11"/>
      <c r="LA271" s="11"/>
      <c r="LB271" s="11"/>
      <c r="LC271" s="11"/>
      <c r="LD271" s="11"/>
      <c r="LE271" s="11"/>
      <c r="LF271" s="11"/>
      <c r="LG271" s="11"/>
      <c r="LH271" s="11"/>
      <c r="LI271" s="11"/>
      <c r="LJ271" s="11"/>
      <c r="LK271" s="11"/>
      <c r="LL271" s="11"/>
      <c r="LM271" s="11"/>
      <c r="LN271" s="11"/>
      <c r="LO271" s="11"/>
      <c r="LP271" s="11"/>
      <c r="LQ271" s="11"/>
      <c r="LR271" s="11"/>
      <c r="LS271" s="11"/>
      <c r="LT271" s="11"/>
      <c r="LU271" s="11"/>
      <c r="LV271" s="11"/>
      <c r="LW271" s="11"/>
      <c r="LX271" s="11"/>
      <c r="LY271" s="11"/>
      <c r="LZ271" s="11"/>
      <c r="MA271" s="11"/>
      <c r="MB271" s="11"/>
      <c r="MC271" s="11"/>
      <c r="MD271" s="11"/>
      <c r="ME271" s="11"/>
      <c r="MF271" s="11"/>
      <c r="MG271" s="11"/>
      <c r="MH271" s="11"/>
      <c r="MI271" s="11"/>
      <c r="MJ271" s="11"/>
    </row>
    <row r="272" spans="28:348" ht="15.75" customHeight="1" x14ac:dyDescent="0.2"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  <c r="KW272" s="11"/>
      <c r="KX272" s="11"/>
      <c r="KY272" s="11"/>
      <c r="KZ272" s="11"/>
      <c r="LA272" s="11"/>
      <c r="LB272" s="11"/>
      <c r="LC272" s="11"/>
      <c r="LD272" s="11"/>
      <c r="LE272" s="11"/>
      <c r="LF272" s="11"/>
      <c r="LG272" s="11"/>
      <c r="LH272" s="11"/>
      <c r="LI272" s="11"/>
      <c r="LJ272" s="11"/>
      <c r="LK272" s="11"/>
      <c r="LL272" s="11"/>
      <c r="LM272" s="11"/>
      <c r="LN272" s="11"/>
      <c r="LO272" s="11"/>
      <c r="LP272" s="11"/>
      <c r="LQ272" s="11"/>
      <c r="LR272" s="11"/>
      <c r="LS272" s="11"/>
      <c r="LT272" s="11"/>
      <c r="LU272" s="11"/>
      <c r="LV272" s="11"/>
      <c r="LW272" s="11"/>
      <c r="LX272" s="11"/>
      <c r="LY272" s="11"/>
      <c r="LZ272" s="11"/>
      <c r="MA272" s="11"/>
      <c r="MB272" s="11"/>
      <c r="MC272" s="11"/>
      <c r="MD272" s="11"/>
      <c r="ME272" s="11"/>
      <c r="MF272" s="11"/>
      <c r="MG272" s="11"/>
      <c r="MH272" s="11"/>
      <c r="MI272" s="11"/>
      <c r="MJ272" s="11"/>
    </row>
    <row r="273" spans="28:348" ht="15.75" customHeight="1" x14ac:dyDescent="0.2"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  <c r="KW273" s="11"/>
      <c r="KX273" s="11"/>
      <c r="KY273" s="11"/>
      <c r="KZ273" s="11"/>
      <c r="LA273" s="11"/>
      <c r="LB273" s="11"/>
      <c r="LC273" s="11"/>
      <c r="LD273" s="11"/>
      <c r="LE273" s="11"/>
      <c r="LF273" s="11"/>
      <c r="LG273" s="11"/>
      <c r="LH273" s="11"/>
      <c r="LI273" s="11"/>
      <c r="LJ273" s="11"/>
      <c r="LK273" s="11"/>
      <c r="LL273" s="11"/>
      <c r="LM273" s="11"/>
      <c r="LN273" s="11"/>
      <c r="LO273" s="11"/>
      <c r="LP273" s="11"/>
      <c r="LQ273" s="11"/>
      <c r="LR273" s="11"/>
      <c r="LS273" s="11"/>
      <c r="LT273" s="11"/>
      <c r="LU273" s="11"/>
      <c r="LV273" s="11"/>
      <c r="LW273" s="11"/>
      <c r="LX273" s="11"/>
      <c r="LY273" s="11"/>
      <c r="LZ273" s="11"/>
      <c r="MA273" s="11"/>
      <c r="MB273" s="11"/>
      <c r="MC273" s="11"/>
      <c r="MD273" s="11"/>
      <c r="ME273" s="11"/>
      <c r="MF273" s="11"/>
      <c r="MG273" s="11"/>
      <c r="MH273" s="11"/>
      <c r="MI273" s="11"/>
      <c r="MJ273" s="11"/>
    </row>
    <row r="274" spans="28:348" ht="15.75" customHeight="1" x14ac:dyDescent="0.2"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  <c r="KW274" s="11"/>
      <c r="KX274" s="11"/>
      <c r="KY274" s="11"/>
      <c r="KZ274" s="11"/>
      <c r="LA274" s="11"/>
      <c r="LB274" s="11"/>
      <c r="LC274" s="11"/>
      <c r="LD274" s="11"/>
      <c r="LE274" s="11"/>
      <c r="LF274" s="11"/>
      <c r="LG274" s="11"/>
      <c r="LH274" s="11"/>
      <c r="LI274" s="11"/>
      <c r="LJ274" s="11"/>
      <c r="LK274" s="11"/>
      <c r="LL274" s="11"/>
      <c r="LM274" s="11"/>
      <c r="LN274" s="11"/>
      <c r="LO274" s="11"/>
      <c r="LP274" s="11"/>
      <c r="LQ274" s="11"/>
      <c r="LR274" s="11"/>
      <c r="LS274" s="11"/>
      <c r="LT274" s="11"/>
      <c r="LU274" s="11"/>
      <c r="LV274" s="11"/>
      <c r="LW274" s="11"/>
      <c r="LX274" s="11"/>
      <c r="LY274" s="11"/>
      <c r="LZ274" s="11"/>
      <c r="MA274" s="11"/>
      <c r="MB274" s="11"/>
      <c r="MC274" s="11"/>
      <c r="MD274" s="11"/>
      <c r="ME274" s="11"/>
      <c r="MF274" s="11"/>
      <c r="MG274" s="11"/>
      <c r="MH274" s="11"/>
      <c r="MI274" s="11"/>
      <c r="MJ274" s="11"/>
    </row>
    <row r="275" spans="28:348" ht="15.75" customHeight="1" x14ac:dyDescent="0.2"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  <c r="KW275" s="11"/>
      <c r="KX275" s="11"/>
      <c r="KY275" s="11"/>
      <c r="KZ275" s="11"/>
      <c r="LA275" s="11"/>
      <c r="LB275" s="11"/>
      <c r="LC275" s="11"/>
      <c r="LD275" s="11"/>
      <c r="LE275" s="11"/>
      <c r="LF275" s="11"/>
      <c r="LG275" s="11"/>
      <c r="LH275" s="11"/>
      <c r="LI275" s="11"/>
      <c r="LJ275" s="11"/>
      <c r="LK275" s="11"/>
      <c r="LL275" s="11"/>
      <c r="LM275" s="11"/>
      <c r="LN275" s="11"/>
      <c r="LO275" s="11"/>
      <c r="LP275" s="11"/>
      <c r="LQ275" s="11"/>
      <c r="LR275" s="11"/>
      <c r="LS275" s="11"/>
      <c r="LT275" s="11"/>
      <c r="LU275" s="11"/>
      <c r="LV275" s="11"/>
      <c r="LW275" s="11"/>
      <c r="LX275" s="11"/>
      <c r="LY275" s="11"/>
      <c r="LZ275" s="11"/>
      <c r="MA275" s="11"/>
      <c r="MB275" s="11"/>
      <c r="MC275" s="11"/>
      <c r="MD275" s="11"/>
      <c r="ME275" s="11"/>
      <c r="MF275" s="11"/>
      <c r="MG275" s="11"/>
      <c r="MH275" s="11"/>
      <c r="MI275" s="11"/>
      <c r="MJ275" s="11"/>
    </row>
    <row r="276" spans="28:348" ht="15.75" customHeight="1" x14ac:dyDescent="0.2"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  <c r="KW276" s="11"/>
      <c r="KX276" s="11"/>
      <c r="KY276" s="11"/>
      <c r="KZ276" s="11"/>
      <c r="LA276" s="11"/>
      <c r="LB276" s="11"/>
      <c r="LC276" s="11"/>
      <c r="LD276" s="11"/>
      <c r="LE276" s="11"/>
      <c r="LF276" s="11"/>
      <c r="LG276" s="11"/>
      <c r="LH276" s="11"/>
      <c r="LI276" s="11"/>
      <c r="LJ276" s="11"/>
      <c r="LK276" s="11"/>
      <c r="LL276" s="11"/>
      <c r="LM276" s="11"/>
      <c r="LN276" s="11"/>
      <c r="LO276" s="11"/>
      <c r="LP276" s="11"/>
      <c r="LQ276" s="11"/>
      <c r="LR276" s="11"/>
      <c r="LS276" s="11"/>
      <c r="LT276" s="11"/>
      <c r="LU276" s="11"/>
      <c r="LV276" s="11"/>
      <c r="LW276" s="11"/>
      <c r="LX276" s="11"/>
      <c r="LY276" s="11"/>
      <c r="LZ276" s="11"/>
      <c r="MA276" s="11"/>
      <c r="MB276" s="11"/>
      <c r="MC276" s="11"/>
      <c r="MD276" s="11"/>
      <c r="ME276" s="11"/>
      <c r="MF276" s="11"/>
      <c r="MG276" s="11"/>
      <c r="MH276" s="11"/>
      <c r="MI276" s="11"/>
      <c r="MJ276" s="11"/>
    </row>
    <row r="277" spans="28:348" ht="15.75" customHeight="1" x14ac:dyDescent="0.2"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  <c r="KW277" s="11"/>
      <c r="KX277" s="11"/>
      <c r="KY277" s="11"/>
      <c r="KZ277" s="11"/>
      <c r="LA277" s="11"/>
      <c r="LB277" s="11"/>
      <c r="LC277" s="11"/>
      <c r="LD277" s="11"/>
      <c r="LE277" s="11"/>
      <c r="LF277" s="11"/>
      <c r="LG277" s="11"/>
      <c r="LH277" s="11"/>
      <c r="LI277" s="11"/>
      <c r="LJ277" s="11"/>
      <c r="LK277" s="11"/>
      <c r="LL277" s="11"/>
      <c r="LM277" s="11"/>
      <c r="LN277" s="11"/>
      <c r="LO277" s="11"/>
      <c r="LP277" s="11"/>
      <c r="LQ277" s="11"/>
      <c r="LR277" s="11"/>
      <c r="LS277" s="11"/>
      <c r="LT277" s="11"/>
      <c r="LU277" s="11"/>
      <c r="LV277" s="11"/>
      <c r="LW277" s="11"/>
      <c r="LX277" s="11"/>
      <c r="LY277" s="11"/>
      <c r="LZ277" s="11"/>
      <c r="MA277" s="11"/>
      <c r="MB277" s="11"/>
      <c r="MC277" s="11"/>
      <c r="MD277" s="11"/>
      <c r="ME277" s="11"/>
      <c r="MF277" s="11"/>
      <c r="MG277" s="11"/>
      <c r="MH277" s="11"/>
      <c r="MI277" s="11"/>
      <c r="MJ277" s="11"/>
    </row>
    <row r="278" spans="28:348" ht="15.75" customHeight="1" x14ac:dyDescent="0.2"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  <c r="KW278" s="11"/>
      <c r="KX278" s="11"/>
      <c r="KY278" s="11"/>
      <c r="KZ278" s="11"/>
      <c r="LA278" s="11"/>
      <c r="LB278" s="11"/>
      <c r="LC278" s="11"/>
      <c r="LD278" s="11"/>
      <c r="LE278" s="11"/>
      <c r="LF278" s="11"/>
      <c r="LG278" s="11"/>
      <c r="LH278" s="11"/>
      <c r="LI278" s="11"/>
      <c r="LJ278" s="11"/>
      <c r="LK278" s="11"/>
      <c r="LL278" s="11"/>
      <c r="LM278" s="11"/>
      <c r="LN278" s="11"/>
      <c r="LO278" s="11"/>
      <c r="LP278" s="11"/>
      <c r="LQ278" s="11"/>
      <c r="LR278" s="11"/>
      <c r="LS278" s="11"/>
      <c r="LT278" s="11"/>
      <c r="LU278" s="11"/>
      <c r="LV278" s="11"/>
      <c r="LW278" s="11"/>
      <c r="LX278" s="11"/>
      <c r="LY278" s="11"/>
      <c r="LZ278" s="11"/>
      <c r="MA278" s="11"/>
      <c r="MB278" s="11"/>
      <c r="MC278" s="11"/>
      <c r="MD278" s="11"/>
      <c r="ME278" s="11"/>
      <c r="MF278" s="11"/>
      <c r="MG278" s="11"/>
      <c r="MH278" s="11"/>
      <c r="MI278" s="11"/>
      <c r="MJ278" s="11"/>
    </row>
    <row r="279" spans="28:348" ht="15.75" customHeight="1" x14ac:dyDescent="0.2"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  <c r="KW279" s="11"/>
      <c r="KX279" s="11"/>
      <c r="KY279" s="11"/>
      <c r="KZ279" s="11"/>
      <c r="LA279" s="11"/>
      <c r="LB279" s="11"/>
      <c r="LC279" s="11"/>
      <c r="LD279" s="11"/>
      <c r="LE279" s="11"/>
      <c r="LF279" s="11"/>
      <c r="LG279" s="11"/>
      <c r="LH279" s="11"/>
      <c r="LI279" s="11"/>
      <c r="LJ279" s="11"/>
      <c r="LK279" s="11"/>
      <c r="LL279" s="11"/>
      <c r="LM279" s="11"/>
      <c r="LN279" s="11"/>
      <c r="LO279" s="11"/>
      <c r="LP279" s="11"/>
      <c r="LQ279" s="11"/>
      <c r="LR279" s="11"/>
      <c r="LS279" s="11"/>
      <c r="LT279" s="11"/>
      <c r="LU279" s="11"/>
      <c r="LV279" s="11"/>
      <c r="LW279" s="11"/>
      <c r="LX279" s="11"/>
      <c r="LY279" s="11"/>
      <c r="LZ279" s="11"/>
      <c r="MA279" s="11"/>
      <c r="MB279" s="11"/>
      <c r="MC279" s="11"/>
      <c r="MD279" s="11"/>
      <c r="ME279" s="11"/>
      <c r="MF279" s="11"/>
      <c r="MG279" s="11"/>
      <c r="MH279" s="11"/>
      <c r="MI279" s="11"/>
      <c r="MJ279" s="11"/>
    </row>
    <row r="280" spans="28:348" ht="15.75" customHeight="1" x14ac:dyDescent="0.2"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  <c r="KW280" s="11"/>
      <c r="KX280" s="11"/>
      <c r="KY280" s="11"/>
      <c r="KZ280" s="11"/>
      <c r="LA280" s="11"/>
      <c r="LB280" s="11"/>
      <c r="LC280" s="11"/>
      <c r="LD280" s="11"/>
      <c r="LE280" s="11"/>
      <c r="LF280" s="11"/>
      <c r="LG280" s="11"/>
      <c r="LH280" s="11"/>
      <c r="LI280" s="11"/>
      <c r="LJ280" s="11"/>
      <c r="LK280" s="11"/>
      <c r="LL280" s="11"/>
      <c r="LM280" s="11"/>
      <c r="LN280" s="11"/>
      <c r="LO280" s="11"/>
      <c r="LP280" s="11"/>
      <c r="LQ280" s="11"/>
      <c r="LR280" s="11"/>
      <c r="LS280" s="11"/>
      <c r="LT280" s="11"/>
      <c r="LU280" s="11"/>
      <c r="LV280" s="11"/>
      <c r="LW280" s="11"/>
      <c r="LX280" s="11"/>
      <c r="LY280" s="11"/>
      <c r="LZ280" s="11"/>
      <c r="MA280" s="11"/>
      <c r="MB280" s="11"/>
      <c r="MC280" s="11"/>
      <c r="MD280" s="11"/>
      <c r="ME280" s="11"/>
      <c r="MF280" s="11"/>
      <c r="MG280" s="11"/>
      <c r="MH280" s="11"/>
      <c r="MI280" s="11"/>
      <c r="MJ280" s="11"/>
    </row>
    <row r="281" spans="28:348" ht="15.75" customHeight="1" x14ac:dyDescent="0.2"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  <c r="KW281" s="11"/>
      <c r="KX281" s="11"/>
      <c r="KY281" s="11"/>
      <c r="KZ281" s="11"/>
      <c r="LA281" s="11"/>
      <c r="LB281" s="11"/>
      <c r="LC281" s="11"/>
      <c r="LD281" s="11"/>
      <c r="LE281" s="11"/>
      <c r="LF281" s="11"/>
      <c r="LG281" s="11"/>
      <c r="LH281" s="11"/>
      <c r="LI281" s="11"/>
      <c r="LJ281" s="11"/>
      <c r="LK281" s="11"/>
      <c r="LL281" s="11"/>
      <c r="LM281" s="11"/>
      <c r="LN281" s="11"/>
      <c r="LO281" s="11"/>
      <c r="LP281" s="11"/>
      <c r="LQ281" s="11"/>
      <c r="LR281" s="11"/>
      <c r="LS281" s="11"/>
      <c r="LT281" s="11"/>
      <c r="LU281" s="11"/>
      <c r="LV281" s="11"/>
      <c r="LW281" s="11"/>
      <c r="LX281" s="11"/>
      <c r="LY281" s="11"/>
      <c r="LZ281" s="11"/>
      <c r="MA281" s="11"/>
      <c r="MB281" s="11"/>
      <c r="MC281" s="11"/>
      <c r="MD281" s="11"/>
      <c r="ME281" s="11"/>
      <c r="MF281" s="11"/>
      <c r="MG281" s="11"/>
      <c r="MH281" s="11"/>
      <c r="MI281" s="11"/>
      <c r="MJ281" s="11"/>
    </row>
    <row r="282" spans="28:348" ht="15.75" customHeight="1" x14ac:dyDescent="0.2"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  <c r="KW282" s="11"/>
      <c r="KX282" s="11"/>
      <c r="KY282" s="11"/>
      <c r="KZ282" s="11"/>
      <c r="LA282" s="11"/>
      <c r="LB282" s="11"/>
      <c r="LC282" s="11"/>
      <c r="LD282" s="11"/>
      <c r="LE282" s="11"/>
      <c r="LF282" s="11"/>
      <c r="LG282" s="11"/>
      <c r="LH282" s="11"/>
      <c r="LI282" s="11"/>
      <c r="LJ282" s="11"/>
      <c r="LK282" s="11"/>
      <c r="LL282" s="11"/>
      <c r="LM282" s="11"/>
      <c r="LN282" s="11"/>
      <c r="LO282" s="11"/>
      <c r="LP282" s="11"/>
      <c r="LQ282" s="11"/>
      <c r="LR282" s="11"/>
      <c r="LS282" s="11"/>
      <c r="LT282" s="11"/>
      <c r="LU282" s="11"/>
      <c r="LV282" s="11"/>
      <c r="LW282" s="11"/>
      <c r="LX282" s="11"/>
      <c r="LY282" s="11"/>
      <c r="LZ282" s="11"/>
      <c r="MA282" s="11"/>
      <c r="MB282" s="11"/>
      <c r="MC282" s="11"/>
      <c r="MD282" s="11"/>
      <c r="ME282" s="11"/>
      <c r="MF282" s="11"/>
      <c r="MG282" s="11"/>
      <c r="MH282" s="11"/>
      <c r="MI282" s="11"/>
      <c r="MJ282" s="11"/>
    </row>
    <row r="283" spans="28:348" ht="15.75" customHeight="1" x14ac:dyDescent="0.2"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  <c r="KW283" s="11"/>
      <c r="KX283" s="11"/>
      <c r="KY283" s="11"/>
      <c r="KZ283" s="11"/>
      <c r="LA283" s="11"/>
      <c r="LB283" s="11"/>
      <c r="LC283" s="11"/>
      <c r="LD283" s="11"/>
      <c r="LE283" s="11"/>
      <c r="LF283" s="11"/>
      <c r="LG283" s="11"/>
      <c r="LH283" s="11"/>
      <c r="LI283" s="11"/>
      <c r="LJ283" s="11"/>
      <c r="LK283" s="11"/>
      <c r="LL283" s="11"/>
      <c r="LM283" s="11"/>
      <c r="LN283" s="11"/>
      <c r="LO283" s="11"/>
      <c r="LP283" s="11"/>
      <c r="LQ283" s="11"/>
      <c r="LR283" s="11"/>
      <c r="LS283" s="11"/>
      <c r="LT283" s="11"/>
      <c r="LU283" s="11"/>
      <c r="LV283" s="11"/>
      <c r="LW283" s="11"/>
      <c r="LX283" s="11"/>
      <c r="LY283" s="11"/>
      <c r="LZ283" s="11"/>
      <c r="MA283" s="11"/>
      <c r="MB283" s="11"/>
      <c r="MC283" s="11"/>
      <c r="MD283" s="11"/>
      <c r="ME283" s="11"/>
      <c r="MF283" s="11"/>
      <c r="MG283" s="11"/>
      <c r="MH283" s="11"/>
      <c r="MI283" s="11"/>
      <c r="MJ283" s="11"/>
    </row>
    <row r="284" spans="28:348" ht="15.75" customHeight="1" x14ac:dyDescent="0.2"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  <c r="KW284" s="11"/>
      <c r="KX284" s="11"/>
      <c r="KY284" s="11"/>
      <c r="KZ284" s="11"/>
      <c r="LA284" s="11"/>
      <c r="LB284" s="11"/>
      <c r="LC284" s="11"/>
      <c r="LD284" s="11"/>
      <c r="LE284" s="11"/>
      <c r="LF284" s="11"/>
      <c r="LG284" s="11"/>
      <c r="LH284" s="11"/>
      <c r="LI284" s="11"/>
      <c r="LJ284" s="11"/>
      <c r="LK284" s="11"/>
      <c r="LL284" s="11"/>
      <c r="LM284" s="11"/>
      <c r="LN284" s="11"/>
      <c r="LO284" s="11"/>
      <c r="LP284" s="11"/>
      <c r="LQ284" s="11"/>
      <c r="LR284" s="11"/>
      <c r="LS284" s="11"/>
      <c r="LT284" s="11"/>
      <c r="LU284" s="11"/>
      <c r="LV284" s="11"/>
      <c r="LW284" s="11"/>
      <c r="LX284" s="11"/>
      <c r="LY284" s="11"/>
      <c r="LZ284" s="11"/>
      <c r="MA284" s="11"/>
      <c r="MB284" s="11"/>
      <c r="MC284" s="11"/>
      <c r="MD284" s="11"/>
      <c r="ME284" s="11"/>
      <c r="MF284" s="11"/>
      <c r="MG284" s="11"/>
      <c r="MH284" s="11"/>
      <c r="MI284" s="11"/>
      <c r="MJ284" s="11"/>
    </row>
    <row r="285" spans="28:348" ht="15.75" customHeight="1" x14ac:dyDescent="0.2"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  <c r="KW285" s="11"/>
      <c r="KX285" s="11"/>
      <c r="KY285" s="11"/>
      <c r="KZ285" s="11"/>
      <c r="LA285" s="11"/>
      <c r="LB285" s="11"/>
      <c r="LC285" s="11"/>
      <c r="LD285" s="11"/>
      <c r="LE285" s="11"/>
      <c r="LF285" s="11"/>
      <c r="LG285" s="11"/>
      <c r="LH285" s="11"/>
      <c r="LI285" s="11"/>
      <c r="LJ285" s="11"/>
      <c r="LK285" s="11"/>
      <c r="LL285" s="11"/>
      <c r="LM285" s="11"/>
      <c r="LN285" s="11"/>
      <c r="LO285" s="11"/>
      <c r="LP285" s="11"/>
      <c r="LQ285" s="11"/>
      <c r="LR285" s="11"/>
      <c r="LS285" s="11"/>
      <c r="LT285" s="11"/>
      <c r="LU285" s="11"/>
      <c r="LV285" s="11"/>
      <c r="LW285" s="11"/>
      <c r="LX285" s="11"/>
      <c r="LY285" s="11"/>
      <c r="LZ285" s="11"/>
      <c r="MA285" s="11"/>
      <c r="MB285" s="11"/>
      <c r="MC285" s="11"/>
      <c r="MD285" s="11"/>
      <c r="ME285" s="11"/>
      <c r="MF285" s="11"/>
      <c r="MG285" s="11"/>
      <c r="MH285" s="11"/>
      <c r="MI285" s="11"/>
      <c r="MJ285" s="11"/>
    </row>
    <row r="286" spans="28:348" ht="15.75" customHeight="1" x14ac:dyDescent="0.2"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  <c r="KW286" s="11"/>
      <c r="KX286" s="11"/>
      <c r="KY286" s="11"/>
      <c r="KZ286" s="11"/>
      <c r="LA286" s="11"/>
      <c r="LB286" s="11"/>
      <c r="LC286" s="11"/>
      <c r="LD286" s="11"/>
      <c r="LE286" s="11"/>
      <c r="LF286" s="11"/>
      <c r="LG286" s="11"/>
      <c r="LH286" s="11"/>
      <c r="LI286" s="11"/>
      <c r="LJ286" s="11"/>
      <c r="LK286" s="11"/>
      <c r="LL286" s="11"/>
      <c r="LM286" s="11"/>
      <c r="LN286" s="11"/>
      <c r="LO286" s="11"/>
      <c r="LP286" s="11"/>
      <c r="LQ286" s="11"/>
      <c r="LR286" s="11"/>
      <c r="LS286" s="11"/>
      <c r="LT286" s="11"/>
      <c r="LU286" s="11"/>
      <c r="LV286" s="11"/>
      <c r="LW286" s="11"/>
      <c r="LX286" s="11"/>
      <c r="LY286" s="11"/>
      <c r="LZ286" s="11"/>
      <c r="MA286" s="11"/>
      <c r="MB286" s="11"/>
      <c r="MC286" s="11"/>
      <c r="MD286" s="11"/>
      <c r="ME286" s="11"/>
      <c r="MF286" s="11"/>
      <c r="MG286" s="11"/>
      <c r="MH286" s="11"/>
      <c r="MI286" s="11"/>
      <c r="MJ286" s="11"/>
    </row>
    <row r="287" spans="28:348" ht="15.75" customHeight="1" x14ac:dyDescent="0.2"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  <c r="KW287" s="11"/>
      <c r="KX287" s="11"/>
      <c r="KY287" s="11"/>
      <c r="KZ287" s="11"/>
      <c r="LA287" s="11"/>
      <c r="LB287" s="11"/>
      <c r="LC287" s="11"/>
      <c r="LD287" s="11"/>
      <c r="LE287" s="11"/>
      <c r="LF287" s="11"/>
      <c r="LG287" s="11"/>
      <c r="LH287" s="11"/>
      <c r="LI287" s="11"/>
      <c r="LJ287" s="11"/>
      <c r="LK287" s="11"/>
      <c r="LL287" s="11"/>
      <c r="LM287" s="11"/>
      <c r="LN287" s="11"/>
      <c r="LO287" s="11"/>
      <c r="LP287" s="11"/>
      <c r="LQ287" s="11"/>
      <c r="LR287" s="11"/>
      <c r="LS287" s="11"/>
      <c r="LT287" s="11"/>
      <c r="LU287" s="11"/>
      <c r="LV287" s="11"/>
      <c r="LW287" s="11"/>
      <c r="LX287" s="11"/>
      <c r="LY287" s="11"/>
      <c r="LZ287" s="11"/>
      <c r="MA287" s="11"/>
      <c r="MB287" s="11"/>
      <c r="MC287" s="11"/>
      <c r="MD287" s="11"/>
      <c r="ME287" s="11"/>
      <c r="MF287" s="11"/>
      <c r="MG287" s="11"/>
      <c r="MH287" s="11"/>
      <c r="MI287" s="11"/>
      <c r="MJ287" s="11"/>
    </row>
    <row r="288" spans="28:348" ht="15.75" customHeight="1" x14ac:dyDescent="0.2"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  <c r="KW288" s="11"/>
      <c r="KX288" s="11"/>
      <c r="KY288" s="11"/>
      <c r="KZ288" s="11"/>
      <c r="LA288" s="11"/>
      <c r="LB288" s="11"/>
      <c r="LC288" s="11"/>
      <c r="LD288" s="11"/>
      <c r="LE288" s="11"/>
      <c r="LF288" s="11"/>
      <c r="LG288" s="11"/>
      <c r="LH288" s="11"/>
      <c r="LI288" s="11"/>
      <c r="LJ288" s="11"/>
      <c r="LK288" s="11"/>
      <c r="LL288" s="11"/>
      <c r="LM288" s="11"/>
      <c r="LN288" s="11"/>
      <c r="LO288" s="11"/>
      <c r="LP288" s="11"/>
      <c r="LQ288" s="11"/>
      <c r="LR288" s="11"/>
      <c r="LS288" s="11"/>
      <c r="LT288" s="11"/>
      <c r="LU288" s="11"/>
      <c r="LV288" s="11"/>
      <c r="LW288" s="11"/>
      <c r="LX288" s="11"/>
      <c r="LY288" s="11"/>
      <c r="LZ288" s="11"/>
      <c r="MA288" s="11"/>
      <c r="MB288" s="11"/>
      <c r="MC288" s="11"/>
      <c r="MD288" s="11"/>
      <c r="ME288" s="11"/>
      <c r="MF288" s="11"/>
      <c r="MG288" s="11"/>
      <c r="MH288" s="11"/>
      <c r="MI288" s="11"/>
      <c r="MJ288" s="11"/>
    </row>
    <row r="289" spans="28:348" ht="15.75" customHeight="1" x14ac:dyDescent="0.2"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  <c r="KW289" s="11"/>
      <c r="KX289" s="11"/>
      <c r="KY289" s="11"/>
      <c r="KZ289" s="11"/>
      <c r="LA289" s="11"/>
      <c r="LB289" s="11"/>
      <c r="LC289" s="11"/>
      <c r="LD289" s="11"/>
      <c r="LE289" s="11"/>
      <c r="LF289" s="11"/>
      <c r="LG289" s="11"/>
      <c r="LH289" s="11"/>
      <c r="LI289" s="11"/>
      <c r="LJ289" s="11"/>
      <c r="LK289" s="11"/>
      <c r="LL289" s="11"/>
      <c r="LM289" s="11"/>
      <c r="LN289" s="11"/>
      <c r="LO289" s="11"/>
      <c r="LP289" s="11"/>
      <c r="LQ289" s="11"/>
      <c r="LR289" s="11"/>
      <c r="LS289" s="11"/>
      <c r="LT289" s="11"/>
      <c r="LU289" s="11"/>
      <c r="LV289" s="11"/>
      <c r="LW289" s="11"/>
      <c r="LX289" s="11"/>
      <c r="LY289" s="11"/>
      <c r="LZ289" s="11"/>
      <c r="MA289" s="11"/>
      <c r="MB289" s="11"/>
      <c r="MC289" s="11"/>
      <c r="MD289" s="11"/>
      <c r="ME289" s="11"/>
      <c r="MF289" s="11"/>
      <c r="MG289" s="11"/>
      <c r="MH289" s="11"/>
      <c r="MI289" s="11"/>
      <c r="MJ289" s="11"/>
    </row>
    <row r="290" spans="28:348" ht="15.75" customHeight="1" x14ac:dyDescent="0.2"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  <c r="KW290" s="11"/>
      <c r="KX290" s="11"/>
      <c r="KY290" s="11"/>
      <c r="KZ290" s="11"/>
      <c r="LA290" s="11"/>
      <c r="LB290" s="11"/>
      <c r="LC290" s="11"/>
      <c r="LD290" s="11"/>
      <c r="LE290" s="11"/>
      <c r="LF290" s="11"/>
      <c r="LG290" s="11"/>
      <c r="LH290" s="11"/>
      <c r="LI290" s="11"/>
      <c r="LJ290" s="11"/>
      <c r="LK290" s="11"/>
      <c r="LL290" s="11"/>
      <c r="LM290" s="11"/>
      <c r="LN290" s="11"/>
      <c r="LO290" s="11"/>
      <c r="LP290" s="11"/>
      <c r="LQ290" s="11"/>
      <c r="LR290" s="11"/>
      <c r="LS290" s="11"/>
      <c r="LT290" s="11"/>
      <c r="LU290" s="11"/>
      <c r="LV290" s="11"/>
      <c r="LW290" s="11"/>
      <c r="LX290" s="11"/>
      <c r="LY290" s="11"/>
      <c r="LZ290" s="11"/>
      <c r="MA290" s="11"/>
      <c r="MB290" s="11"/>
      <c r="MC290" s="11"/>
      <c r="MD290" s="11"/>
      <c r="ME290" s="11"/>
      <c r="MF290" s="11"/>
      <c r="MG290" s="11"/>
      <c r="MH290" s="11"/>
      <c r="MI290" s="11"/>
      <c r="MJ290" s="11"/>
    </row>
    <row r="291" spans="28:348" ht="15.75" customHeight="1" x14ac:dyDescent="0.2"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  <c r="KW291" s="11"/>
      <c r="KX291" s="11"/>
      <c r="KY291" s="11"/>
      <c r="KZ291" s="11"/>
      <c r="LA291" s="11"/>
      <c r="LB291" s="11"/>
      <c r="LC291" s="11"/>
      <c r="LD291" s="11"/>
      <c r="LE291" s="11"/>
      <c r="LF291" s="11"/>
      <c r="LG291" s="11"/>
      <c r="LH291" s="11"/>
      <c r="LI291" s="11"/>
      <c r="LJ291" s="11"/>
      <c r="LK291" s="11"/>
      <c r="LL291" s="11"/>
      <c r="LM291" s="11"/>
      <c r="LN291" s="11"/>
      <c r="LO291" s="11"/>
      <c r="LP291" s="11"/>
      <c r="LQ291" s="11"/>
      <c r="LR291" s="11"/>
      <c r="LS291" s="11"/>
      <c r="LT291" s="11"/>
      <c r="LU291" s="11"/>
      <c r="LV291" s="11"/>
      <c r="LW291" s="11"/>
      <c r="LX291" s="11"/>
      <c r="LY291" s="11"/>
      <c r="LZ291" s="11"/>
      <c r="MA291" s="11"/>
      <c r="MB291" s="11"/>
      <c r="MC291" s="11"/>
      <c r="MD291" s="11"/>
      <c r="ME291" s="11"/>
      <c r="MF291" s="11"/>
      <c r="MG291" s="11"/>
      <c r="MH291" s="11"/>
      <c r="MI291" s="11"/>
      <c r="MJ291" s="11"/>
    </row>
    <row r="292" spans="28:348" ht="15.75" customHeight="1" x14ac:dyDescent="0.2"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  <c r="KW292" s="11"/>
      <c r="KX292" s="11"/>
      <c r="KY292" s="11"/>
      <c r="KZ292" s="11"/>
      <c r="LA292" s="11"/>
      <c r="LB292" s="11"/>
      <c r="LC292" s="11"/>
      <c r="LD292" s="11"/>
      <c r="LE292" s="11"/>
      <c r="LF292" s="11"/>
      <c r="LG292" s="11"/>
      <c r="LH292" s="11"/>
      <c r="LI292" s="11"/>
      <c r="LJ292" s="11"/>
      <c r="LK292" s="11"/>
      <c r="LL292" s="11"/>
      <c r="LM292" s="11"/>
      <c r="LN292" s="11"/>
      <c r="LO292" s="11"/>
      <c r="LP292" s="11"/>
      <c r="LQ292" s="11"/>
      <c r="LR292" s="11"/>
      <c r="LS292" s="11"/>
      <c r="LT292" s="11"/>
      <c r="LU292" s="11"/>
      <c r="LV292" s="11"/>
      <c r="LW292" s="11"/>
      <c r="LX292" s="11"/>
      <c r="LY292" s="11"/>
      <c r="LZ292" s="11"/>
      <c r="MA292" s="11"/>
      <c r="MB292" s="11"/>
      <c r="MC292" s="11"/>
      <c r="MD292" s="11"/>
      <c r="ME292" s="11"/>
      <c r="MF292" s="11"/>
      <c r="MG292" s="11"/>
      <c r="MH292" s="11"/>
      <c r="MI292" s="11"/>
      <c r="MJ292" s="11"/>
    </row>
    <row r="293" spans="28:348" ht="15.75" customHeight="1" x14ac:dyDescent="0.2"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  <c r="KW293" s="11"/>
      <c r="KX293" s="11"/>
      <c r="KY293" s="11"/>
      <c r="KZ293" s="11"/>
      <c r="LA293" s="11"/>
      <c r="LB293" s="11"/>
      <c r="LC293" s="11"/>
      <c r="LD293" s="11"/>
      <c r="LE293" s="11"/>
      <c r="LF293" s="11"/>
      <c r="LG293" s="11"/>
      <c r="LH293" s="11"/>
      <c r="LI293" s="11"/>
      <c r="LJ293" s="11"/>
      <c r="LK293" s="11"/>
      <c r="LL293" s="11"/>
      <c r="LM293" s="11"/>
      <c r="LN293" s="11"/>
      <c r="LO293" s="11"/>
      <c r="LP293" s="11"/>
      <c r="LQ293" s="11"/>
      <c r="LR293" s="11"/>
      <c r="LS293" s="11"/>
      <c r="LT293" s="11"/>
      <c r="LU293" s="11"/>
      <c r="LV293" s="11"/>
      <c r="LW293" s="11"/>
      <c r="LX293" s="11"/>
      <c r="LY293" s="11"/>
      <c r="LZ293" s="11"/>
      <c r="MA293" s="11"/>
      <c r="MB293" s="11"/>
      <c r="MC293" s="11"/>
      <c r="MD293" s="11"/>
      <c r="ME293" s="11"/>
      <c r="MF293" s="11"/>
      <c r="MG293" s="11"/>
      <c r="MH293" s="11"/>
      <c r="MI293" s="11"/>
      <c r="MJ293" s="11"/>
    </row>
    <row r="294" spans="28:348" ht="15.75" customHeight="1" x14ac:dyDescent="0.2"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  <c r="KW294" s="11"/>
      <c r="KX294" s="11"/>
      <c r="KY294" s="11"/>
      <c r="KZ294" s="11"/>
      <c r="LA294" s="11"/>
      <c r="LB294" s="11"/>
      <c r="LC294" s="11"/>
      <c r="LD294" s="11"/>
      <c r="LE294" s="11"/>
      <c r="LF294" s="11"/>
      <c r="LG294" s="11"/>
      <c r="LH294" s="11"/>
      <c r="LI294" s="11"/>
      <c r="LJ294" s="11"/>
      <c r="LK294" s="11"/>
      <c r="LL294" s="11"/>
      <c r="LM294" s="11"/>
      <c r="LN294" s="11"/>
      <c r="LO294" s="11"/>
      <c r="LP294" s="11"/>
      <c r="LQ294" s="11"/>
      <c r="LR294" s="11"/>
      <c r="LS294" s="11"/>
      <c r="LT294" s="11"/>
      <c r="LU294" s="11"/>
      <c r="LV294" s="11"/>
      <c r="LW294" s="11"/>
      <c r="LX294" s="11"/>
      <c r="LY294" s="11"/>
      <c r="LZ294" s="11"/>
      <c r="MA294" s="11"/>
      <c r="MB294" s="11"/>
      <c r="MC294" s="11"/>
      <c r="MD294" s="11"/>
      <c r="ME294" s="11"/>
      <c r="MF294" s="11"/>
      <c r="MG294" s="11"/>
      <c r="MH294" s="11"/>
      <c r="MI294" s="11"/>
      <c r="MJ294" s="11"/>
    </row>
    <row r="295" spans="28:348" ht="15.75" customHeight="1" x14ac:dyDescent="0.2"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  <c r="KW295" s="11"/>
      <c r="KX295" s="11"/>
      <c r="KY295" s="11"/>
      <c r="KZ295" s="11"/>
      <c r="LA295" s="11"/>
      <c r="LB295" s="11"/>
      <c r="LC295" s="11"/>
      <c r="LD295" s="11"/>
      <c r="LE295" s="11"/>
      <c r="LF295" s="11"/>
      <c r="LG295" s="11"/>
      <c r="LH295" s="11"/>
      <c r="LI295" s="11"/>
      <c r="LJ295" s="11"/>
      <c r="LK295" s="11"/>
      <c r="LL295" s="11"/>
      <c r="LM295" s="11"/>
      <c r="LN295" s="11"/>
      <c r="LO295" s="11"/>
      <c r="LP295" s="11"/>
      <c r="LQ295" s="11"/>
      <c r="LR295" s="11"/>
      <c r="LS295" s="11"/>
      <c r="LT295" s="11"/>
      <c r="LU295" s="11"/>
      <c r="LV295" s="11"/>
      <c r="LW295" s="11"/>
      <c r="LX295" s="11"/>
      <c r="LY295" s="11"/>
      <c r="LZ295" s="11"/>
      <c r="MA295" s="11"/>
      <c r="MB295" s="11"/>
      <c r="MC295" s="11"/>
      <c r="MD295" s="11"/>
      <c r="ME295" s="11"/>
      <c r="MF295" s="11"/>
      <c r="MG295" s="11"/>
      <c r="MH295" s="11"/>
      <c r="MI295" s="11"/>
      <c r="MJ295" s="11"/>
    </row>
    <row r="296" spans="28:348" ht="15.75" customHeight="1" x14ac:dyDescent="0.2"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  <c r="KW296" s="11"/>
      <c r="KX296" s="11"/>
      <c r="KY296" s="11"/>
      <c r="KZ296" s="11"/>
      <c r="LA296" s="11"/>
      <c r="LB296" s="11"/>
      <c r="LC296" s="11"/>
      <c r="LD296" s="11"/>
      <c r="LE296" s="11"/>
      <c r="LF296" s="11"/>
      <c r="LG296" s="11"/>
      <c r="LH296" s="11"/>
      <c r="LI296" s="11"/>
      <c r="LJ296" s="11"/>
      <c r="LK296" s="11"/>
      <c r="LL296" s="11"/>
      <c r="LM296" s="11"/>
      <c r="LN296" s="11"/>
      <c r="LO296" s="11"/>
      <c r="LP296" s="11"/>
      <c r="LQ296" s="11"/>
      <c r="LR296" s="11"/>
      <c r="LS296" s="11"/>
      <c r="LT296" s="11"/>
      <c r="LU296" s="11"/>
      <c r="LV296" s="11"/>
      <c r="LW296" s="11"/>
      <c r="LX296" s="11"/>
      <c r="LY296" s="11"/>
      <c r="LZ296" s="11"/>
      <c r="MA296" s="11"/>
      <c r="MB296" s="11"/>
      <c r="MC296" s="11"/>
      <c r="MD296" s="11"/>
      <c r="ME296" s="11"/>
      <c r="MF296" s="11"/>
      <c r="MG296" s="11"/>
      <c r="MH296" s="11"/>
      <c r="MI296" s="11"/>
      <c r="MJ296" s="11"/>
    </row>
    <row r="297" spans="28:348" ht="15.75" customHeight="1" x14ac:dyDescent="0.2"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  <c r="KW297" s="11"/>
      <c r="KX297" s="11"/>
      <c r="KY297" s="11"/>
      <c r="KZ297" s="11"/>
      <c r="LA297" s="11"/>
      <c r="LB297" s="11"/>
      <c r="LC297" s="11"/>
      <c r="LD297" s="11"/>
      <c r="LE297" s="11"/>
      <c r="LF297" s="11"/>
      <c r="LG297" s="11"/>
      <c r="LH297" s="11"/>
      <c r="LI297" s="11"/>
      <c r="LJ297" s="11"/>
      <c r="LK297" s="11"/>
      <c r="LL297" s="11"/>
      <c r="LM297" s="11"/>
      <c r="LN297" s="11"/>
      <c r="LO297" s="11"/>
      <c r="LP297" s="11"/>
      <c r="LQ297" s="11"/>
      <c r="LR297" s="11"/>
      <c r="LS297" s="11"/>
      <c r="LT297" s="11"/>
      <c r="LU297" s="11"/>
      <c r="LV297" s="11"/>
      <c r="LW297" s="11"/>
      <c r="LX297" s="11"/>
      <c r="LY297" s="11"/>
      <c r="LZ297" s="11"/>
      <c r="MA297" s="11"/>
      <c r="MB297" s="11"/>
      <c r="MC297" s="11"/>
      <c r="MD297" s="11"/>
      <c r="ME297" s="11"/>
      <c r="MF297" s="11"/>
      <c r="MG297" s="11"/>
      <c r="MH297" s="11"/>
      <c r="MI297" s="11"/>
      <c r="MJ297" s="11"/>
    </row>
    <row r="298" spans="28:348" ht="15.75" customHeight="1" x14ac:dyDescent="0.2"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  <c r="KW298" s="11"/>
      <c r="KX298" s="11"/>
      <c r="KY298" s="11"/>
      <c r="KZ298" s="11"/>
      <c r="LA298" s="11"/>
      <c r="LB298" s="11"/>
      <c r="LC298" s="11"/>
      <c r="LD298" s="11"/>
      <c r="LE298" s="11"/>
      <c r="LF298" s="11"/>
      <c r="LG298" s="11"/>
      <c r="LH298" s="11"/>
      <c r="LI298" s="11"/>
      <c r="LJ298" s="11"/>
      <c r="LK298" s="11"/>
      <c r="LL298" s="11"/>
      <c r="LM298" s="11"/>
      <c r="LN298" s="11"/>
      <c r="LO298" s="11"/>
      <c r="LP298" s="11"/>
      <c r="LQ298" s="11"/>
      <c r="LR298" s="11"/>
      <c r="LS298" s="11"/>
      <c r="LT298" s="11"/>
      <c r="LU298" s="11"/>
      <c r="LV298" s="11"/>
      <c r="LW298" s="11"/>
      <c r="LX298" s="11"/>
      <c r="LY298" s="11"/>
      <c r="LZ298" s="11"/>
      <c r="MA298" s="11"/>
      <c r="MB298" s="11"/>
      <c r="MC298" s="11"/>
      <c r="MD298" s="11"/>
      <c r="ME298" s="11"/>
      <c r="MF298" s="11"/>
      <c r="MG298" s="11"/>
      <c r="MH298" s="11"/>
      <c r="MI298" s="11"/>
      <c r="MJ298" s="11"/>
    </row>
    <row r="299" spans="28:348" ht="15.75" customHeight="1" x14ac:dyDescent="0.2"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  <c r="KW299" s="11"/>
      <c r="KX299" s="11"/>
      <c r="KY299" s="11"/>
      <c r="KZ299" s="11"/>
      <c r="LA299" s="11"/>
      <c r="LB299" s="11"/>
      <c r="LC299" s="11"/>
      <c r="LD299" s="11"/>
      <c r="LE299" s="11"/>
      <c r="LF299" s="11"/>
      <c r="LG299" s="11"/>
      <c r="LH299" s="11"/>
      <c r="LI299" s="11"/>
      <c r="LJ299" s="11"/>
      <c r="LK299" s="11"/>
      <c r="LL299" s="11"/>
      <c r="LM299" s="11"/>
      <c r="LN299" s="11"/>
      <c r="LO299" s="11"/>
      <c r="LP299" s="11"/>
      <c r="LQ299" s="11"/>
      <c r="LR299" s="11"/>
      <c r="LS299" s="11"/>
      <c r="LT299" s="11"/>
      <c r="LU299" s="11"/>
      <c r="LV299" s="11"/>
      <c r="LW299" s="11"/>
      <c r="LX299" s="11"/>
      <c r="LY299" s="11"/>
      <c r="LZ299" s="11"/>
      <c r="MA299" s="11"/>
      <c r="MB299" s="11"/>
      <c r="MC299" s="11"/>
      <c r="MD299" s="11"/>
      <c r="ME299" s="11"/>
      <c r="MF299" s="11"/>
      <c r="MG299" s="11"/>
      <c r="MH299" s="11"/>
      <c r="MI299" s="11"/>
      <c r="MJ299" s="11"/>
    </row>
    <row r="300" spans="28:348" ht="15.75" customHeight="1" x14ac:dyDescent="0.2"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  <c r="KW300" s="11"/>
      <c r="KX300" s="11"/>
      <c r="KY300" s="11"/>
      <c r="KZ300" s="11"/>
      <c r="LA300" s="11"/>
      <c r="LB300" s="11"/>
      <c r="LC300" s="11"/>
      <c r="LD300" s="11"/>
      <c r="LE300" s="11"/>
      <c r="LF300" s="11"/>
      <c r="LG300" s="11"/>
      <c r="LH300" s="11"/>
      <c r="LI300" s="11"/>
      <c r="LJ300" s="11"/>
      <c r="LK300" s="11"/>
      <c r="LL300" s="11"/>
      <c r="LM300" s="11"/>
      <c r="LN300" s="11"/>
      <c r="LO300" s="11"/>
      <c r="LP300" s="11"/>
      <c r="LQ300" s="11"/>
      <c r="LR300" s="11"/>
      <c r="LS300" s="11"/>
      <c r="LT300" s="11"/>
      <c r="LU300" s="11"/>
      <c r="LV300" s="11"/>
      <c r="LW300" s="11"/>
      <c r="LX300" s="11"/>
      <c r="LY300" s="11"/>
      <c r="LZ300" s="11"/>
      <c r="MA300" s="11"/>
      <c r="MB300" s="11"/>
      <c r="MC300" s="11"/>
      <c r="MD300" s="11"/>
      <c r="ME300" s="11"/>
      <c r="MF300" s="11"/>
      <c r="MG300" s="11"/>
      <c r="MH300" s="11"/>
      <c r="MI300" s="11"/>
      <c r="MJ300" s="11"/>
    </row>
    <row r="301" spans="28:348" ht="15.75" customHeight="1" x14ac:dyDescent="0.2"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  <c r="KW301" s="11"/>
      <c r="KX301" s="11"/>
      <c r="KY301" s="11"/>
      <c r="KZ301" s="11"/>
      <c r="LA301" s="11"/>
      <c r="LB301" s="11"/>
      <c r="LC301" s="11"/>
      <c r="LD301" s="11"/>
      <c r="LE301" s="11"/>
      <c r="LF301" s="11"/>
      <c r="LG301" s="11"/>
      <c r="LH301" s="11"/>
      <c r="LI301" s="11"/>
      <c r="LJ301" s="11"/>
      <c r="LK301" s="11"/>
      <c r="LL301" s="11"/>
      <c r="LM301" s="11"/>
      <c r="LN301" s="11"/>
      <c r="LO301" s="11"/>
      <c r="LP301" s="11"/>
      <c r="LQ301" s="11"/>
      <c r="LR301" s="11"/>
      <c r="LS301" s="11"/>
      <c r="LT301" s="11"/>
      <c r="LU301" s="11"/>
      <c r="LV301" s="11"/>
      <c r="LW301" s="11"/>
      <c r="LX301" s="11"/>
      <c r="LY301" s="11"/>
      <c r="LZ301" s="11"/>
      <c r="MA301" s="11"/>
      <c r="MB301" s="11"/>
      <c r="MC301" s="11"/>
      <c r="MD301" s="11"/>
      <c r="ME301" s="11"/>
      <c r="MF301" s="11"/>
      <c r="MG301" s="11"/>
      <c r="MH301" s="11"/>
      <c r="MI301" s="11"/>
      <c r="MJ301" s="11"/>
    </row>
    <row r="302" spans="28:348" ht="15.75" customHeight="1" x14ac:dyDescent="0.2"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  <c r="KW302" s="11"/>
      <c r="KX302" s="11"/>
      <c r="KY302" s="11"/>
      <c r="KZ302" s="11"/>
      <c r="LA302" s="11"/>
      <c r="LB302" s="11"/>
      <c r="LC302" s="11"/>
      <c r="LD302" s="11"/>
      <c r="LE302" s="11"/>
      <c r="LF302" s="11"/>
      <c r="LG302" s="11"/>
      <c r="LH302" s="11"/>
      <c r="LI302" s="11"/>
      <c r="LJ302" s="11"/>
      <c r="LK302" s="11"/>
      <c r="LL302" s="11"/>
      <c r="LM302" s="11"/>
      <c r="LN302" s="11"/>
      <c r="LO302" s="11"/>
      <c r="LP302" s="11"/>
      <c r="LQ302" s="11"/>
      <c r="LR302" s="11"/>
      <c r="LS302" s="11"/>
      <c r="LT302" s="11"/>
      <c r="LU302" s="11"/>
      <c r="LV302" s="11"/>
      <c r="LW302" s="11"/>
      <c r="LX302" s="11"/>
      <c r="LY302" s="11"/>
      <c r="LZ302" s="11"/>
      <c r="MA302" s="11"/>
      <c r="MB302" s="11"/>
      <c r="MC302" s="11"/>
      <c r="MD302" s="11"/>
      <c r="ME302" s="11"/>
      <c r="MF302" s="11"/>
      <c r="MG302" s="11"/>
      <c r="MH302" s="11"/>
      <c r="MI302" s="11"/>
      <c r="MJ302" s="11"/>
    </row>
    <row r="303" spans="28:348" ht="15.75" customHeight="1" x14ac:dyDescent="0.2"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  <c r="KW303" s="11"/>
      <c r="KX303" s="11"/>
      <c r="KY303" s="11"/>
      <c r="KZ303" s="11"/>
      <c r="LA303" s="11"/>
      <c r="LB303" s="11"/>
      <c r="LC303" s="11"/>
      <c r="LD303" s="11"/>
      <c r="LE303" s="11"/>
      <c r="LF303" s="11"/>
      <c r="LG303" s="11"/>
      <c r="LH303" s="11"/>
      <c r="LI303" s="11"/>
      <c r="LJ303" s="11"/>
      <c r="LK303" s="11"/>
      <c r="LL303" s="11"/>
      <c r="LM303" s="11"/>
      <c r="LN303" s="11"/>
      <c r="LO303" s="11"/>
      <c r="LP303" s="11"/>
      <c r="LQ303" s="11"/>
      <c r="LR303" s="11"/>
      <c r="LS303" s="11"/>
      <c r="LT303" s="11"/>
      <c r="LU303" s="11"/>
      <c r="LV303" s="11"/>
      <c r="LW303" s="11"/>
      <c r="LX303" s="11"/>
      <c r="LY303" s="11"/>
      <c r="LZ303" s="11"/>
      <c r="MA303" s="11"/>
      <c r="MB303" s="11"/>
      <c r="MC303" s="11"/>
      <c r="MD303" s="11"/>
      <c r="ME303" s="11"/>
      <c r="MF303" s="11"/>
      <c r="MG303" s="11"/>
      <c r="MH303" s="11"/>
      <c r="MI303" s="11"/>
      <c r="MJ303" s="11"/>
    </row>
    <row r="304" spans="28:348" ht="15.75" customHeight="1" x14ac:dyDescent="0.2"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  <c r="KW304" s="11"/>
      <c r="KX304" s="11"/>
      <c r="KY304" s="11"/>
      <c r="KZ304" s="11"/>
      <c r="LA304" s="11"/>
      <c r="LB304" s="11"/>
      <c r="LC304" s="11"/>
      <c r="LD304" s="11"/>
      <c r="LE304" s="11"/>
      <c r="LF304" s="11"/>
      <c r="LG304" s="11"/>
      <c r="LH304" s="11"/>
      <c r="LI304" s="11"/>
      <c r="LJ304" s="11"/>
      <c r="LK304" s="11"/>
      <c r="LL304" s="11"/>
      <c r="LM304" s="11"/>
      <c r="LN304" s="11"/>
      <c r="LO304" s="11"/>
      <c r="LP304" s="11"/>
      <c r="LQ304" s="11"/>
      <c r="LR304" s="11"/>
      <c r="LS304" s="11"/>
      <c r="LT304" s="11"/>
      <c r="LU304" s="11"/>
      <c r="LV304" s="11"/>
      <c r="LW304" s="11"/>
      <c r="LX304" s="11"/>
      <c r="LY304" s="11"/>
      <c r="LZ304" s="11"/>
      <c r="MA304" s="11"/>
      <c r="MB304" s="11"/>
      <c r="MC304" s="11"/>
      <c r="MD304" s="11"/>
      <c r="ME304" s="11"/>
      <c r="MF304" s="11"/>
      <c r="MG304" s="11"/>
      <c r="MH304" s="11"/>
      <c r="MI304" s="11"/>
      <c r="MJ304" s="11"/>
    </row>
    <row r="305" spans="28:348" ht="15.75" customHeight="1" x14ac:dyDescent="0.2"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  <c r="KW305" s="11"/>
      <c r="KX305" s="11"/>
      <c r="KY305" s="11"/>
      <c r="KZ305" s="11"/>
      <c r="LA305" s="11"/>
      <c r="LB305" s="11"/>
      <c r="LC305" s="11"/>
      <c r="LD305" s="11"/>
      <c r="LE305" s="11"/>
      <c r="LF305" s="11"/>
      <c r="LG305" s="11"/>
      <c r="LH305" s="11"/>
      <c r="LI305" s="11"/>
      <c r="LJ305" s="11"/>
      <c r="LK305" s="11"/>
      <c r="LL305" s="11"/>
      <c r="LM305" s="11"/>
      <c r="LN305" s="11"/>
      <c r="LO305" s="11"/>
      <c r="LP305" s="11"/>
      <c r="LQ305" s="11"/>
      <c r="LR305" s="11"/>
      <c r="LS305" s="11"/>
      <c r="LT305" s="11"/>
      <c r="LU305" s="11"/>
      <c r="LV305" s="11"/>
      <c r="LW305" s="11"/>
      <c r="LX305" s="11"/>
      <c r="LY305" s="11"/>
      <c r="LZ305" s="11"/>
      <c r="MA305" s="11"/>
      <c r="MB305" s="11"/>
      <c r="MC305" s="11"/>
      <c r="MD305" s="11"/>
      <c r="ME305" s="11"/>
      <c r="MF305" s="11"/>
      <c r="MG305" s="11"/>
      <c r="MH305" s="11"/>
      <c r="MI305" s="11"/>
      <c r="MJ305" s="11"/>
    </row>
    <row r="306" spans="28:348" ht="15.75" customHeight="1" x14ac:dyDescent="0.2"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  <c r="KW306" s="11"/>
      <c r="KX306" s="11"/>
      <c r="KY306" s="11"/>
      <c r="KZ306" s="11"/>
      <c r="LA306" s="11"/>
      <c r="LB306" s="11"/>
      <c r="LC306" s="11"/>
      <c r="LD306" s="11"/>
      <c r="LE306" s="11"/>
      <c r="LF306" s="11"/>
      <c r="LG306" s="11"/>
      <c r="LH306" s="11"/>
      <c r="LI306" s="11"/>
      <c r="LJ306" s="11"/>
      <c r="LK306" s="11"/>
      <c r="LL306" s="11"/>
      <c r="LM306" s="11"/>
      <c r="LN306" s="11"/>
      <c r="LO306" s="11"/>
      <c r="LP306" s="11"/>
      <c r="LQ306" s="11"/>
      <c r="LR306" s="11"/>
      <c r="LS306" s="11"/>
      <c r="LT306" s="11"/>
      <c r="LU306" s="11"/>
      <c r="LV306" s="11"/>
      <c r="LW306" s="11"/>
      <c r="LX306" s="11"/>
      <c r="LY306" s="11"/>
      <c r="LZ306" s="11"/>
      <c r="MA306" s="11"/>
      <c r="MB306" s="11"/>
      <c r="MC306" s="11"/>
      <c r="MD306" s="11"/>
      <c r="ME306" s="11"/>
      <c r="MF306" s="11"/>
      <c r="MG306" s="11"/>
      <c r="MH306" s="11"/>
      <c r="MI306" s="11"/>
      <c r="MJ306" s="11"/>
    </row>
    <row r="307" spans="28:348" ht="15.75" customHeight="1" x14ac:dyDescent="0.2"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  <c r="KW307" s="11"/>
      <c r="KX307" s="11"/>
      <c r="KY307" s="11"/>
      <c r="KZ307" s="11"/>
      <c r="LA307" s="11"/>
      <c r="LB307" s="11"/>
      <c r="LC307" s="11"/>
      <c r="LD307" s="11"/>
      <c r="LE307" s="11"/>
      <c r="LF307" s="11"/>
      <c r="LG307" s="11"/>
      <c r="LH307" s="11"/>
      <c r="LI307" s="11"/>
      <c r="LJ307" s="11"/>
      <c r="LK307" s="11"/>
      <c r="LL307" s="11"/>
      <c r="LM307" s="11"/>
      <c r="LN307" s="11"/>
      <c r="LO307" s="11"/>
      <c r="LP307" s="11"/>
      <c r="LQ307" s="11"/>
      <c r="LR307" s="11"/>
      <c r="LS307" s="11"/>
      <c r="LT307" s="11"/>
      <c r="LU307" s="11"/>
      <c r="LV307" s="11"/>
      <c r="LW307" s="11"/>
      <c r="LX307" s="11"/>
      <c r="LY307" s="11"/>
      <c r="LZ307" s="11"/>
      <c r="MA307" s="11"/>
      <c r="MB307" s="11"/>
      <c r="MC307" s="11"/>
      <c r="MD307" s="11"/>
      <c r="ME307" s="11"/>
      <c r="MF307" s="11"/>
      <c r="MG307" s="11"/>
      <c r="MH307" s="11"/>
      <c r="MI307" s="11"/>
      <c r="MJ307" s="11"/>
    </row>
    <row r="308" spans="28:348" ht="15.75" customHeight="1" x14ac:dyDescent="0.2"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  <c r="KW308" s="11"/>
      <c r="KX308" s="11"/>
      <c r="KY308" s="11"/>
      <c r="KZ308" s="11"/>
      <c r="LA308" s="11"/>
      <c r="LB308" s="11"/>
      <c r="LC308" s="11"/>
      <c r="LD308" s="11"/>
      <c r="LE308" s="11"/>
      <c r="LF308" s="11"/>
      <c r="LG308" s="11"/>
      <c r="LH308" s="11"/>
      <c r="LI308" s="11"/>
      <c r="LJ308" s="11"/>
      <c r="LK308" s="11"/>
      <c r="LL308" s="11"/>
      <c r="LM308" s="11"/>
      <c r="LN308" s="11"/>
      <c r="LO308" s="11"/>
      <c r="LP308" s="11"/>
      <c r="LQ308" s="11"/>
      <c r="LR308" s="11"/>
      <c r="LS308" s="11"/>
      <c r="LT308" s="11"/>
      <c r="LU308" s="11"/>
      <c r="LV308" s="11"/>
      <c r="LW308" s="11"/>
      <c r="LX308" s="11"/>
      <c r="LY308" s="11"/>
      <c r="LZ308" s="11"/>
      <c r="MA308" s="11"/>
      <c r="MB308" s="11"/>
      <c r="MC308" s="11"/>
      <c r="MD308" s="11"/>
      <c r="ME308" s="11"/>
      <c r="MF308" s="11"/>
      <c r="MG308" s="11"/>
      <c r="MH308" s="11"/>
      <c r="MI308" s="11"/>
      <c r="MJ308" s="11"/>
    </row>
    <row r="309" spans="28:348" ht="15.75" customHeight="1" x14ac:dyDescent="0.2"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  <c r="KW309" s="11"/>
      <c r="KX309" s="11"/>
      <c r="KY309" s="11"/>
      <c r="KZ309" s="11"/>
      <c r="LA309" s="11"/>
      <c r="LB309" s="11"/>
      <c r="LC309" s="11"/>
      <c r="LD309" s="11"/>
      <c r="LE309" s="11"/>
      <c r="LF309" s="11"/>
      <c r="LG309" s="11"/>
      <c r="LH309" s="11"/>
      <c r="LI309" s="11"/>
      <c r="LJ309" s="11"/>
      <c r="LK309" s="11"/>
      <c r="LL309" s="11"/>
      <c r="LM309" s="11"/>
      <c r="LN309" s="11"/>
      <c r="LO309" s="11"/>
      <c r="LP309" s="11"/>
      <c r="LQ309" s="11"/>
      <c r="LR309" s="11"/>
      <c r="LS309" s="11"/>
      <c r="LT309" s="11"/>
      <c r="LU309" s="11"/>
      <c r="LV309" s="11"/>
      <c r="LW309" s="11"/>
      <c r="LX309" s="11"/>
      <c r="LY309" s="11"/>
      <c r="LZ309" s="11"/>
      <c r="MA309" s="11"/>
      <c r="MB309" s="11"/>
      <c r="MC309" s="11"/>
      <c r="MD309" s="11"/>
      <c r="ME309" s="11"/>
      <c r="MF309" s="11"/>
      <c r="MG309" s="11"/>
      <c r="MH309" s="11"/>
      <c r="MI309" s="11"/>
      <c r="MJ309" s="11"/>
    </row>
    <row r="310" spans="28:348" ht="15.75" customHeight="1" x14ac:dyDescent="0.2"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  <c r="KW310" s="11"/>
      <c r="KX310" s="11"/>
      <c r="KY310" s="11"/>
      <c r="KZ310" s="11"/>
      <c r="LA310" s="11"/>
      <c r="LB310" s="11"/>
      <c r="LC310" s="11"/>
      <c r="LD310" s="11"/>
      <c r="LE310" s="11"/>
      <c r="LF310" s="11"/>
      <c r="LG310" s="11"/>
      <c r="LH310" s="11"/>
      <c r="LI310" s="11"/>
      <c r="LJ310" s="11"/>
      <c r="LK310" s="11"/>
      <c r="LL310" s="11"/>
      <c r="LM310" s="11"/>
      <c r="LN310" s="11"/>
      <c r="LO310" s="11"/>
      <c r="LP310" s="11"/>
      <c r="LQ310" s="11"/>
      <c r="LR310" s="11"/>
      <c r="LS310" s="11"/>
      <c r="LT310" s="11"/>
      <c r="LU310" s="11"/>
      <c r="LV310" s="11"/>
      <c r="LW310" s="11"/>
      <c r="LX310" s="11"/>
      <c r="LY310" s="11"/>
      <c r="LZ310" s="11"/>
      <c r="MA310" s="11"/>
      <c r="MB310" s="11"/>
      <c r="MC310" s="11"/>
      <c r="MD310" s="11"/>
      <c r="ME310" s="11"/>
      <c r="MF310" s="11"/>
      <c r="MG310" s="11"/>
      <c r="MH310" s="11"/>
      <c r="MI310" s="11"/>
      <c r="MJ310" s="11"/>
    </row>
    <row r="311" spans="28:348" ht="15.75" customHeight="1" x14ac:dyDescent="0.2"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  <c r="KW311" s="11"/>
      <c r="KX311" s="11"/>
      <c r="KY311" s="11"/>
      <c r="KZ311" s="11"/>
      <c r="LA311" s="11"/>
      <c r="LB311" s="11"/>
      <c r="LC311" s="11"/>
      <c r="LD311" s="11"/>
      <c r="LE311" s="11"/>
      <c r="LF311" s="11"/>
      <c r="LG311" s="11"/>
      <c r="LH311" s="11"/>
      <c r="LI311" s="11"/>
      <c r="LJ311" s="11"/>
      <c r="LK311" s="11"/>
      <c r="LL311" s="11"/>
      <c r="LM311" s="11"/>
      <c r="LN311" s="11"/>
      <c r="LO311" s="11"/>
      <c r="LP311" s="11"/>
      <c r="LQ311" s="11"/>
      <c r="LR311" s="11"/>
      <c r="LS311" s="11"/>
      <c r="LT311" s="11"/>
      <c r="LU311" s="11"/>
      <c r="LV311" s="11"/>
      <c r="LW311" s="11"/>
      <c r="LX311" s="11"/>
      <c r="LY311" s="11"/>
      <c r="LZ311" s="11"/>
      <c r="MA311" s="11"/>
      <c r="MB311" s="11"/>
      <c r="MC311" s="11"/>
      <c r="MD311" s="11"/>
      <c r="ME311" s="11"/>
      <c r="MF311" s="11"/>
      <c r="MG311" s="11"/>
      <c r="MH311" s="11"/>
      <c r="MI311" s="11"/>
      <c r="MJ311" s="11"/>
    </row>
    <row r="312" spans="28:348" ht="15.75" customHeight="1" x14ac:dyDescent="0.2"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  <c r="KW312" s="11"/>
      <c r="KX312" s="11"/>
      <c r="KY312" s="11"/>
      <c r="KZ312" s="11"/>
      <c r="LA312" s="11"/>
      <c r="LB312" s="11"/>
      <c r="LC312" s="11"/>
      <c r="LD312" s="11"/>
      <c r="LE312" s="11"/>
      <c r="LF312" s="11"/>
      <c r="LG312" s="11"/>
      <c r="LH312" s="11"/>
      <c r="LI312" s="11"/>
      <c r="LJ312" s="11"/>
      <c r="LK312" s="11"/>
      <c r="LL312" s="11"/>
      <c r="LM312" s="11"/>
      <c r="LN312" s="11"/>
      <c r="LO312" s="11"/>
      <c r="LP312" s="11"/>
      <c r="LQ312" s="11"/>
      <c r="LR312" s="11"/>
      <c r="LS312" s="11"/>
      <c r="LT312" s="11"/>
      <c r="LU312" s="11"/>
      <c r="LV312" s="11"/>
      <c r="LW312" s="11"/>
      <c r="LX312" s="11"/>
      <c r="LY312" s="11"/>
      <c r="LZ312" s="11"/>
      <c r="MA312" s="11"/>
      <c r="MB312" s="11"/>
      <c r="MC312" s="11"/>
      <c r="MD312" s="11"/>
      <c r="ME312" s="11"/>
      <c r="MF312" s="11"/>
      <c r="MG312" s="11"/>
      <c r="MH312" s="11"/>
      <c r="MI312" s="11"/>
      <c r="MJ312" s="11"/>
    </row>
    <row r="313" spans="28:348" ht="15.75" customHeight="1" x14ac:dyDescent="0.2"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  <c r="KW313" s="11"/>
      <c r="KX313" s="11"/>
      <c r="KY313" s="11"/>
      <c r="KZ313" s="11"/>
      <c r="LA313" s="11"/>
      <c r="LB313" s="11"/>
      <c r="LC313" s="11"/>
      <c r="LD313" s="11"/>
      <c r="LE313" s="11"/>
      <c r="LF313" s="11"/>
      <c r="LG313" s="11"/>
      <c r="LH313" s="11"/>
      <c r="LI313" s="11"/>
      <c r="LJ313" s="11"/>
      <c r="LK313" s="11"/>
      <c r="LL313" s="11"/>
      <c r="LM313" s="11"/>
      <c r="LN313" s="11"/>
      <c r="LO313" s="11"/>
      <c r="LP313" s="11"/>
      <c r="LQ313" s="11"/>
      <c r="LR313" s="11"/>
      <c r="LS313" s="11"/>
      <c r="LT313" s="11"/>
      <c r="LU313" s="11"/>
      <c r="LV313" s="11"/>
      <c r="LW313" s="11"/>
      <c r="LX313" s="11"/>
      <c r="LY313" s="11"/>
      <c r="LZ313" s="11"/>
      <c r="MA313" s="11"/>
      <c r="MB313" s="11"/>
      <c r="MC313" s="11"/>
      <c r="MD313" s="11"/>
      <c r="ME313" s="11"/>
      <c r="MF313" s="11"/>
      <c r="MG313" s="11"/>
      <c r="MH313" s="11"/>
      <c r="MI313" s="11"/>
      <c r="MJ313" s="11"/>
    </row>
    <row r="314" spans="28:348" ht="15.75" customHeight="1" x14ac:dyDescent="0.2"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  <c r="IO314" s="11"/>
      <c r="IP314" s="11"/>
      <c r="IQ314" s="11"/>
      <c r="IR314" s="11"/>
      <c r="IS314" s="11"/>
      <c r="IT314" s="11"/>
      <c r="IU314" s="11"/>
      <c r="IV314" s="11"/>
      <c r="IW314" s="11"/>
      <c r="IX314" s="11"/>
      <c r="IY314" s="11"/>
      <c r="IZ314" s="11"/>
      <c r="JA314" s="11"/>
      <c r="JB314" s="11"/>
      <c r="JC314" s="11"/>
      <c r="JD314" s="11"/>
      <c r="JE314" s="11"/>
      <c r="JF314" s="11"/>
      <c r="JG314" s="11"/>
      <c r="JH314" s="11"/>
      <c r="JI314" s="11"/>
      <c r="JJ314" s="11"/>
      <c r="JK314" s="11"/>
      <c r="JL314" s="11"/>
      <c r="JM314" s="11"/>
      <c r="JN314" s="11"/>
      <c r="JO314" s="11"/>
      <c r="JP314" s="11"/>
      <c r="JQ314" s="11"/>
      <c r="JR314" s="11"/>
      <c r="JS314" s="11"/>
      <c r="JT314" s="11"/>
      <c r="JU314" s="11"/>
      <c r="JV314" s="11"/>
      <c r="JW314" s="11"/>
      <c r="JX314" s="11"/>
      <c r="JY314" s="11"/>
      <c r="JZ314" s="11"/>
      <c r="KA314" s="11"/>
      <c r="KB314" s="11"/>
      <c r="KC314" s="11"/>
      <c r="KD314" s="11"/>
      <c r="KE314" s="11"/>
      <c r="KF314" s="11"/>
      <c r="KG314" s="11"/>
      <c r="KH314" s="11"/>
      <c r="KI314" s="11"/>
      <c r="KJ314" s="11"/>
      <c r="KK314" s="11"/>
      <c r="KL314" s="11"/>
      <c r="KM314" s="11"/>
      <c r="KN314" s="11"/>
      <c r="KO314" s="11"/>
      <c r="KP314" s="11"/>
      <c r="KQ314" s="11"/>
      <c r="KR314" s="11"/>
      <c r="KS314" s="11"/>
      <c r="KT314" s="11"/>
      <c r="KU314" s="11"/>
      <c r="KV314" s="11"/>
      <c r="KW314" s="11"/>
      <c r="KX314" s="11"/>
      <c r="KY314" s="11"/>
      <c r="KZ314" s="11"/>
      <c r="LA314" s="11"/>
      <c r="LB314" s="11"/>
      <c r="LC314" s="11"/>
      <c r="LD314" s="11"/>
      <c r="LE314" s="11"/>
      <c r="LF314" s="11"/>
      <c r="LG314" s="11"/>
      <c r="LH314" s="11"/>
      <c r="LI314" s="11"/>
      <c r="LJ314" s="11"/>
      <c r="LK314" s="11"/>
      <c r="LL314" s="11"/>
      <c r="LM314" s="11"/>
      <c r="LN314" s="11"/>
      <c r="LO314" s="11"/>
      <c r="LP314" s="11"/>
      <c r="LQ314" s="11"/>
      <c r="LR314" s="11"/>
      <c r="LS314" s="11"/>
      <c r="LT314" s="11"/>
      <c r="LU314" s="11"/>
      <c r="LV314" s="11"/>
      <c r="LW314" s="11"/>
      <c r="LX314" s="11"/>
      <c r="LY314" s="11"/>
      <c r="LZ314" s="11"/>
      <c r="MA314" s="11"/>
      <c r="MB314" s="11"/>
      <c r="MC314" s="11"/>
      <c r="MD314" s="11"/>
      <c r="ME314" s="11"/>
      <c r="MF314" s="11"/>
      <c r="MG314" s="11"/>
      <c r="MH314" s="11"/>
      <c r="MI314" s="11"/>
      <c r="MJ314" s="11"/>
    </row>
    <row r="315" spans="28:348" ht="15.75" customHeight="1" x14ac:dyDescent="0.2"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  <c r="HW315" s="11"/>
      <c r="HX315" s="11"/>
      <c r="HY315" s="11"/>
      <c r="HZ315" s="11"/>
      <c r="IA315" s="11"/>
      <c r="IB315" s="11"/>
      <c r="IC315" s="11"/>
      <c r="ID315" s="11"/>
      <c r="IE315" s="11"/>
      <c r="IF315" s="11"/>
      <c r="IG315" s="11"/>
      <c r="IH315" s="11"/>
      <c r="II315" s="11"/>
      <c r="IJ315" s="11"/>
      <c r="IK315" s="11"/>
      <c r="IL315" s="11"/>
      <c r="IM315" s="11"/>
      <c r="IN315" s="11"/>
      <c r="IO315" s="11"/>
      <c r="IP315" s="11"/>
      <c r="IQ315" s="11"/>
      <c r="IR315" s="11"/>
      <c r="IS315" s="11"/>
      <c r="IT315" s="11"/>
      <c r="IU315" s="11"/>
      <c r="IV315" s="11"/>
      <c r="IW315" s="11"/>
      <c r="IX315" s="11"/>
      <c r="IY315" s="11"/>
      <c r="IZ315" s="11"/>
      <c r="JA315" s="11"/>
      <c r="JB315" s="11"/>
      <c r="JC315" s="11"/>
      <c r="JD315" s="11"/>
      <c r="JE315" s="11"/>
      <c r="JF315" s="11"/>
      <c r="JG315" s="11"/>
      <c r="JH315" s="11"/>
      <c r="JI315" s="11"/>
      <c r="JJ315" s="11"/>
      <c r="JK315" s="11"/>
      <c r="JL315" s="11"/>
      <c r="JM315" s="11"/>
      <c r="JN315" s="11"/>
      <c r="JO315" s="11"/>
      <c r="JP315" s="11"/>
      <c r="JQ315" s="11"/>
      <c r="JR315" s="11"/>
      <c r="JS315" s="11"/>
      <c r="JT315" s="11"/>
      <c r="JU315" s="11"/>
      <c r="JV315" s="11"/>
      <c r="JW315" s="11"/>
      <c r="JX315" s="11"/>
      <c r="JY315" s="11"/>
      <c r="JZ315" s="11"/>
      <c r="KA315" s="11"/>
      <c r="KB315" s="11"/>
      <c r="KC315" s="11"/>
      <c r="KD315" s="11"/>
      <c r="KE315" s="11"/>
      <c r="KF315" s="11"/>
      <c r="KG315" s="11"/>
      <c r="KH315" s="11"/>
      <c r="KI315" s="11"/>
      <c r="KJ315" s="11"/>
      <c r="KK315" s="11"/>
      <c r="KL315" s="11"/>
      <c r="KM315" s="11"/>
      <c r="KN315" s="11"/>
      <c r="KO315" s="11"/>
      <c r="KP315" s="11"/>
      <c r="KQ315" s="11"/>
      <c r="KR315" s="11"/>
      <c r="KS315" s="11"/>
      <c r="KT315" s="11"/>
      <c r="KU315" s="11"/>
      <c r="KV315" s="11"/>
      <c r="KW315" s="11"/>
      <c r="KX315" s="11"/>
      <c r="KY315" s="11"/>
      <c r="KZ315" s="11"/>
      <c r="LA315" s="11"/>
      <c r="LB315" s="11"/>
      <c r="LC315" s="11"/>
      <c r="LD315" s="11"/>
      <c r="LE315" s="11"/>
      <c r="LF315" s="11"/>
      <c r="LG315" s="11"/>
      <c r="LH315" s="11"/>
      <c r="LI315" s="11"/>
      <c r="LJ315" s="11"/>
      <c r="LK315" s="11"/>
      <c r="LL315" s="11"/>
      <c r="LM315" s="11"/>
      <c r="LN315" s="11"/>
      <c r="LO315" s="11"/>
      <c r="LP315" s="11"/>
      <c r="LQ315" s="11"/>
      <c r="LR315" s="11"/>
      <c r="LS315" s="11"/>
      <c r="LT315" s="11"/>
      <c r="LU315" s="11"/>
      <c r="LV315" s="11"/>
      <c r="LW315" s="11"/>
      <c r="LX315" s="11"/>
      <c r="LY315" s="11"/>
      <c r="LZ315" s="11"/>
      <c r="MA315" s="11"/>
      <c r="MB315" s="11"/>
      <c r="MC315" s="11"/>
      <c r="MD315" s="11"/>
      <c r="ME315" s="11"/>
      <c r="MF315" s="11"/>
      <c r="MG315" s="11"/>
      <c r="MH315" s="11"/>
      <c r="MI315" s="11"/>
      <c r="MJ315" s="11"/>
    </row>
    <row r="316" spans="28:348" ht="15.75" customHeight="1" x14ac:dyDescent="0.2"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  <c r="GT316" s="11"/>
      <c r="GU316" s="11"/>
      <c r="GV316" s="11"/>
      <c r="GW316" s="11"/>
      <c r="GX316" s="11"/>
      <c r="GY316" s="11"/>
      <c r="GZ316" s="11"/>
      <c r="HA316" s="11"/>
      <c r="HB316" s="11"/>
      <c r="HC316" s="11"/>
      <c r="HD316" s="11"/>
      <c r="HE316" s="11"/>
      <c r="HF316" s="11"/>
      <c r="HG316" s="11"/>
      <c r="HH316" s="11"/>
      <c r="HI316" s="11"/>
      <c r="HJ316" s="11"/>
      <c r="HK316" s="11"/>
      <c r="HL316" s="11"/>
      <c r="HM316" s="11"/>
      <c r="HN316" s="11"/>
      <c r="HO316" s="11"/>
      <c r="HP316" s="11"/>
      <c r="HQ316" s="11"/>
      <c r="HR316" s="11"/>
      <c r="HS316" s="11"/>
      <c r="HT316" s="11"/>
      <c r="HU316" s="11"/>
      <c r="HV316" s="11"/>
      <c r="HW316" s="11"/>
      <c r="HX316" s="11"/>
      <c r="HY316" s="11"/>
      <c r="HZ316" s="11"/>
      <c r="IA316" s="11"/>
      <c r="IB316" s="11"/>
      <c r="IC316" s="11"/>
      <c r="ID316" s="11"/>
      <c r="IE316" s="11"/>
      <c r="IF316" s="11"/>
      <c r="IG316" s="11"/>
      <c r="IH316" s="11"/>
      <c r="II316" s="11"/>
      <c r="IJ316" s="11"/>
      <c r="IK316" s="11"/>
      <c r="IL316" s="11"/>
      <c r="IM316" s="11"/>
      <c r="IN316" s="11"/>
      <c r="IO316" s="11"/>
      <c r="IP316" s="11"/>
      <c r="IQ316" s="11"/>
      <c r="IR316" s="11"/>
      <c r="IS316" s="11"/>
      <c r="IT316" s="11"/>
      <c r="IU316" s="11"/>
      <c r="IV316" s="11"/>
      <c r="IW316" s="11"/>
      <c r="IX316" s="11"/>
      <c r="IY316" s="11"/>
      <c r="IZ316" s="11"/>
      <c r="JA316" s="11"/>
      <c r="JB316" s="11"/>
      <c r="JC316" s="11"/>
      <c r="JD316" s="11"/>
      <c r="JE316" s="11"/>
      <c r="JF316" s="11"/>
      <c r="JG316" s="11"/>
      <c r="JH316" s="11"/>
      <c r="JI316" s="11"/>
      <c r="JJ316" s="11"/>
      <c r="JK316" s="11"/>
      <c r="JL316" s="11"/>
      <c r="JM316" s="11"/>
      <c r="JN316" s="11"/>
      <c r="JO316" s="11"/>
      <c r="JP316" s="11"/>
      <c r="JQ316" s="11"/>
      <c r="JR316" s="11"/>
      <c r="JS316" s="11"/>
      <c r="JT316" s="11"/>
      <c r="JU316" s="11"/>
      <c r="JV316" s="11"/>
      <c r="JW316" s="11"/>
      <c r="JX316" s="11"/>
      <c r="JY316" s="11"/>
      <c r="JZ316" s="11"/>
      <c r="KA316" s="11"/>
      <c r="KB316" s="11"/>
      <c r="KC316" s="11"/>
      <c r="KD316" s="11"/>
      <c r="KE316" s="11"/>
      <c r="KF316" s="11"/>
      <c r="KG316" s="11"/>
      <c r="KH316" s="11"/>
      <c r="KI316" s="11"/>
      <c r="KJ316" s="11"/>
      <c r="KK316" s="11"/>
      <c r="KL316" s="11"/>
      <c r="KM316" s="11"/>
      <c r="KN316" s="11"/>
      <c r="KO316" s="11"/>
      <c r="KP316" s="11"/>
      <c r="KQ316" s="11"/>
      <c r="KR316" s="11"/>
      <c r="KS316" s="11"/>
      <c r="KT316" s="11"/>
      <c r="KU316" s="11"/>
      <c r="KV316" s="11"/>
      <c r="KW316" s="11"/>
      <c r="KX316" s="11"/>
      <c r="KY316" s="11"/>
      <c r="KZ316" s="11"/>
      <c r="LA316" s="11"/>
      <c r="LB316" s="11"/>
      <c r="LC316" s="11"/>
      <c r="LD316" s="11"/>
      <c r="LE316" s="11"/>
      <c r="LF316" s="11"/>
      <c r="LG316" s="11"/>
      <c r="LH316" s="11"/>
      <c r="LI316" s="11"/>
      <c r="LJ316" s="11"/>
      <c r="LK316" s="11"/>
      <c r="LL316" s="11"/>
      <c r="LM316" s="11"/>
      <c r="LN316" s="11"/>
      <c r="LO316" s="11"/>
      <c r="LP316" s="11"/>
      <c r="LQ316" s="11"/>
      <c r="LR316" s="11"/>
      <c r="LS316" s="11"/>
      <c r="LT316" s="11"/>
      <c r="LU316" s="11"/>
      <c r="LV316" s="11"/>
      <c r="LW316" s="11"/>
      <c r="LX316" s="11"/>
      <c r="LY316" s="11"/>
      <c r="LZ316" s="11"/>
      <c r="MA316" s="11"/>
      <c r="MB316" s="11"/>
      <c r="MC316" s="11"/>
      <c r="MD316" s="11"/>
      <c r="ME316" s="11"/>
      <c r="MF316" s="11"/>
      <c r="MG316" s="11"/>
      <c r="MH316" s="11"/>
      <c r="MI316" s="11"/>
      <c r="MJ316" s="11"/>
    </row>
    <row r="317" spans="28:348" ht="15.75" customHeight="1" x14ac:dyDescent="0.2"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1"/>
      <c r="HP317" s="11"/>
      <c r="HQ317" s="11"/>
      <c r="HR317" s="11"/>
      <c r="HS317" s="11"/>
      <c r="HT317" s="11"/>
      <c r="HU317" s="11"/>
      <c r="HV317" s="11"/>
      <c r="HW317" s="11"/>
      <c r="HX317" s="11"/>
      <c r="HY317" s="11"/>
      <c r="HZ317" s="11"/>
      <c r="IA317" s="11"/>
      <c r="IB317" s="11"/>
      <c r="IC317" s="11"/>
      <c r="ID317" s="11"/>
      <c r="IE317" s="11"/>
      <c r="IF317" s="11"/>
      <c r="IG317" s="11"/>
      <c r="IH317" s="11"/>
      <c r="II317" s="11"/>
      <c r="IJ317" s="11"/>
      <c r="IK317" s="11"/>
      <c r="IL317" s="11"/>
      <c r="IM317" s="11"/>
      <c r="IN317" s="11"/>
      <c r="IO317" s="11"/>
      <c r="IP317" s="11"/>
      <c r="IQ317" s="11"/>
      <c r="IR317" s="11"/>
      <c r="IS317" s="11"/>
      <c r="IT317" s="11"/>
      <c r="IU317" s="11"/>
      <c r="IV317" s="11"/>
      <c r="IW317" s="11"/>
      <c r="IX317" s="11"/>
      <c r="IY317" s="11"/>
      <c r="IZ317" s="11"/>
      <c r="JA317" s="11"/>
      <c r="JB317" s="11"/>
      <c r="JC317" s="11"/>
      <c r="JD317" s="11"/>
      <c r="JE317" s="11"/>
      <c r="JF317" s="11"/>
      <c r="JG317" s="11"/>
      <c r="JH317" s="11"/>
      <c r="JI317" s="11"/>
      <c r="JJ317" s="11"/>
      <c r="JK317" s="11"/>
      <c r="JL317" s="11"/>
      <c r="JM317" s="11"/>
      <c r="JN317" s="11"/>
      <c r="JO317" s="11"/>
      <c r="JP317" s="11"/>
      <c r="JQ317" s="11"/>
      <c r="JR317" s="11"/>
      <c r="JS317" s="11"/>
      <c r="JT317" s="11"/>
      <c r="JU317" s="11"/>
      <c r="JV317" s="11"/>
      <c r="JW317" s="11"/>
      <c r="JX317" s="11"/>
      <c r="JY317" s="11"/>
      <c r="JZ317" s="11"/>
      <c r="KA317" s="11"/>
      <c r="KB317" s="11"/>
      <c r="KC317" s="11"/>
      <c r="KD317" s="11"/>
      <c r="KE317" s="11"/>
      <c r="KF317" s="11"/>
      <c r="KG317" s="11"/>
      <c r="KH317" s="11"/>
      <c r="KI317" s="11"/>
      <c r="KJ317" s="11"/>
      <c r="KK317" s="11"/>
      <c r="KL317" s="11"/>
      <c r="KM317" s="11"/>
      <c r="KN317" s="11"/>
      <c r="KO317" s="11"/>
      <c r="KP317" s="11"/>
      <c r="KQ317" s="11"/>
      <c r="KR317" s="11"/>
      <c r="KS317" s="11"/>
      <c r="KT317" s="11"/>
      <c r="KU317" s="11"/>
      <c r="KV317" s="11"/>
      <c r="KW317" s="11"/>
      <c r="KX317" s="11"/>
      <c r="KY317" s="11"/>
      <c r="KZ317" s="11"/>
      <c r="LA317" s="11"/>
      <c r="LB317" s="11"/>
      <c r="LC317" s="11"/>
      <c r="LD317" s="11"/>
      <c r="LE317" s="11"/>
      <c r="LF317" s="11"/>
      <c r="LG317" s="11"/>
      <c r="LH317" s="11"/>
      <c r="LI317" s="11"/>
      <c r="LJ317" s="11"/>
      <c r="LK317" s="11"/>
      <c r="LL317" s="11"/>
      <c r="LM317" s="11"/>
      <c r="LN317" s="11"/>
      <c r="LO317" s="11"/>
      <c r="LP317" s="11"/>
      <c r="LQ317" s="11"/>
      <c r="LR317" s="11"/>
      <c r="LS317" s="11"/>
      <c r="LT317" s="11"/>
      <c r="LU317" s="11"/>
      <c r="LV317" s="11"/>
      <c r="LW317" s="11"/>
      <c r="LX317" s="11"/>
      <c r="LY317" s="11"/>
      <c r="LZ317" s="11"/>
      <c r="MA317" s="11"/>
      <c r="MB317" s="11"/>
      <c r="MC317" s="11"/>
      <c r="MD317" s="11"/>
      <c r="ME317" s="11"/>
      <c r="MF317" s="11"/>
      <c r="MG317" s="11"/>
      <c r="MH317" s="11"/>
      <c r="MI317" s="11"/>
      <c r="MJ317" s="11"/>
    </row>
    <row r="318" spans="28:348" ht="15.75" customHeight="1" x14ac:dyDescent="0.2"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  <c r="HF318" s="11"/>
      <c r="HG318" s="11"/>
      <c r="HH318" s="11"/>
      <c r="HI318" s="11"/>
      <c r="HJ318" s="11"/>
      <c r="HK318" s="11"/>
      <c r="HL318" s="11"/>
      <c r="HM318" s="11"/>
      <c r="HN318" s="11"/>
      <c r="HO318" s="11"/>
      <c r="HP318" s="11"/>
      <c r="HQ318" s="11"/>
      <c r="HR318" s="11"/>
      <c r="HS318" s="11"/>
      <c r="HT318" s="11"/>
      <c r="HU318" s="11"/>
      <c r="HV318" s="11"/>
      <c r="HW318" s="11"/>
      <c r="HX318" s="11"/>
      <c r="HY318" s="11"/>
      <c r="HZ318" s="11"/>
      <c r="IA318" s="11"/>
      <c r="IB318" s="11"/>
      <c r="IC318" s="11"/>
      <c r="ID318" s="11"/>
      <c r="IE318" s="11"/>
      <c r="IF318" s="11"/>
      <c r="IG318" s="11"/>
      <c r="IH318" s="11"/>
      <c r="II318" s="11"/>
      <c r="IJ318" s="11"/>
      <c r="IK318" s="11"/>
      <c r="IL318" s="11"/>
      <c r="IM318" s="11"/>
      <c r="IN318" s="11"/>
      <c r="IO318" s="11"/>
      <c r="IP318" s="11"/>
      <c r="IQ318" s="11"/>
      <c r="IR318" s="11"/>
      <c r="IS318" s="11"/>
      <c r="IT318" s="11"/>
      <c r="IU318" s="11"/>
      <c r="IV318" s="11"/>
      <c r="IW318" s="11"/>
      <c r="IX318" s="11"/>
      <c r="IY318" s="11"/>
      <c r="IZ318" s="11"/>
      <c r="JA318" s="11"/>
      <c r="JB318" s="11"/>
      <c r="JC318" s="11"/>
      <c r="JD318" s="11"/>
      <c r="JE318" s="11"/>
      <c r="JF318" s="11"/>
      <c r="JG318" s="11"/>
      <c r="JH318" s="11"/>
      <c r="JI318" s="11"/>
      <c r="JJ318" s="11"/>
      <c r="JK318" s="11"/>
      <c r="JL318" s="11"/>
      <c r="JM318" s="11"/>
      <c r="JN318" s="11"/>
      <c r="JO318" s="11"/>
      <c r="JP318" s="11"/>
      <c r="JQ318" s="11"/>
      <c r="JR318" s="11"/>
      <c r="JS318" s="11"/>
      <c r="JT318" s="11"/>
      <c r="JU318" s="11"/>
      <c r="JV318" s="11"/>
      <c r="JW318" s="11"/>
      <c r="JX318" s="11"/>
      <c r="JY318" s="11"/>
      <c r="JZ318" s="11"/>
      <c r="KA318" s="11"/>
      <c r="KB318" s="11"/>
      <c r="KC318" s="11"/>
      <c r="KD318" s="11"/>
      <c r="KE318" s="11"/>
      <c r="KF318" s="11"/>
      <c r="KG318" s="11"/>
      <c r="KH318" s="11"/>
      <c r="KI318" s="11"/>
      <c r="KJ318" s="11"/>
      <c r="KK318" s="11"/>
      <c r="KL318" s="11"/>
      <c r="KM318" s="11"/>
      <c r="KN318" s="11"/>
      <c r="KO318" s="11"/>
      <c r="KP318" s="11"/>
      <c r="KQ318" s="11"/>
      <c r="KR318" s="11"/>
      <c r="KS318" s="11"/>
      <c r="KT318" s="11"/>
      <c r="KU318" s="11"/>
      <c r="KV318" s="11"/>
      <c r="KW318" s="11"/>
      <c r="KX318" s="11"/>
      <c r="KY318" s="11"/>
      <c r="KZ318" s="11"/>
      <c r="LA318" s="11"/>
      <c r="LB318" s="11"/>
      <c r="LC318" s="11"/>
      <c r="LD318" s="11"/>
      <c r="LE318" s="11"/>
      <c r="LF318" s="11"/>
      <c r="LG318" s="11"/>
      <c r="LH318" s="11"/>
      <c r="LI318" s="11"/>
      <c r="LJ318" s="11"/>
      <c r="LK318" s="11"/>
      <c r="LL318" s="11"/>
      <c r="LM318" s="11"/>
      <c r="LN318" s="11"/>
      <c r="LO318" s="11"/>
      <c r="LP318" s="11"/>
      <c r="LQ318" s="11"/>
      <c r="LR318" s="11"/>
      <c r="LS318" s="11"/>
      <c r="LT318" s="11"/>
      <c r="LU318" s="11"/>
      <c r="LV318" s="11"/>
      <c r="LW318" s="11"/>
      <c r="LX318" s="11"/>
      <c r="LY318" s="11"/>
      <c r="LZ318" s="11"/>
      <c r="MA318" s="11"/>
      <c r="MB318" s="11"/>
      <c r="MC318" s="11"/>
      <c r="MD318" s="11"/>
      <c r="ME318" s="11"/>
      <c r="MF318" s="11"/>
      <c r="MG318" s="11"/>
      <c r="MH318" s="11"/>
      <c r="MI318" s="11"/>
      <c r="MJ318" s="11"/>
    </row>
    <row r="319" spans="28:348" ht="15.75" customHeight="1" x14ac:dyDescent="0.2"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11"/>
      <c r="HT319" s="11"/>
      <c r="HU319" s="11"/>
      <c r="HV319" s="11"/>
      <c r="HW319" s="11"/>
      <c r="HX319" s="11"/>
      <c r="HY319" s="11"/>
      <c r="HZ319" s="11"/>
      <c r="IA319" s="11"/>
      <c r="IB319" s="11"/>
      <c r="IC319" s="11"/>
      <c r="ID319" s="11"/>
      <c r="IE319" s="11"/>
      <c r="IF319" s="11"/>
      <c r="IG319" s="11"/>
      <c r="IH319" s="11"/>
      <c r="II319" s="11"/>
      <c r="IJ319" s="11"/>
      <c r="IK319" s="11"/>
      <c r="IL319" s="11"/>
      <c r="IM319" s="11"/>
      <c r="IN319" s="11"/>
      <c r="IO319" s="11"/>
      <c r="IP319" s="11"/>
      <c r="IQ319" s="11"/>
      <c r="IR319" s="11"/>
      <c r="IS319" s="11"/>
      <c r="IT319" s="11"/>
      <c r="IU319" s="11"/>
      <c r="IV319" s="11"/>
      <c r="IW319" s="11"/>
      <c r="IX319" s="11"/>
      <c r="IY319" s="11"/>
      <c r="IZ319" s="11"/>
      <c r="JA319" s="11"/>
      <c r="JB319" s="11"/>
      <c r="JC319" s="11"/>
      <c r="JD319" s="11"/>
      <c r="JE319" s="11"/>
      <c r="JF319" s="11"/>
      <c r="JG319" s="11"/>
      <c r="JH319" s="11"/>
      <c r="JI319" s="11"/>
      <c r="JJ319" s="11"/>
      <c r="JK319" s="11"/>
      <c r="JL319" s="11"/>
      <c r="JM319" s="11"/>
      <c r="JN319" s="11"/>
      <c r="JO319" s="11"/>
      <c r="JP319" s="11"/>
      <c r="JQ319" s="11"/>
      <c r="JR319" s="11"/>
      <c r="JS319" s="11"/>
      <c r="JT319" s="11"/>
      <c r="JU319" s="11"/>
      <c r="JV319" s="11"/>
      <c r="JW319" s="11"/>
      <c r="JX319" s="11"/>
      <c r="JY319" s="11"/>
      <c r="JZ319" s="11"/>
      <c r="KA319" s="11"/>
      <c r="KB319" s="11"/>
      <c r="KC319" s="11"/>
      <c r="KD319" s="11"/>
      <c r="KE319" s="11"/>
      <c r="KF319" s="11"/>
      <c r="KG319" s="11"/>
      <c r="KH319" s="11"/>
      <c r="KI319" s="11"/>
      <c r="KJ319" s="11"/>
      <c r="KK319" s="11"/>
      <c r="KL319" s="11"/>
      <c r="KM319" s="11"/>
      <c r="KN319" s="11"/>
      <c r="KO319" s="11"/>
      <c r="KP319" s="11"/>
      <c r="KQ319" s="11"/>
      <c r="KR319" s="11"/>
      <c r="KS319" s="11"/>
      <c r="KT319" s="11"/>
      <c r="KU319" s="11"/>
      <c r="KV319" s="11"/>
      <c r="KW319" s="11"/>
      <c r="KX319" s="11"/>
      <c r="KY319" s="11"/>
      <c r="KZ319" s="11"/>
      <c r="LA319" s="11"/>
      <c r="LB319" s="11"/>
      <c r="LC319" s="11"/>
      <c r="LD319" s="11"/>
      <c r="LE319" s="11"/>
      <c r="LF319" s="11"/>
      <c r="LG319" s="11"/>
      <c r="LH319" s="11"/>
      <c r="LI319" s="11"/>
      <c r="LJ319" s="11"/>
      <c r="LK319" s="11"/>
      <c r="LL319" s="11"/>
      <c r="LM319" s="11"/>
      <c r="LN319" s="11"/>
      <c r="LO319" s="11"/>
      <c r="LP319" s="11"/>
      <c r="LQ319" s="11"/>
      <c r="LR319" s="11"/>
      <c r="LS319" s="11"/>
      <c r="LT319" s="11"/>
      <c r="LU319" s="11"/>
      <c r="LV319" s="11"/>
      <c r="LW319" s="11"/>
      <c r="LX319" s="11"/>
      <c r="LY319" s="11"/>
      <c r="LZ319" s="11"/>
      <c r="MA319" s="11"/>
      <c r="MB319" s="11"/>
      <c r="MC319" s="11"/>
      <c r="MD319" s="11"/>
      <c r="ME319" s="11"/>
      <c r="MF319" s="11"/>
      <c r="MG319" s="11"/>
      <c r="MH319" s="11"/>
      <c r="MI319" s="11"/>
      <c r="MJ319" s="11"/>
    </row>
    <row r="320" spans="28:348" ht="15.75" customHeight="1" x14ac:dyDescent="0.2"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  <c r="HF320" s="11"/>
      <c r="HG320" s="11"/>
      <c r="HH320" s="11"/>
      <c r="HI320" s="11"/>
      <c r="HJ320" s="11"/>
      <c r="HK320" s="11"/>
      <c r="HL320" s="11"/>
      <c r="HM320" s="11"/>
      <c r="HN320" s="11"/>
      <c r="HO320" s="11"/>
      <c r="HP320" s="11"/>
      <c r="HQ320" s="11"/>
      <c r="HR320" s="11"/>
      <c r="HS320" s="11"/>
      <c r="HT320" s="11"/>
      <c r="HU320" s="11"/>
      <c r="HV320" s="11"/>
      <c r="HW320" s="11"/>
      <c r="HX320" s="11"/>
      <c r="HY320" s="11"/>
      <c r="HZ320" s="11"/>
      <c r="IA320" s="11"/>
      <c r="IB320" s="11"/>
      <c r="IC320" s="11"/>
      <c r="ID320" s="11"/>
      <c r="IE320" s="11"/>
      <c r="IF320" s="11"/>
      <c r="IG320" s="11"/>
      <c r="IH320" s="11"/>
      <c r="II320" s="11"/>
      <c r="IJ320" s="11"/>
      <c r="IK320" s="11"/>
      <c r="IL320" s="11"/>
      <c r="IM320" s="11"/>
      <c r="IN320" s="11"/>
      <c r="IO320" s="11"/>
      <c r="IP320" s="11"/>
      <c r="IQ320" s="11"/>
      <c r="IR320" s="11"/>
      <c r="IS320" s="11"/>
      <c r="IT320" s="11"/>
      <c r="IU320" s="11"/>
      <c r="IV320" s="11"/>
      <c r="IW320" s="11"/>
      <c r="IX320" s="11"/>
      <c r="IY320" s="11"/>
      <c r="IZ320" s="11"/>
      <c r="JA320" s="11"/>
      <c r="JB320" s="11"/>
      <c r="JC320" s="11"/>
      <c r="JD320" s="11"/>
      <c r="JE320" s="11"/>
      <c r="JF320" s="11"/>
      <c r="JG320" s="11"/>
      <c r="JH320" s="11"/>
      <c r="JI320" s="11"/>
      <c r="JJ320" s="11"/>
      <c r="JK320" s="11"/>
      <c r="JL320" s="11"/>
      <c r="JM320" s="11"/>
      <c r="JN320" s="11"/>
      <c r="JO320" s="11"/>
      <c r="JP320" s="11"/>
      <c r="JQ320" s="11"/>
      <c r="JR320" s="11"/>
      <c r="JS320" s="11"/>
      <c r="JT320" s="11"/>
      <c r="JU320" s="11"/>
      <c r="JV320" s="11"/>
      <c r="JW320" s="11"/>
      <c r="JX320" s="11"/>
      <c r="JY320" s="11"/>
      <c r="JZ320" s="11"/>
      <c r="KA320" s="11"/>
      <c r="KB320" s="11"/>
      <c r="KC320" s="11"/>
      <c r="KD320" s="11"/>
      <c r="KE320" s="11"/>
      <c r="KF320" s="11"/>
      <c r="KG320" s="11"/>
      <c r="KH320" s="11"/>
      <c r="KI320" s="11"/>
      <c r="KJ320" s="11"/>
      <c r="KK320" s="11"/>
      <c r="KL320" s="11"/>
      <c r="KM320" s="11"/>
      <c r="KN320" s="11"/>
      <c r="KO320" s="11"/>
      <c r="KP320" s="11"/>
      <c r="KQ320" s="11"/>
      <c r="KR320" s="11"/>
      <c r="KS320" s="11"/>
      <c r="KT320" s="11"/>
      <c r="KU320" s="11"/>
      <c r="KV320" s="11"/>
      <c r="KW320" s="11"/>
      <c r="KX320" s="11"/>
      <c r="KY320" s="11"/>
      <c r="KZ320" s="11"/>
      <c r="LA320" s="11"/>
      <c r="LB320" s="11"/>
      <c r="LC320" s="11"/>
      <c r="LD320" s="11"/>
      <c r="LE320" s="11"/>
      <c r="LF320" s="11"/>
      <c r="LG320" s="11"/>
      <c r="LH320" s="11"/>
      <c r="LI320" s="11"/>
      <c r="LJ320" s="11"/>
      <c r="LK320" s="11"/>
      <c r="LL320" s="11"/>
      <c r="LM320" s="11"/>
      <c r="LN320" s="11"/>
      <c r="LO320" s="11"/>
      <c r="LP320" s="11"/>
      <c r="LQ320" s="11"/>
      <c r="LR320" s="11"/>
      <c r="LS320" s="11"/>
      <c r="LT320" s="11"/>
      <c r="LU320" s="11"/>
      <c r="LV320" s="11"/>
      <c r="LW320" s="11"/>
      <c r="LX320" s="11"/>
      <c r="LY320" s="11"/>
      <c r="LZ320" s="11"/>
      <c r="MA320" s="11"/>
      <c r="MB320" s="11"/>
      <c r="MC320" s="11"/>
      <c r="MD320" s="11"/>
      <c r="ME320" s="11"/>
      <c r="MF320" s="11"/>
      <c r="MG320" s="11"/>
      <c r="MH320" s="11"/>
      <c r="MI320" s="11"/>
      <c r="MJ320" s="11"/>
    </row>
    <row r="321" spans="28:348" ht="15.75" customHeight="1" x14ac:dyDescent="0.2"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  <c r="HF321" s="11"/>
      <c r="HG321" s="11"/>
      <c r="HH321" s="11"/>
      <c r="HI321" s="11"/>
      <c r="HJ321" s="11"/>
      <c r="HK321" s="11"/>
      <c r="HL321" s="11"/>
      <c r="HM321" s="11"/>
      <c r="HN321" s="11"/>
      <c r="HO321" s="11"/>
      <c r="HP321" s="11"/>
      <c r="HQ321" s="11"/>
      <c r="HR321" s="11"/>
      <c r="HS321" s="11"/>
      <c r="HT321" s="11"/>
      <c r="HU321" s="11"/>
      <c r="HV321" s="11"/>
      <c r="HW321" s="11"/>
      <c r="HX321" s="11"/>
      <c r="HY321" s="11"/>
      <c r="HZ321" s="11"/>
      <c r="IA321" s="11"/>
      <c r="IB321" s="11"/>
      <c r="IC321" s="11"/>
      <c r="ID321" s="11"/>
      <c r="IE321" s="11"/>
      <c r="IF321" s="11"/>
      <c r="IG321" s="11"/>
      <c r="IH321" s="11"/>
      <c r="II321" s="11"/>
      <c r="IJ321" s="11"/>
      <c r="IK321" s="11"/>
      <c r="IL321" s="11"/>
      <c r="IM321" s="11"/>
      <c r="IN321" s="11"/>
      <c r="IO321" s="11"/>
      <c r="IP321" s="11"/>
      <c r="IQ321" s="11"/>
      <c r="IR321" s="11"/>
      <c r="IS321" s="11"/>
      <c r="IT321" s="11"/>
      <c r="IU321" s="11"/>
      <c r="IV321" s="11"/>
      <c r="IW321" s="11"/>
      <c r="IX321" s="11"/>
      <c r="IY321" s="11"/>
      <c r="IZ321" s="11"/>
      <c r="JA321" s="11"/>
      <c r="JB321" s="11"/>
      <c r="JC321" s="11"/>
      <c r="JD321" s="11"/>
      <c r="JE321" s="11"/>
      <c r="JF321" s="11"/>
      <c r="JG321" s="11"/>
      <c r="JH321" s="11"/>
      <c r="JI321" s="11"/>
      <c r="JJ321" s="11"/>
      <c r="JK321" s="11"/>
      <c r="JL321" s="11"/>
      <c r="JM321" s="11"/>
      <c r="JN321" s="11"/>
      <c r="JO321" s="11"/>
      <c r="JP321" s="11"/>
      <c r="JQ321" s="11"/>
      <c r="JR321" s="11"/>
      <c r="JS321" s="11"/>
      <c r="JT321" s="11"/>
      <c r="JU321" s="11"/>
      <c r="JV321" s="11"/>
      <c r="JW321" s="11"/>
      <c r="JX321" s="11"/>
      <c r="JY321" s="11"/>
      <c r="JZ321" s="11"/>
      <c r="KA321" s="11"/>
      <c r="KB321" s="11"/>
      <c r="KC321" s="11"/>
      <c r="KD321" s="11"/>
      <c r="KE321" s="11"/>
      <c r="KF321" s="11"/>
      <c r="KG321" s="11"/>
      <c r="KH321" s="11"/>
      <c r="KI321" s="11"/>
      <c r="KJ321" s="11"/>
      <c r="KK321" s="11"/>
      <c r="KL321" s="11"/>
      <c r="KM321" s="11"/>
      <c r="KN321" s="11"/>
      <c r="KO321" s="11"/>
      <c r="KP321" s="11"/>
      <c r="KQ321" s="11"/>
      <c r="KR321" s="11"/>
      <c r="KS321" s="11"/>
      <c r="KT321" s="11"/>
      <c r="KU321" s="11"/>
      <c r="KV321" s="11"/>
      <c r="KW321" s="11"/>
      <c r="KX321" s="11"/>
      <c r="KY321" s="11"/>
      <c r="KZ321" s="11"/>
      <c r="LA321" s="11"/>
      <c r="LB321" s="11"/>
      <c r="LC321" s="11"/>
      <c r="LD321" s="11"/>
      <c r="LE321" s="11"/>
      <c r="LF321" s="11"/>
      <c r="LG321" s="11"/>
      <c r="LH321" s="11"/>
      <c r="LI321" s="11"/>
      <c r="LJ321" s="11"/>
      <c r="LK321" s="11"/>
      <c r="LL321" s="11"/>
      <c r="LM321" s="11"/>
      <c r="LN321" s="11"/>
      <c r="LO321" s="11"/>
      <c r="LP321" s="11"/>
      <c r="LQ321" s="11"/>
      <c r="LR321" s="11"/>
      <c r="LS321" s="11"/>
      <c r="LT321" s="11"/>
      <c r="LU321" s="11"/>
      <c r="LV321" s="11"/>
      <c r="LW321" s="11"/>
      <c r="LX321" s="11"/>
      <c r="LY321" s="11"/>
      <c r="LZ321" s="11"/>
      <c r="MA321" s="11"/>
      <c r="MB321" s="11"/>
      <c r="MC321" s="11"/>
      <c r="MD321" s="11"/>
      <c r="ME321" s="11"/>
      <c r="MF321" s="11"/>
      <c r="MG321" s="11"/>
      <c r="MH321" s="11"/>
      <c r="MI321" s="11"/>
      <c r="MJ321" s="11"/>
    </row>
    <row r="322" spans="28:348" ht="15.75" customHeight="1" x14ac:dyDescent="0.2"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  <c r="GT322" s="11"/>
      <c r="GU322" s="11"/>
      <c r="GV322" s="11"/>
      <c r="GW322" s="11"/>
      <c r="GX322" s="11"/>
      <c r="GY322" s="11"/>
      <c r="GZ322" s="11"/>
      <c r="HA322" s="11"/>
      <c r="HB322" s="11"/>
      <c r="HC322" s="11"/>
      <c r="HD322" s="11"/>
      <c r="HE322" s="11"/>
      <c r="HF322" s="11"/>
      <c r="HG322" s="11"/>
      <c r="HH322" s="11"/>
      <c r="HI322" s="11"/>
      <c r="HJ322" s="11"/>
      <c r="HK322" s="11"/>
      <c r="HL322" s="11"/>
      <c r="HM322" s="11"/>
      <c r="HN322" s="11"/>
      <c r="HO322" s="11"/>
      <c r="HP322" s="11"/>
      <c r="HQ322" s="11"/>
      <c r="HR322" s="11"/>
      <c r="HS322" s="11"/>
      <c r="HT322" s="11"/>
      <c r="HU322" s="11"/>
      <c r="HV322" s="11"/>
      <c r="HW322" s="11"/>
      <c r="HX322" s="11"/>
      <c r="HY322" s="11"/>
      <c r="HZ322" s="11"/>
      <c r="IA322" s="11"/>
      <c r="IB322" s="11"/>
      <c r="IC322" s="11"/>
      <c r="ID322" s="11"/>
      <c r="IE322" s="11"/>
      <c r="IF322" s="11"/>
      <c r="IG322" s="11"/>
      <c r="IH322" s="11"/>
      <c r="II322" s="11"/>
      <c r="IJ322" s="11"/>
      <c r="IK322" s="11"/>
      <c r="IL322" s="11"/>
      <c r="IM322" s="11"/>
      <c r="IN322" s="11"/>
      <c r="IO322" s="11"/>
      <c r="IP322" s="11"/>
      <c r="IQ322" s="11"/>
      <c r="IR322" s="11"/>
      <c r="IS322" s="11"/>
      <c r="IT322" s="11"/>
      <c r="IU322" s="11"/>
      <c r="IV322" s="11"/>
      <c r="IW322" s="11"/>
      <c r="IX322" s="11"/>
      <c r="IY322" s="11"/>
      <c r="IZ322" s="11"/>
      <c r="JA322" s="11"/>
      <c r="JB322" s="11"/>
      <c r="JC322" s="11"/>
      <c r="JD322" s="11"/>
      <c r="JE322" s="11"/>
      <c r="JF322" s="11"/>
      <c r="JG322" s="11"/>
      <c r="JH322" s="11"/>
      <c r="JI322" s="11"/>
      <c r="JJ322" s="11"/>
      <c r="JK322" s="11"/>
      <c r="JL322" s="11"/>
      <c r="JM322" s="11"/>
      <c r="JN322" s="11"/>
      <c r="JO322" s="11"/>
      <c r="JP322" s="11"/>
      <c r="JQ322" s="11"/>
      <c r="JR322" s="11"/>
      <c r="JS322" s="11"/>
      <c r="JT322" s="11"/>
      <c r="JU322" s="11"/>
      <c r="JV322" s="11"/>
      <c r="JW322" s="11"/>
      <c r="JX322" s="11"/>
      <c r="JY322" s="11"/>
      <c r="JZ322" s="11"/>
      <c r="KA322" s="11"/>
      <c r="KB322" s="11"/>
      <c r="KC322" s="11"/>
      <c r="KD322" s="11"/>
      <c r="KE322" s="11"/>
      <c r="KF322" s="11"/>
      <c r="KG322" s="11"/>
      <c r="KH322" s="11"/>
      <c r="KI322" s="11"/>
      <c r="KJ322" s="11"/>
      <c r="KK322" s="11"/>
      <c r="KL322" s="11"/>
      <c r="KM322" s="11"/>
      <c r="KN322" s="11"/>
      <c r="KO322" s="11"/>
      <c r="KP322" s="11"/>
      <c r="KQ322" s="11"/>
      <c r="KR322" s="11"/>
      <c r="KS322" s="11"/>
      <c r="KT322" s="11"/>
      <c r="KU322" s="11"/>
      <c r="KV322" s="11"/>
      <c r="KW322" s="11"/>
      <c r="KX322" s="11"/>
      <c r="KY322" s="11"/>
      <c r="KZ322" s="11"/>
      <c r="LA322" s="11"/>
      <c r="LB322" s="11"/>
      <c r="LC322" s="11"/>
      <c r="LD322" s="11"/>
      <c r="LE322" s="11"/>
      <c r="LF322" s="11"/>
      <c r="LG322" s="11"/>
      <c r="LH322" s="11"/>
      <c r="LI322" s="11"/>
      <c r="LJ322" s="11"/>
      <c r="LK322" s="11"/>
      <c r="LL322" s="11"/>
      <c r="LM322" s="11"/>
      <c r="LN322" s="11"/>
      <c r="LO322" s="11"/>
      <c r="LP322" s="11"/>
      <c r="LQ322" s="11"/>
      <c r="LR322" s="11"/>
      <c r="LS322" s="11"/>
      <c r="LT322" s="11"/>
      <c r="LU322" s="11"/>
      <c r="LV322" s="11"/>
      <c r="LW322" s="11"/>
      <c r="LX322" s="11"/>
      <c r="LY322" s="11"/>
      <c r="LZ322" s="11"/>
      <c r="MA322" s="11"/>
      <c r="MB322" s="11"/>
      <c r="MC322" s="11"/>
      <c r="MD322" s="11"/>
      <c r="ME322" s="11"/>
      <c r="MF322" s="11"/>
      <c r="MG322" s="11"/>
      <c r="MH322" s="11"/>
      <c r="MI322" s="11"/>
      <c r="MJ322" s="11"/>
    </row>
    <row r="323" spans="28:348" ht="15.75" customHeight="1" x14ac:dyDescent="0.2"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  <c r="IO323" s="11"/>
      <c r="IP323" s="11"/>
      <c r="IQ323" s="11"/>
      <c r="IR323" s="11"/>
      <c r="IS323" s="11"/>
      <c r="IT323" s="11"/>
      <c r="IU323" s="11"/>
      <c r="IV323" s="11"/>
      <c r="IW323" s="11"/>
      <c r="IX323" s="11"/>
      <c r="IY323" s="11"/>
      <c r="IZ323" s="11"/>
      <c r="JA323" s="11"/>
      <c r="JB323" s="11"/>
      <c r="JC323" s="11"/>
      <c r="JD323" s="11"/>
      <c r="JE323" s="11"/>
      <c r="JF323" s="11"/>
      <c r="JG323" s="11"/>
      <c r="JH323" s="11"/>
      <c r="JI323" s="11"/>
      <c r="JJ323" s="11"/>
      <c r="JK323" s="11"/>
      <c r="JL323" s="11"/>
      <c r="JM323" s="11"/>
      <c r="JN323" s="11"/>
      <c r="JO323" s="11"/>
      <c r="JP323" s="11"/>
      <c r="JQ323" s="11"/>
      <c r="JR323" s="11"/>
      <c r="JS323" s="11"/>
      <c r="JT323" s="11"/>
      <c r="JU323" s="11"/>
      <c r="JV323" s="11"/>
      <c r="JW323" s="11"/>
      <c r="JX323" s="11"/>
      <c r="JY323" s="11"/>
      <c r="JZ323" s="11"/>
      <c r="KA323" s="11"/>
      <c r="KB323" s="11"/>
      <c r="KC323" s="11"/>
      <c r="KD323" s="11"/>
      <c r="KE323" s="11"/>
      <c r="KF323" s="11"/>
      <c r="KG323" s="11"/>
      <c r="KH323" s="11"/>
      <c r="KI323" s="11"/>
      <c r="KJ323" s="11"/>
      <c r="KK323" s="11"/>
      <c r="KL323" s="11"/>
      <c r="KM323" s="11"/>
      <c r="KN323" s="11"/>
      <c r="KO323" s="11"/>
      <c r="KP323" s="11"/>
      <c r="KQ323" s="11"/>
      <c r="KR323" s="11"/>
      <c r="KS323" s="11"/>
      <c r="KT323" s="11"/>
      <c r="KU323" s="11"/>
      <c r="KV323" s="11"/>
      <c r="KW323" s="11"/>
      <c r="KX323" s="11"/>
      <c r="KY323" s="11"/>
      <c r="KZ323" s="11"/>
      <c r="LA323" s="11"/>
      <c r="LB323" s="11"/>
      <c r="LC323" s="11"/>
      <c r="LD323" s="11"/>
      <c r="LE323" s="11"/>
      <c r="LF323" s="11"/>
      <c r="LG323" s="11"/>
      <c r="LH323" s="11"/>
      <c r="LI323" s="11"/>
      <c r="LJ323" s="11"/>
      <c r="LK323" s="11"/>
      <c r="LL323" s="11"/>
      <c r="LM323" s="11"/>
      <c r="LN323" s="11"/>
      <c r="LO323" s="11"/>
      <c r="LP323" s="11"/>
      <c r="LQ323" s="11"/>
      <c r="LR323" s="11"/>
      <c r="LS323" s="11"/>
      <c r="LT323" s="11"/>
      <c r="LU323" s="11"/>
      <c r="LV323" s="11"/>
      <c r="LW323" s="11"/>
      <c r="LX323" s="11"/>
      <c r="LY323" s="11"/>
      <c r="LZ323" s="11"/>
      <c r="MA323" s="11"/>
      <c r="MB323" s="11"/>
      <c r="MC323" s="11"/>
      <c r="MD323" s="11"/>
      <c r="ME323" s="11"/>
      <c r="MF323" s="11"/>
      <c r="MG323" s="11"/>
      <c r="MH323" s="11"/>
      <c r="MI323" s="11"/>
      <c r="MJ323" s="11"/>
    </row>
    <row r="324" spans="28:348" ht="15.75" customHeight="1" x14ac:dyDescent="0.2"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  <c r="HW324" s="11"/>
      <c r="HX324" s="11"/>
      <c r="HY324" s="11"/>
      <c r="HZ324" s="11"/>
      <c r="IA324" s="11"/>
      <c r="IB324" s="11"/>
      <c r="IC324" s="11"/>
      <c r="ID324" s="11"/>
      <c r="IE324" s="11"/>
      <c r="IF324" s="11"/>
      <c r="IG324" s="11"/>
      <c r="IH324" s="11"/>
      <c r="II324" s="11"/>
      <c r="IJ324" s="11"/>
      <c r="IK324" s="11"/>
      <c r="IL324" s="11"/>
      <c r="IM324" s="11"/>
      <c r="IN324" s="11"/>
      <c r="IO324" s="11"/>
      <c r="IP324" s="11"/>
      <c r="IQ324" s="11"/>
      <c r="IR324" s="11"/>
      <c r="IS324" s="11"/>
      <c r="IT324" s="11"/>
      <c r="IU324" s="11"/>
      <c r="IV324" s="11"/>
      <c r="IW324" s="11"/>
      <c r="IX324" s="11"/>
      <c r="IY324" s="11"/>
      <c r="IZ324" s="11"/>
      <c r="JA324" s="11"/>
      <c r="JB324" s="11"/>
      <c r="JC324" s="11"/>
      <c r="JD324" s="11"/>
      <c r="JE324" s="11"/>
      <c r="JF324" s="11"/>
      <c r="JG324" s="11"/>
      <c r="JH324" s="11"/>
      <c r="JI324" s="11"/>
      <c r="JJ324" s="11"/>
      <c r="JK324" s="11"/>
      <c r="JL324" s="11"/>
      <c r="JM324" s="11"/>
      <c r="JN324" s="11"/>
      <c r="JO324" s="11"/>
      <c r="JP324" s="11"/>
      <c r="JQ324" s="11"/>
      <c r="JR324" s="11"/>
      <c r="JS324" s="11"/>
      <c r="JT324" s="11"/>
      <c r="JU324" s="11"/>
      <c r="JV324" s="11"/>
      <c r="JW324" s="11"/>
      <c r="JX324" s="11"/>
      <c r="JY324" s="11"/>
      <c r="JZ324" s="11"/>
      <c r="KA324" s="11"/>
      <c r="KB324" s="11"/>
      <c r="KC324" s="11"/>
      <c r="KD324" s="11"/>
      <c r="KE324" s="11"/>
      <c r="KF324" s="11"/>
      <c r="KG324" s="11"/>
      <c r="KH324" s="11"/>
      <c r="KI324" s="11"/>
      <c r="KJ324" s="11"/>
      <c r="KK324" s="11"/>
      <c r="KL324" s="11"/>
      <c r="KM324" s="11"/>
      <c r="KN324" s="11"/>
      <c r="KO324" s="11"/>
      <c r="KP324" s="11"/>
      <c r="KQ324" s="11"/>
      <c r="KR324" s="11"/>
      <c r="KS324" s="11"/>
      <c r="KT324" s="11"/>
      <c r="KU324" s="11"/>
      <c r="KV324" s="11"/>
      <c r="KW324" s="11"/>
      <c r="KX324" s="11"/>
      <c r="KY324" s="11"/>
      <c r="KZ324" s="11"/>
      <c r="LA324" s="11"/>
      <c r="LB324" s="11"/>
      <c r="LC324" s="11"/>
      <c r="LD324" s="11"/>
      <c r="LE324" s="11"/>
      <c r="LF324" s="11"/>
      <c r="LG324" s="11"/>
      <c r="LH324" s="11"/>
      <c r="LI324" s="11"/>
      <c r="LJ324" s="11"/>
      <c r="LK324" s="11"/>
      <c r="LL324" s="11"/>
      <c r="LM324" s="11"/>
      <c r="LN324" s="11"/>
      <c r="LO324" s="11"/>
      <c r="LP324" s="11"/>
      <c r="LQ324" s="11"/>
      <c r="LR324" s="11"/>
      <c r="LS324" s="11"/>
      <c r="LT324" s="11"/>
      <c r="LU324" s="11"/>
      <c r="LV324" s="11"/>
      <c r="LW324" s="11"/>
      <c r="LX324" s="11"/>
      <c r="LY324" s="11"/>
      <c r="LZ324" s="11"/>
      <c r="MA324" s="11"/>
      <c r="MB324" s="11"/>
      <c r="MC324" s="11"/>
      <c r="MD324" s="11"/>
      <c r="ME324" s="11"/>
      <c r="MF324" s="11"/>
      <c r="MG324" s="11"/>
      <c r="MH324" s="11"/>
      <c r="MI324" s="11"/>
      <c r="MJ324" s="11"/>
    </row>
    <row r="325" spans="28:348" ht="15.75" customHeight="1" x14ac:dyDescent="0.2"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  <c r="HF325" s="11"/>
      <c r="HG325" s="11"/>
      <c r="HH325" s="11"/>
      <c r="HI325" s="11"/>
      <c r="HJ325" s="11"/>
      <c r="HK325" s="11"/>
      <c r="HL325" s="11"/>
      <c r="HM325" s="11"/>
      <c r="HN325" s="11"/>
      <c r="HO325" s="11"/>
      <c r="HP325" s="11"/>
      <c r="HQ325" s="11"/>
      <c r="HR325" s="11"/>
      <c r="HS325" s="11"/>
      <c r="HT325" s="11"/>
      <c r="HU325" s="11"/>
      <c r="HV325" s="11"/>
      <c r="HW325" s="11"/>
      <c r="HX325" s="11"/>
      <c r="HY325" s="11"/>
      <c r="HZ325" s="11"/>
      <c r="IA325" s="11"/>
      <c r="IB325" s="11"/>
      <c r="IC325" s="11"/>
      <c r="ID325" s="11"/>
      <c r="IE325" s="11"/>
      <c r="IF325" s="11"/>
      <c r="IG325" s="11"/>
      <c r="IH325" s="11"/>
      <c r="II325" s="11"/>
      <c r="IJ325" s="11"/>
      <c r="IK325" s="11"/>
      <c r="IL325" s="11"/>
      <c r="IM325" s="11"/>
      <c r="IN325" s="11"/>
      <c r="IO325" s="11"/>
      <c r="IP325" s="11"/>
      <c r="IQ325" s="11"/>
      <c r="IR325" s="11"/>
      <c r="IS325" s="11"/>
      <c r="IT325" s="11"/>
      <c r="IU325" s="11"/>
      <c r="IV325" s="11"/>
      <c r="IW325" s="11"/>
      <c r="IX325" s="11"/>
      <c r="IY325" s="11"/>
      <c r="IZ325" s="11"/>
      <c r="JA325" s="11"/>
      <c r="JB325" s="11"/>
      <c r="JC325" s="11"/>
      <c r="JD325" s="11"/>
      <c r="JE325" s="11"/>
      <c r="JF325" s="11"/>
      <c r="JG325" s="11"/>
      <c r="JH325" s="11"/>
      <c r="JI325" s="11"/>
      <c r="JJ325" s="11"/>
      <c r="JK325" s="11"/>
      <c r="JL325" s="11"/>
      <c r="JM325" s="11"/>
      <c r="JN325" s="11"/>
      <c r="JO325" s="11"/>
      <c r="JP325" s="11"/>
      <c r="JQ325" s="11"/>
      <c r="JR325" s="11"/>
      <c r="JS325" s="11"/>
      <c r="JT325" s="11"/>
      <c r="JU325" s="11"/>
      <c r="JV325" s="11"/>
      <c r="JW325" s="11"/>
      <c r="JX325" s="11"/>
      <c r="JY325" s="11"/>
      <c r="JZ325" s="11"/>
      <c r="KA325" s="11"/>
      <c r="KB325" s="11"/>
      <c r="KC325" s="11"/>
      <c r="KD325" s="11"/>
      <c r="KE325" s="11"/>
      <c r="KF325" s="11"/>
      <c r="KG325" s="11"/>
      <c r="KH325" s="11"/>
      <c r="KI325" s="11"/>
      <c r="KJ325" s="11"/>
      <c r="KK325" s="11"/>
      <c r="KL325" s="11"/>
      <c r="KM325" s="11"/>
      <c r="KN325" s="11"/>
      <c r="KO325" s="11"/>
      <c r="KP325" s="11"/>
      <c r="KQ325" s="11"/>
      <c r="KR325" s="11"/>
      <c r="KS325" s="11"/>
      <c r="KT325" s="11"/>
      <c r="KU325" s="11"/>
      <c r="KV325" s="11"/>
      <c r="KW325" s="11"/>
      <c r="KX325" s="11"/>
      <c r="KY325" s="11"/>
      <c r="KZ325" s="11"/>
      <c r="LA325" s="11"/>
      <c r="LB325" s="11"/>
      <c r="LC325" s="11"/>
      <c r="LD325" s="11"/>
      <c r="LE325" s="11"/>
      <c r="LF325" s="11"/>
      <c r="LG325" s="11"/>
      <c r="LH325" s="11"/>
      <c r="LI325" s="11"/>
      <c r="LJ325" s="11"/>
      <c r="LK325" s="11"/>
      <c r="LL325" s="11"/>
      <c r="LM325" s="11"/>
      <c r="LN325" s="11"/>
      <c r="LO325" s="11"/>
      <c r="LP325" s="11"/>
      <c r="LQ325" s="11"/>
      <c r="LR325" s="11"/>
      <c r="LS325" s="11"/>
      <c r="LT325" s="11"/>
      <c r="LU325" s="11"/>
      <c r="LV325" s="11"/>
      <c r="LW325" s="11"/>
      <c r="LX325" s="11"/>
      <c r="LY325" s="11"/>
      <c r="LZ325" s="11"/>
      <c r="MA325" s="11"/>
      <c r="MB325" s="11"/>
      <c r="MC325" s="11"/>
      <c r="MD325" s="11"/>
      <c r="ME325" s="11"/>
      <c r="MF325" s="11"/>
      <c r="MG325" s="11"/>
      <c r="MH325" s="11"/>
      <c r="MI325" s="11"/>
      <c r="MJ325" s="11"/>
    </row>
    <row r="326" spans="28:348" ht="15.75" customHeight="1" x14ac:dyDescent="0.2"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1"/>
      <c r="HP326" s="11"/>
      <c r="HQ326" s="11"/>
      <c r="HR326" s="11"/>
      <c r="HS326" s="11"/>
      <c r="HT326" s="11"/>
      <c r="HU326" s="11"/>
      <c r="HV326" s="11"/>
      <c r="HW326" s="11"/>
      <c r="HX326" s="11"/>
      <c r="HY326" s="11"/>
      <c r="HZ326" s="11"/>
      <c r="IA326" s="11"/>
      <c r="IB326" s="11"/>
      <c r="IC326" s="11"/>
      <c r="ID326" s="11"/>
      <c r="IE326" s="11"/>
      <c r="IF326" s="11"/>
      <c r="IG326" s="11"/>
      <c r="IH326" s="11"/>
      <c r="II326" s="11"/>
      <c r="IJ326" s="11"/>
      <c r="IK326" s="11"/>
      <c r="IL326" s="11"/>
      <c r="IM326" s="11"/>
      <c r="IN326" s="11"/>
      <c r="IO326" s="11"/>
      <c r="IP326" s="11"/>
      <c r="IQ326" s="11"/>
      <c r="IR326" s="11"/>
      <c r="IS326" s="11"/>
      <c r="IT326" s="11"/>
      <c r="IU326" s="11"/>
      <c r="IV326" s="11"/>
      <c r="IW326" s="11"/>
      <c r="IX326" s="11"/>
      <c r="IY326" s="11"/>
      <c r="IZ326" s="11"/>
      <c r="JA326" s="11"/>
      <c r="JB326" s="11"/>
      <c r="JC326" s="11"/>
      <c r="JD326" s="11"/>
      <c r="JE326" s="11"/>
      <c r="JF326" s="11"/>
      <c r="JG326" s="11"/>
      <c r="JH326" s="11"/>
      <c r="JI326" s="11"/>
      <c r="JJ326" s="11"/>
      <c r="JK326" s="11"/>
      <c r="JL326" s="11"/>
      <c r="JM326" s="11"/>
      <c r="JN326" s="11"/>
      <c r="JO326" s="11"/>
      <c r="JP326" s="11"/>
      <c r="JQ326" s="11"/>
      <c r="JR326" s="11"/>
      <c r="JS326" s="11"/>
      <c r="JT326" s="11"/>
      <c r="JU326" s="11"/>
      <c r="JV326" s="11"/>
      <c r="JW326" s="11"/>
      <c r="JX326" s="11"/>
      <c r="JY326" s="11"/>
      <c r="JZ326" s="11"/>
      <c r="KA326" s="11"/>
      <c r="KB326" s="11"/>
      <c r="KC326" s="11"/>
      <c r="KD326" s="11"/>
      <c r="KE326" s="11"/>
      <c r="KF326" s="11"/>
      <c r="KG326" s="11"/>
      <c r="KH326" s="11"/>
      <c r="KI326" s="11"/>
      <c r="KJ326" s="11"/>
      <c r="KK326" s="11"/>
      <c r="KL326" s="11"/>
      <c r="KM326" s="11"/>
      <c r="KN326" s="11"/>
      <c r="KO326" s="11"/>
      <c r="KP326" s="11"/>
      <c r="KQ326" s="11"/>
      <c r="KR326" s="11"/>
      <c r="KS326" s="11"/>
      <c r="KT326" s="11"/>
      <c r="KU326" s="11"/>
      <c r="KV326" s="11"/>
      <c r="KW326" s="11"/>
      <c r="KX326" s="11"/>
      <c r="KY326" s="11"/>
      <c r="KZ326" s="11"/>
      <c r="LA326" s="11"/>
      <c r="LB326" s="11"/>
      <c r="LC326" s="11"/>
      <c r="LD326" s="11"/>
      <c r="LE326" s="11"/>
      <c r="LF326" s="11"/>
      <c r="LG326" s="11"/>
      <c r="LH326" s="11"/>
      <c r="LI326" s="11"/>
      <c r="LJ326" s="11"/>
      <c r="LK326" s="11"/>
      <c r="LL326" s="11"/>
      <c r="LM326" s="11"/>
      <c r="LN326" s="11"/>
      <c r="LO326" s="11"/>
      <c r="LP326" s="11"/>
      <c r="LQ326" s="11"/>
      <c r="LR326" s="11"/>
      <c r="LS326" s="11"/>
      <c r="LT326" s="11"/>
      <c r="LU326" s="11"/>
      <c r="LV326" s="11"/>
      <c r="LW326" s="11"/>
      <c r="LX326" s="11"/>
      <c r="LY326" s="11"/>
      <c r="LZ326" s="11"/>
      <c r="MA326" s="11"/>
      <c r="MB326" s="11"/>
      <c r="MC326" s="11"/>
      <c r="MD326" s="11"/>
      <c r="ME326" s="11"/>
      <c r="MF326" s="11"/>
      <c r="MG326" s="11"/>
      <c r="MH326" s="11"/>
      <c r="MI326" s="11"/>
      <c r="MJ326" s="11"/>
    </row>
    <row r="327" spans="28:348" ht="15.75" customHeight="1" x14ac:dyDescent="0.2"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11"/>
      <c r="HT327" s="11"/>
      <c r="HU327" s="11"/>
      <c r="HV327" s="11"/>
      <c r="HW327" s="11"/>
      <c r="HX327" s="11"/>
      <c r="HY327" s="11"/>
      <c r="HZ327" s="11"/>
      <c r="IA327" s="11"/>
      <c r="IB327" s="11"/>
      <c r="IC327" s="11"/>
      <c r="ID327" s="11"/>
      <c r="IE327" s="11"/>
      <c r="IF327" s="11"/>
      <c r="IG327" s="11"/>
      <c r="IH327" s="11"/>
      <c r="II327" s="11"/>
      <c r="IJ327" s="11"/>
      <c r="IK327" s="11"/>
      <c r="IL327" s="11"/>
      <c r="IM327" s="11"/>
      <c r="IN327" s="11"/>
      <c r="IO327" s="11"/>
      <c r="IP327" s="11"/>
      <c r="IQ327" s="11"/>
      <c r="IR327" s="11"/>
      <c r="IS327" s="11"/>
      <c r="IT327" s="11"/>
      <c r="IU327" s="11"/>
      <c r="IV327" s="11"/>
      <c r="IW327" s="11"/>
      <c r="IX327" s="11"/>
      <c r="IY327" s="11"/>
      <c r="IZ327" s="11"/>
      <c r="JA327" s="11"/>
      <c r="JB327" s="11"/>
      <c r="JC327" s="11"/>
      <c r="JD327" s="11"/>
      <c r="JE327" s="11"/>
      <c r="JF327" s="11"/>
      <c r="JG327" s="11"/>
      <c r="JH327" s="11"/>
      <c r="JI327" s="11"/>
      <c r="JJ327" s="11"/>
      <c r="JK327" s="11"/>
      <c r="JL327" s="11"/>
      <c r="JM327" s="11"/>
      <c r="JN327" s="11"/>
      <c r="JO327" s="11"/>
      <c r="JP327" s="11"/>
      <c r="JQ327" s="11"/>
      <c r="JR327" s="11"/>
      <c r="JS327" s="11"/>
      <c r="JT327" s="11"/>
      <c r="JU327" s="11"/>
      <c r="JV327" s="11"/>
      <c r="JW327" s="11"/>
      <c r="JX327" s="11"/>
      <c r="JY327" s="11"/>
      <c r="JZ327" s="11"/>
      <c r="KA327" s="11"/>
      <c r="KB327" s="11"/>
      <c r="KC327" s="11"/>
      <c r="KD327" s="11"/>
      <c r="KE327" s="11"/>
      <c r="KF327" s="11"/>
      <c r="KG327" s="11"/>
      <c r="KH327" s="11"/>
      <c r="KI327" s="11"/>
      <c r="KJ327" s="11"/>
      <c r="KK327" s="11"/>
      <c r="KL327" s="11"/>
      <c r="KM327" s="11"/>
      <c r="KN327" s="11"/>
      <c r="KO327" s="11"/>
      <c r="KP327" s="11"/>
      <c r="KQ327" s="11"/>
      <c r="KR327" s="11"/>
      <c r="KS327" s="11"/>
      <c r="KT327" s="11"/>
      <c r="KU327" s="11"/>
      <c r="KV327" s="11"/>
      <c r="KW327" s="11"/>
      <c r="KX327" s="11"/>
      <c r="KY327" s="11"/>
      <c r="KZ327" s="11"/>
      <c r="LA327" s="11"/>
      <c r="LB327" s="11"/>
      <c r="LC327" s="11"/>
      <c r="LD327" s="11"/>
      <c r="LE327" s="11"/>
      <c r="LF327" s="11"/>
      <c r="LG327" s="11"/>
      <c r="LH327" s="11"/>
      <c r="LI327" s="11"/>
      <c r="LJ327" s="11"/>
      <c r="LK327" s="11"/>
      <c r="LL327" s="11"/>
      <c r="LM327" s="11"/>
      <c r="LN327" s="11"/>
      <c r="LO327" s="11"/>
      <c r="LP327" s="11"/>
      <c r="LQ327" s="11"/>
      <c r="LR327" s="11"/>
      <c r="LS327" s="11"/>
      <c r="LT327" s="11"/>
      <c r="LU327" s="11"/>
      <c r="LV327" s="11"/>
      <c r="LW327" s="11"/>
      <c r="LX327" s="11"/>
      <c r="LY327" s="11"/>
      <c r="LZ327" s="11"/>
      <c r="MA327" s="11"/>
      <c r="MB327" s="11"/>
      <c r="MC327" s="11"/>
      <c r="MD327" s="11"/>
      <c r="ME327" s="11"/>
      <c r="MF327" s="11"/>
      <c r="MG327" s="11"/>
      <c r="MH327" s="11"/>
      <c r="MI327" s="11"/>
      <c r="MJ327" s="11"/>
    </row>
    <row r="328" spans="28:348" ht="15.75" customHeight="1" x14ac:dyDescent="0.2"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1"/>
      <c r="GS328" s="11"/>
      <c r="GT328" s="11"/>
      <c r="GU328" s="11"/>
      <c r="GV328" s="11"/>
      <c r="GW328" s="11"/>
      <c r="GX328" s="11"/>
      <c r="GY328" s="11"/>
      <c r="GZ328" s="11"/>
      <c r="HA328" s="11"/>
      <c r="HB328" s="11"/>
      <c r="HC328" s="11"/>
      <c r="HD328" s="11"/>
      <c r="HE328" s="11"/>
      <c r="HF328" s="11"/>
      <c r="HG328" s="11"/>
      <c r="HH328" s="11"/>
      <c r="HI328" s="11"/>
      <c r="HJ328" s="11"/>
      <c r="HK328" s="11"/>
      <c r="HL328" s="11"/>
      <c r="HM328" s="11"/>
      <c r="HN328" s="11"/>
      <c r="HO328" s="11"/>
      <c r="HP328" s="11"/>
      <c r="HQ328" s="11"/>
      <c r="HR328" s="11"/>
      <c r="HS328" s="11"/>
      <c r="HT328" s="11"/>
      <c r="HU328" s="11"/>
      <c r="HV328" s="11"/>
      <c r="HW328" s="11"/>
      <c r="HX328" s="11"/>
      <c r="HY328" s="11"/>
      <c r="HZ328" s="11"/>
      <c r="IA328" s="11"/>
      <c r="IB328" s="11"/>
      <c r="IC328" s="11"/>
      <c r="ID328" s="11"/>
      <c r="IE328" s="11"/>
      <c r="IF328" s="11"/>
      <c r="IG328" s="11"/>
      <c r="IH328" s="11"/>
      <c r="II328" s="11"/>
      <c r="IJ328" s="11"/>
      <c r="IK328" s="11"/>
      <c r="IL328" s="11"/>
      <c r="IM328" s="11"/>
      <c r="IN328" s="11"/>
      <c r="IO328" s="11"/>
      <c r="IP328" s="11"/>
      <c r="IQ328" s="11"/>
      <c r="IR328" s="11"/>
      <c r="IS328" s="11"/>
      <c r="IT328" s="11"/>
      <c r="IU328" s="11"/>
      <c r="IV328" s="11"/>
      <c r="IW328" s="11"/>
      <c r="IX328" s="11"/>
      <c r="IY328" s="11"/>
      <c r="IZ328" s="11"/>
      <c r="JA328" s="11"/>
      <c r="JB328" s="11"/>
      <c r="JC328" s="11"/>
      <c r="JD328" s="11"/>
      <c r="JE328" s="11"/>
      <c r="JF328" s="11"/>
      <c r="JG328" s="11"/>
      <c r="JH328" s="11"/>
      <c r="JI328" s="11"/>
      <c r="JJ328" s="11"/>
      <c r="JK328" s="11"/>
      <c r="JL328" s="11"/>
      <c r="JM328" s="11"/>
      <c r="JN328" s="11"/>
      <c r="JO328" s="11"/>
      <c r="JP328" s="11"/>
      <c r="JQ328" s="11"/>
      <c r="JR328" s="11"/>
      <c r="JS328" s="11"/>
      <c r="JT328" s="11"/>
      <c r="JU328" s="11"/>
      <c r="JV328" s="11"/>
      <c r="JW328" s="11"/>
      <c r="JX328" s="11"/>
      <c r="JY328" s="11"/>
      <c r="JZ328" s="11"/>
      <c r="KA328" s="11"/>
      <c r="KB328" s="11"/>
      <c r="KC328" s="11"/>
      <c r="KD328" s="11"/>
      <c r="KE328" s="11"/>
      <c r="KF328" s="11"/>
      <c r="KG328" s="11"/>
      <c r="KH328" s="11"/>
      <c r="KI328" s="11"/>
      <c r="KJ328" s="11"/>
      <c r="KK328" s="11"/>
      <c r="KL328" s="11"/>
      <c r="KM328" s="11"/>
      <c r="KN328" s="11"/>
      <c r="KO328" s="11"/>
      <c r="KP328" s="11"/>
      <c r="KQ328" s="11"/>
      <c r="KR328" s="11"/>
      <c r="KS328" s="11"/>
      <c r="KT328" s="11"/>
      <c r="KU328" s="11"/>
      <c r="KV328" s="11"/>
      <c r="KW328" s="11"/>
      <c r="KX328" s="11"/>
      <c r="KY328" s="11"/>
      <c r="KZ328" s="11"/>
      <c r="LA328" s="11"/>
      <c r="LB328" s="11"/>
      <c r="LC328" s="11"/>
      <c r="LD328" s="11"/>
      <c r="LE328" s="11"/>
      <c r="LF328" s="11"/>
      <c r="LG328" s="11"/>
      <c r="LH328" s="11"/>
      <c r="LI328" s="11"/>
      <c r="LJ328" s="11"/>
      <c r="LK328" s="11"/>
      <c r="LL328" s="11"/>
      <c r="LM328" s="11"/>
      <c r="LN328" s="11"/>
      <c r="LO328" s="11"/>
      <c r="LP328" s="11"/>
      <c r="LQ328" s="11"/>
      <c r="LR328" s="11"/>
      <c r="LS328" s="11"/>
      <c r="LT328" s="11"/>
      <c r="LU328" s="11"/>
      <c r="LV328" s="11"/>
      <c r="LW328" s="11"/>
      <c r="LX328" s="11"/>
      <c r="LY328" s="11"/>
      <c r="LZ328" s="11"/>
      <c r="MA328" s="11"/>
      <c r="MB328" s="11"/>
      <c r="MC328" s="11"/>
      <c r="MD328" s="11"/>
      <c r="ME328" s="11"/>
      <c r="MF328" s="11"/>
      <c r="MG328" s="11"/>
      <c r="MH328" s="11"/>
      <c r="MI328" s="11"/>
      <c r="MJ328" s="11"/>
    </row>
    <row r="329" spans="28:348" ht="15.75" customHeight="1" x14ac:dyDescent="0.2"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1"/>
      <c r="HP329" s="11"/>
      <c r="HQ329" s="11"/>
      <c r="HR329" s="11"/>
      <c r="HS329" s="11"/>
      <c r="HT329" s="11"/>
      <c r="HU329" s="11"/>
      <c r="HV329" s="11"/>
      <c r="HW329" s="11"/>
      <c r="HX329" s="11"/>
      <c r="HY329" s="11"/>
      <c r="HZ329" s="11"/>
      <c r="IA329" s="11"/>
      <c r="IB329" s="11"/>
      <c r="IC329" s="11"/>
      <c r="ID329" s="11"/>
      <c r="IE329" s="11"/>
      <c r="IF329" s="11"/>
      <c r="IG329" s="11"/>
      <c r="IH329" s="11"/>
      <c r="II329" s="11"/>
      <c r="IJ329" s="11"/>
      <c r="IK329" s="11"/>
      <c r="IL329" s="11"/>
      <c r="IM329" s="11"/>
      <c r="IN329" s="11"/>
      <c r="IO329" s="11"/>
      <c r="IP329" s="11"/>
      <c r="IQ329" s="11"/>
      <c r="IR329" s="11"/>
      <c r="IS329" s="11"/>
      <c r="IT329" s="11"/>
      <c r="IU329" s="11"/>
      <c r="IV329" s="11"/>
      <c r="IW329" s="11"/>
      <c r="IX329" s="11"/>
      <c r="IY329" s="11"/>
      <c r="IZ329" s="11"/>
      <c r="JA329" s="11"/>
      <c r="JB329" s="11"/>
      <c r="JC329" s="11"/>
      <c r="JD329" s="11"/>
      <c r="JE329" s="11"/>
      <c r="JF329" s="11"/>
      <c r="JG329" s="11"/>
      <c r="JH329" s="11"/>
      <c r="JI329" s="11"/>
      <c r="JJ329" s="11"/>
      <c r="JK329" s="11"/>
      <c r="JL329" s="11"/>
      <c r="JM329" s="11"/>
      <c r="JN329" s="11"/>
      <c r="JO329" s="11"/>
      <c r="JP329" s="11"/>
      <c r="JQ329" s="11"/>
      <c r="JR329" s="11"/>
      <c r="JS329" s="11"/>
      <c r="JT329" s="11"/>
      <c r="JU329" s="11"/>
      <c r="JV329" s="11"/>
      <c r="JW329" s="11"/>
      <c r="JX329" s="11"/>
      <c r="JY329" s="11"/>
      <c r="JZ329" s="11"/>
      <c r="KA329" s="11"/>
      <c r="KB329" s="11"/>
      <c r="KC329" s="11"/>
      <c r="KD329" s="11"/>
      <c r="KE329" s="11"/>
      <c r="KF329" s="11"/>
      <c r="KG329" s="11"/>
      <c r="KH329" s="11"/>
      <c r="KI329" s="11"/>
      <c r="KJ329" s="11"/>
      <c r="KK329" s="11"/>
      <c r="KL329" s="11"/>
      <c r="KM329" s="11"/>
      <c r="KN329" s="11"/>
      <c r="KO329" s="11"/>
      <c r="KP329" s="11"/>
      <c r="KQ329" s="11"/>
      <c r="KR329" s="11"/>
      <c r="KS329" s="11"/>
      <c r="KT329" s="11"/>
      <c r="KU329" s="11"/>
      <c r="KV329" s="11"/>
      <c r="KW329" s="11"/>
      <c r="KX329" s="11"/>
      <c r="KY329" s="11"/>
      <c r="KZ329" s="11"/>
      <c r="LA329" s="11"/>
      <c r="LB329" s="11"/>
      <c r="LC329" s="11"/>
      <c r="LD329" s="11"/>
      <c r="LE329" s="11"/>
      <c r="LF329" s="11"/>
      <c r="LG329" s="11"/>
      <c r="LH329" s="11"/>
      <c r="LI329" s="11"/>
      <c r="LJ329" s="11"/>
      <c r="LK329" s="11"/>
      <c r="LL329" s="11"/>
      <c r="LM329" s="11"/>
      <c r="LN329" s="11"/>
      <c r="LO329" s="11"/>
      <c r="LP329" s="11"/>
      <c r="LQ329" s="11"/>
      <c r="LR329" s="11"/>
      <c r="LS329" s="11"/>
      <c r="LT329" s="11"/>
      <c r="LU329" s="11"/>
      <c r="LV329" s="11"/>
      <c r="LW329" s="11"/>
      <c r="LX329" s="11"/>
      <c r="LY329" s="11"/>
      <c r="LZ329" s="11"/>
      <c r="MA329" s="11"/>
      <c r="MB329" s="11"/>
      <c r="MC329" s="11"/>
      <c r="MD329" s="11"/>
      <c r="ME329" s="11"/>
      <c r="MF329" s="11"/>
      <c r="MG329" s="11"/>
      <c r="MH329" s="11"/>
      <c r="MI329" s="11"/>
      <c r="MJ329" s="11"/>
    </row>
    <row r="330" spans="28:348" ht="15.75" customHeight="1" x14ac:dyDescent="0.2"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1"/>
      <c r="GS330" s="11"/>
      <c r="GT330" s="11"/>
      <c r="GU330" s="11"/>
      <c r="GV330" s="11"/>
      <c r="GW330" s="11"/>
      <c r="GX330" s="11"/>
      <c r="GY330" s="11"/>
      <c r="GZ330" s="11"/>
      <c r="HA330" s="11"/>
      <c r="HB330" s="11"/>
      <c r="HC330" s="11"/>
      <c r="HD330" s="11"/>
      <c r="HE330" s="11"/>
      <c r="HF330" s="11"/>
      <c r="HG330" s="11"/>
      <c r="HH330" s="11"/>
      <c r="HI330" s="11"/>
      <c r="HJ330" s="11"/>
      <c r="HK330" s="11"/>
      <c r="HL330" s="11"/>
      <c r="HM330" s="11"/>
      <c r="HN330" s="11"/>
      <c r="HO330" s="11"/>
      <c r="HP330" s="11"/>
      <c r="HQ330" s="11"/>
      <c r="HR330" s="11"/>
      <c r="HS330" s="11"/>
      <c r="HT330" s="11"/>
      <c r="HU330" s="11"/>
      <c r="HV330" s="11"/>
      <c r="HW330" s="11"/>
      <c r="HX330" s="11"/>
      <c r="HY330" s="11"/>
      <c r="HZ330" s="11"/>
      <c r="IA330" s="11"/>
      <c r="IB330" s="11"/>
      <c r="IC330" s="11"/>
      <c r="ID330" s="11"/>
      <c r="IE330" s="11"/>
      <c r="IF330" s="11"/>
      <c r="IG330" s="11"/>
      <c r="IH330" s="11"/>
      <c r="II330" s="11"/>
      <c r="IJ330" s="11"/>
      <c r="IK330" s="11"/>
      <c r="IL330" s="11"/>
      <c r="IM330" s="11"/>
      <c r="IN330" s="11"/>
      <c r="IO330" s="11"/>
      <c r="IP330" s="11"/>
      <c r="IQ330" s="11"/>
      <c r="IR330" s="11"/>
      <c r="IS330" s="11"/>
      <c r="IT330" s="11"/>
      <c r="IU330" s="11"/>
      <c r="IV330" s="11"/>
      <c r="IW330" s="11"/>
      <c r="IX330" s="11"/>
      <c r="IY330" s="11"/>
      <c r="IZ330" s="11"/>
      <c r="JA330" s="11"/>
      <c r="JB330" s="11"/>
      <c r="JC330" s="11"/>
      <c r="JD330" s="11"/>
      <c r="JE330" s="11"/>
      <c r="JF330" s="11"/>
      <c r="JG330" s="11"/>
      <c r="JH330" s="11"/>
      <c r="JI330" s="11"/>
      <c r="JJ330" s="11"/>
      <c r="JK330" s="11"/>
      <c r="JL330" s="11"/>
      <c r="JM330" s="11"/>
      <c r="JN330" s="11"/>
      <c r="JO330" s="11"/>
      <c r="JP330" s="11"/>
      <c r="JQ330" s="11"/>
      <c r="JR330" s="11"/>
      <c r="JS330" s="11"/>
      <c r="JT330" s="11"/>
      <c r="JU330" s="11"/>
      <c r="JV330" s="11"/>
      <c r="JW330" s="11"/>
      <c r="JX330" s="11"/>
      <c r="JY330" s="11"/>
      <c r="JZ330" s="11"/>
      <c r="KA330" s="11"/>
      <c r="KB330" s="11"/>
      <c r="KC330" s="11"/>
      <c r="KD330" s="11"/>
      <c r="KE330" s="11"/>
      <c r="KF330" s="11"/>
      <c r="KG330" s="11"/>
      <c r="KH330" s="11"/>
      <c r="KI330" s="11"/>
      <c r="KJ330" s="11"/>
      <c r="KK330" s="11"/>
      <c r="KL330" s="11"/>
      <c r="KM330" s="11"/>
      <c r="KN330" s="11"/>
      <c r="KO330" s="11"/>
      <c r="KP330" s="11"/>
      <c r="KQ330" s="11"/>
      <c r="KR330" s="11"/>
      <c r="KS330" s="11"/>
      <c r="KT330" s="11"/>
      <c r="KU330" s="11"/>
      <c r="KV330" s="11"/>
      <c r="KW330" s="11"/>
      <c r="KX330" s="11"/>
      <c r="KY330" s="11"/>
      <c r="KZ330" s="11"/>
      <c r="LA330" s="11"/>
      <c r="LB330" s="11"/>
      <c r="LC330" s="11"/>
      <c r="LD330" s="11"/>
      <c r="LE330" s="11"/>
      <c r="LF330" s="11"/>
      <c r="LG330" s="11"/>
      <c r="LH330" s="11"/>
      <c r="LI330" s="11"/>
      <c r="LJ330" s="11"/>
      <c r="LK330" s="11"/>
      <c r="LL330" s="11"/>
      <c r="LM330" s="11"/>
      <c r="LN330" s="11"/>
      <c r="LO330" s="11"/>
      <c r="LP330" s="11"/>
      <c r="LQ330" s="11"/>
      <c r="LR330" s="11"/>
      <c r="LS330" s="11"/>
      <c r="LT330" s="11"/>
      <c r="LU330" s="11"/>
      <c r="LV330" s="11"/>
      <c r="LW330" s="11"/>
      <c r="LX330" s="11"/>
      <c r="LY330" s="11"/>
      <c r="LZ330" s="11"/>
      <c r="MA330" s="11"/>
      <c r="MB330" s="11"/>
      <c r="MC330" s="11"/>
      <c r="MD330" s="11"/>
      <c r="ME330" s="11"/>
      <c r="MF330" s="11"/>
      <c r="MG330" s="11"/>
      <c r="MH330" s="11"/>
      <c r="MI330" s="11"/>
      <c r="MJ330" s="11"/>
    </row>
    <row r="331" spans="28:348" ht="15.75" customHeight="1" x14ac:dyDescent="0.2"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  <c r="GT331" s="11"/>
      <c r="GU331" s="11"/>
      <c r="GV331" s="11"/>
      <c r="GW331" s="11"/>
      <c r="GX331" s="11"/>
      <c r="GY331" s="11"/>
      <c r="GZ331" s="11"/>
      <c r="HA331" s="11"/>
      <c r="HB331" s="11"/>
      <c r="HC331" s="11"/>
      <c r="HD331" s="11"/>
      <c r="HE331" s="11"/>
      <c r="HF331" s="11"/>
      <c r="HG331" s="11"/>
      <c r="HH331" s="11"/>
      <c r="HI331" s="11"/>
      <c r="HJ331" s="11"/>
      <c r="HK331" s="11"/>
      <c r="HL331" s="11"/>
      <c r="HM331" s="11"/>
      <c r="HN331" s="11"/>
      <c r="HO331" s="11"/>
      <c r="HP331" s="11"/>
      <c r="HQ331" s="11"/>
      <c r="HR331" s="11"/>
      <c r="HS331" s="11"/>
      <c r="HT331" s="11"/>
      <c r="HU331" s="11"/>
      <c r="HV331" s="11"/>
      <c r="HW331" s="11"/>
      <c r="HX331" s="11"/>
      <c r="HY331" s="11"/>
      <c r="HZ331" s="11"/>
      <c r="IA331" s="11"/>
      <c r="IB331" s="11"/>
      <c r="IC331" s="11"/>
      <c r="ID331" s="11"/>
      <c r="IE331" s="11"/>
      <c r="IF331" s="11"/>
      <c r="IG331" s="11"/>
      <c r="IH331" s="11"/>
      <c r="II331" s="11"/>
      <c r="IJ331" s="11"/>
      <c r="IK331" s="11"/>
      <c r="IL331" s="11"/>
      <c r="IM331" s="11"/>
      <c r="IN331" s="11"/>
      <c r="IO331" s="11"/>
      <c r="IP331" s="11"/>
      <c r="IQ331" s="11"/>
      <c r="IR331" s="11"/>
      <c r="IS331" s="11"/>
      <c r="IT331" s="11"/>
      <c r="IU331" s="11"/>
      <c r="IV331" s="11"/>
      <c r="IW331" s="11"/>
      <c r="IX331" s="11"/>
      <c r="IY331" s="11"/>
      <c r="IZ331" s="11"/>
      <c r="JA331" s="11"/>
      <c r="JB331" s="11"/>
      <c r="JC331" s="11"/>
      <c r="JD331" s="11"/>
      <c r="JE331" s="11"/>
      <c r="JF331" s="11"/>
      <c r="JG331" s="11"/>
      <c r="JH331" s="11"/>
      <c r="JI331" s="11"/>
      <c r="JJ331" s="11"/>
      <c r="JK331" s="11"/>
      <c r="JL331" s="11"/>
      <c r="JM331" s="11"/>
      <c r="JN331" s="11"/>
      <c r="JO331" s="11"/>
      <c r="JP331" s="11"/>
      <c r="JQ331" s="11"/>
      <c r="JR331" s="11"/>
      <c r="JS331" s="11"/>
      <c r="JT331" s="11"/>
      <c r="JU331" s="11"/>
      <c r="JV331" s="11"/>
      <c r="JW331" s="11"/>
      <c r="JX331" s="11"/>
      <c r="JY331" s="11"/>
      <c r="JZ331" s="11"/>
      <c r="KA331" s="11"/>
      <c r="KB331" s="11"/>
      <c r="KC331" s="11"/>
      <c r="KD331" s="11"/>
      <c r="KE331" s="11"/>
      <c r="KF331" s="11"/>
      <c r="KG331" s="11"/>
      <c r="KH331" s="11"/>
      <c r="KI331" s="11"/>
      <c r="KJ331" s="11"/>
      <c r="KK331" s="11"/>
      <c r="KL331" s="11"/>
      <c r="KM331" s="11"/>
      <c r="KN331" s="11"/>
      <c r="KO331" s="11"/>
      <c r="KP331" s="11"/>
      <c r="KQ331" s="11"/>
      <c r="KR331" s="11"/>
      <c r="KS331" s="11"/>
      <c r="KT331" s="11"/>
      <c r="KU331" s="11"/>
      <c r="KV331" s="11"/>
      <c r="KW331" s="11"/>
      <c r="KX331" s="11"/>
      <c r="KY331" s="11"/>
      <c r="KZ331" s="11"/>
      <c r="LA331" s="11"/>
      <c r="LB331" s="11"/>
      <c r="LC331" s="11"/>
      <c r="LD331" s="11"/>
      <c r="LE331" s="11"/>
      <c r="LF331" s="11"/>
      <c r="LG331" s="11"/>
      <c r="LH331" s="11"/>
      <c r="LI331" s="11"/>
      <c r="LJ331" s="11"/>
      <c r="LK331" s="11"/>
      <c r="LL331" s="11"/>
      <c r="LM331" s="11"/>
      <c r="LN331" s="11"/>
      <c r="LO331" s="11"/>
      <c r="LP331" s="11"/>
      <c r="LQ331" s="11"/>
      <c r="LR331" s="11"/>
      <c r="LS331" s="11"/>
      <c r="LT331" s="11"/>
      <c r="LU331" s="11"/>
      <c r="LV331" s="11"/>
      <c r="LW331" s="11"/>
      <c r="LX331" s="11"/>
      <c r="LY331" s="11"/>
      <c r="LZ331" s="11"/>
      <c r="MA331" s="11"/>
      <c r="MB331" s="11"/>
      <c r="MC331" s="11"/>
      <c r="MD331" s="11"/>
      <c r="ME331" s="11"/>
      <c r="MF331" s="11"/>
      <c r="MG331" s="11"/>
      <c r="MH331" s="11"/>
      <c r="MI331" s="11"/>
      <c r="MJ331" s="11"/>
    </row>
    <row r="332" spans="28:348" ht="15.75" customHeight="1" x14ac:dyDescent="0.2"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11"/>
      <c r="HT332" s="11"/>
      <c r="HU332" s="11"/>
      <c r="HV332" s="11"/>
      <c r="HW332" s="11"/>
      <c r="HX332" s="11"/>
      <c r="HY332" s="11"/>
      <c r="HZ332" s="11"/>
      <c r="IA332" s="11"/>
      <c r="IB332" s="11"/>
      <c r="IC332" s="11"/>
      <c r="ID332" s="11"/>
      <c r="IE332" s="11"/>
      <c r="IF332" s="11"/>
      <c r="IG332" s="11"/>
      <c r="IH332" s="11"/>
      <c r="II332" s="11"/>
      <c r="IJ332" s="11"/>
      <c r="IK332" s="11"/>
      <c r="IL332" s="11"/>
      <c r="IM332" s="11"/>
      <c r="IN332" s="11"/>
      <c r="IO332" s="11"/>
      <c r="IP332" s="11"/>
      <c r="IQ332" s="11"/>
      <c r="IR332" s="11"/>
      <c r="IS332" s="11"/>
      <c r="IT332" s="11"/>
      <c r="IU332" s="11"/>
      <c r="IV332" s="11"/>
      <c r="IW332" s="11"/>
      <c r="IX332" s="11"/>
      <c r="IY332" s="11"/>
      <c r="IZ332" s="11"/>
      <c r="JA332" s="11"/>
      <c r="JB332" s="11"/>
      <c r="JC332" s="11"/>
      <c r="JD332" s="11"/>
      <c r="JE332" s="11"/>
      <c r="JF332" s="11"/>
      <c r="JG332" s="11"/>
      <c r="JH332" s="11"/>
      <c r="JI332" s="11"/>
      <c r="JJ332" s="11"/>
      <c r="JK332" s="11"/>
      <c r="JL332" s="11"/>
      <c r="JM332" s="11"/>
      <c r="JN332" s="11"/>
      <c r="JO332" s="11"/>
      <c r="JP332" s="11"/>
      <c r="JQ332" s="11"/>
      <c r="JR332" s="11"/>
      <c r="JS332" s="11"/>
      <c r="JT332" s="11"/>
      <c r="JU332" s="11"/>
      <c r="JV332" s="11"/>
      <c r="JW332" s="11"/>
      <c r="JX332" s="11"/>
      <c r="JY332" s="11"/>
      <c r="JZ332" s="11"/>
      <c r="KA332" s="11"/>
      <c r="KB332" s="11"/>
      <c r="KC332" s="11"/>
      <c r="KD332" s="11"/>
      <c r="KE332" s="11"/>
      <c r="KF332" s="11"/>
      <c r="KG332" s="11"/>
      <c r="KH332" s="11"/>
      <c r="KI332" s="11"/>
      <c r="KJ332" s="11"/>
      <c r="KK332" s="11"/>
      <c r="KL332" s="11"/>
      <c r="KM332" s="11"/>
      <c r="KN332" s="11"/>
      <c r="KO332" s="11"/>
      <c r="KP332" s="11"/>
      <c r="KQ332" s="11"/>
      <c r="KR332" s="11"/>
      <c r="KS332" s="11"/>
      <c r="KT332" s="11"/>
      <c r="KU332" s="11"/>
      <c r="KV332" s="11"/>
      <c r="KW332" s="11"/>
      <c r="KX332" s="11"/>
      <c r="KY332" s="11"/>
      <c r="KZ332" s="11"/>
      <c r="LA332" s="11"/>
      <c r="LB332" s="11"/>
      <c r="LC332" s="11"/>
      <c r="LD332" s="11"/>
      <c r="LE332" s="11"/>
      <c r="LF332" s="11"/>
      <c r="LG332" s="11"/>
      <c r="LH332" s="11"/>
      <c r="LI332" s="11"/>
      <c r="LJ332" s="11"/>
      <c r="LK332" s="11"/>
      <c r="LL332" s="11"/>
      <c r="LM332" s="11"/>
      <c r="LN332" s="11"/>
      <c r="LO332" s="11"/>
      <c r="LP332" s="11"/>
      <c r="LQ332" s="11"/>
      <c r="LR332" s="11"/>
      <c r="LS332" s="11"/>
      <c r="LT332" s="11"/>
      <c r="LU332" s="11"/>
      <c r="LV332" s="11"/>
      <c r="LW332" s="11"/>
      <c r="LX332" s="11"/>
      <c r="LY332" s="11"/>
      <c r="LZ332" s="11"/>
      <c r="MA332" s="11"/>
      <c r="MB332" s="11"/>
      <c r="MC332" s="11"/>
      <c r="MD332" s="11"/>
      <c r="ME332" s="11"/>
      <c r="MF332" s="11"/>
      <c r="MG332" s="11"/>
      <c r="MH332" s="11"/>
      <c r="MI332" s="11"/>
      <c r="MJ332" s="11"/>
    </row>
    <row r="333" spans="28:348" ht="15.75" customHeight="1" x14ac:dyDescent="0.2"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  <c r="HF333" s="11"/>
      <c r="HG333" s="11"/>
      <c r="HH333" s="11"/>
      <c r="HI333" s="11"/>
      <c r="HJ333" s="11"/>
      <c r="HK333" s="11"/>
      <c r="HL333" s="11"/>
      <c r="HM333" s="11"/>
      <c r="HN333" s="11"/>
      <c r="HO333" s="11"/>
      <c r="HP333" s="11"/>
      <c r="HQ333" s="11"/>
      <c r="HR333" s="11"/>
      <c r="HS333" s="11"/>
      <c r="HT333" s="11"/>
      <c r="HU333" s="11"/>
      <c r="HV333" s="11"/>
      <c r="HW333" s="11"/>
      <c r="HX333" s="11"/>
      <c r="HY333" s="11"/>
      <c r="HZ333" s="11"/>
      <c r="IA333" s="11"/>
      <c r="IB333" s="11"/>
      <c r="IC333" s="11"/>
      <c r="ID333" s="11"/>
      <c r="IE333" s="11"/>
      <c r="IF333" s="11"/>
      <c r="IG333" s="11"/>
      <c r="IH333" s="11"/>
      <c r="II333" s="11"/>
      <c r="IJ333" s="11"/>
      <c r="IK333" s="11"/>
      <c r="IL333" s="11"/>
      <c r="IM333" s="11"/>
      <c r="IN333" s="11"/>
      <c r="IO333" s="11"/>
      <c r="IP333" s="11"/>
      <c r="IQ333" s="11"/>
      <c r="IR333" s="11"/>
      <c r="IS333" s="11"/>
      <c r="IT333" s="11"/>
      <c r="IU333" s="11"/>
      <c r="IV333" s="11"/>
      <c r="IW333" s="11"/>
      <c r="IX333" s="11"/>
      <c r="IY333" s="11"/>
      <c r="IZ333" s="11"/>
      <c r="JA333" s="11"/>
      <c r="JB333" s="11"/>
      <c r="JC333" s="11"/>
      <c r="JD333" s="11"/>
      <c r="JE333" s="11"/>
      <c r="JF333" s="11"/>
      <c r="JG333" s="11"/>
      <c r="JH333" s="11"/>
      <c r="JI333" s="11"/>
      <c r="JJ333" s="11"/>
      <c r="JK333" s="11"/>
      <c r="JL333" s="11"/>
      <c r="JM333" s="11"/>
      <c r="JN333" s="11"/>
      <c r="JO333" s="11"/>
      <c r="JP333" s="11"/>
      <c r="JQ333" s="11"/>
      <c r="JR333" s="11"/>
      <c r="JS333" s="11"/>
      <c r="JT333" s="11"/>
      <c r="JU333" s="11"/>
      <c r="JV333" s="11"/>
      <c r="JW333" s="11"/>
      <c r="JX333" s="11"/>
      <c r="JY333" s="11"/>
      <c r="JZ333" s="11"/>
      <c r="KA333" s="11"/>
      <c r="KB333" s="11"/>
      <c r="KC333" s="11"/>
      <c r="KD333" s="11"/>
      <c r="KE333" s="11"/>
      <c r="KF333" s="11"/>
      <c r="KG333" s="11"/>
      <c r="KH333" s="11"/>
      <c r="KI333" s="11"/>
      <c r="KJ333" s="11"/>
      <c r="KK333" s="11"/>
      <c r="KL333" s="11"/>
      <c r="KM333" s="11"/>
      <c r="KN333" s="11"/>
      <c r="KO333" s="11"/>
      <c r="KP333" s="11"/>
      <c r="KQ333" s="11"/>
      <c r="KR333" s="11"/>
      <c r="KS333" s="11"/>
      <c r="KT333" s="11"/>
      <c r="KU333" s="11"/>
      <c r="KV333" s="11"/>
      <c r="KW333" s="11"/>
      <c r="KX333" s="11"/>
      <c r="KY333" s="11"/>
      <c r="KZ333" s="11"/>
      <c r="LA333" s="11"/>
      <c r="LB333" s="11"/>
      <c r="LC333" s="11"/>
      <c r="LD333" s="11"/>
      <c r="LE333" s="11"/>
      <c r="LF333" s="11"/>
      <c r="LG333" s="11"/>
      <c r="LH333" s="11"/>
      <c r="LI333" s="11"/>
      <c r="LJ333" s="11"/>
      <c r="LK333" s="11"/>
      <c r="LL333" s="11"/>
      <c r="LM333" s="11"/>
      <c r="LN333" s="11"/>
      <c r="LO333" s="11"/>
      <c r="LP333" s="11"/>
      <c r="LQ333" s="11"/>
      <c r="LR333" s="11"/>
      <c r="LS333" s="11"/>
      <c r="LT333" s="11"/>
      <c r="LU333" s="11"/>
      <c r="LV333" s="11"/>
      <c r="LW333" s="11"/>
      <c r="LX333" s="11"/>
      <c r="LY333" s="11"/>
      <c r="LZ333" s="11"/>
      <c r="MA333" s="11"/>
      <c r="MB333" s="11"/>
      <c r="MC333" s="11"/>
      <c r="MD333" s="11"/>
      <c r="ME333" s="11"/>
      <c r="MF333" s="11"/>
      <c r="MG333" s="11"/>
      <c r="MH333" s="11"/>
      <c r="MI333" s="11"/>
      <c r="MJ333" s="11"/>
    </row>
    <row r="334" spans="28:348" ht="15.75" customHeight="1" x14ac:dyDescent="0.2"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  <c r="GT334" s="11"/>
      <c r="GU334" s="11"/>
      <c r="GV334" s="11"/>
      <c r="GW334" s="11"/>
      <c r="GX334" s="11"/>
      <c r="GY334" s="11"/>
      <c r="GZ334" s="11"/>
      <c r="HA334" s="11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  <c r="HW334" s="11"/>
      <c r="HX334" s="11"/>
      <c r="HY334" s="11"/>
      <c r="HZ334" s="11"/>
      <c r="IA334" s="11"/>
      <c r="IB334" s="11"/>
      <c r="IC334" s="11"/>
      <c r="ID334" s="11"/>
      <c r="IE334" s="11"/>
      <c r="IF334" s="11"/>
      <c r="IG334" s="11"/>
      <c r="IH334" s="11"/>
      <c r="II334" s="11"/>
      <c r="IJ334" s="11"/>
      <c r="IK334" s="11"/>
      <c r="IL334" s="11"/>
      <c r="IM334" s="11"/>
      <c r="IN334" s="11"/>
      <c r="IO334" s="11"/>
      <c r="IP334" s="11"/>
      <c r="IQ334" s="11"/>
      <c r="IR334" s="11"/>
      <c r="IS334" s="11"/>
      <c r="IT334" s="11"/>
      <c r="IU334" s="11"/>
      <c r="IV334" s="11"/>
      <c r="IW334" s="11"/>
      <c r="IX334" s="11"/>
      <c r="IY334" s="11"/>
      <c r="IZ334" s="11"/>
      <c r="JA334" s="11"/>
      <c r="JB334" s="11"/>
      <c r="JC334" s="11"/>
      <c r="JD334" s="11"/>
      <c r="JE334" s="11"/>
      <c r="JF334" s="11"/>
      <c r="JG334" s="11"/>
      <c r="JH334" s="11"/>
      <c r="JI334" s="11"/>
      <c r="JJ334" s="11"/>
      <c r="JK334" s="11"/>
      <c r="JL334" s="11"/>
      <c r="JM334" s="11"/>
      <c r="JN334" s="11"/>
      <c r="JO334" s="11"/>
      <c r="JP334" s="11"/>
      <c r="JQ334" s="11"/>
      <c r="JR334" s="11"/>
      <c r="JS334" s="11"/>
      <c r="JT334" s="11"/>
      <c r="JU334" s="11"/>
      <c r="JV334" s="11"/>
      <c r="JW334" s="11"/>
      <c r="JX334" s="11"/>
      <c r="JY334" s="11"/>
      <c r="JZ334" s="11"/>
      <c r="KA334" s="11"/>
      <c r="KB334" s="11"/>
      <c r="KC334" s="11"/>
      <c r="KD334" s="11"/>
      <c r="KE334" s="11"/>
      <c r="KF334" s="11"/>
      <c r="KG334" s="11"/>
      <c r="KH334" s="11"/>
      <c r="KI334" s="11"/>
      <c r="KJ334" s="11"/>
      <c r="KK334" s="11"/>
      <c r="KL334" s="11"/>
      <c r="KM334" s="11"/>
      <c r="KN334" s="11"/>
      <c r="KO334" s="11"/>
      <c r="KP334" s="11"/>
      <c r="KQ334" s="11"/>
      <c r="KR334" s="11"/>
      <c r="KS334" s="11"/>
      <c r="KT334" s="11"/>
      <c r="KU334" s="11"/>
      <c r="KV334" s="11"/>
      <c r="KW334" s="11"/>
      <c r="KX334" s="11"/>
      <c r="KY334" s="11"/>
      <c r="KZ334" s="11"/>
      <c r="LA334" s="11"/>
      <c r="LB334" s="11"/>
      <c r="LC334" s="11"/>
      <c r="LD334" s="11"/>
      <c r="LE334" s="11"/>
      <c r="LF334" s="11"/>
      <c r="LG334" s="11"/>
      <c r="LH334" s="11"/>
      <c r="LI334" s="11"/>
      <c r="LJ334" s="11"/>
      <c r="LK334" s="11"/>
      <c r="LL334" s="11"/>
      <c r="LM334" s="11"/>
      <c r="LN334" s="11"/>
      <c r="LO334" s="11"/>
      <c r="LP334" s="11"/>
      <c r="LQ334" s="11"/>
      <c r="LR334" s="11"/>
      <c r="LS334" s="11"/>
      <c r="LT334" s="11"/>
      <c r="LU334" s="11"/>
      <c r="LV334" s="11"/>
      <c r="LW334" s="11"/>
      <c r="LX334" s="11"/>
      <c r="LY334" s="11"/>
      <c r="LZ334" s="11"/>
      <c r="MA334" s="11"/>
      <c r="MB334" s="11"/>
      <c r="MC334" s="11"/>
      <c r="MD334" s="11"/>
      <c r="ME334" s="11"/>
      <c r="MF334" s="11"/>
      <c r="MG334" s="11"/>
      <c r="MH334" s="11"/>
      <c r="MI334" s="11"/>
      <c r="MJ334" s="11"/>
    </row>
    <row r="335" spans="28:348" ht="15.75" customHeight="1" x14ac:dyDescent="0.2"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  <c r="IF335" s="11"/>
      <c r="IG335" s="11"/>
      <c r="IH335" s="11"/>
      <c r="II335" s="11"/>
      <c r="IJ335" s="11"/>
      <c r="IK335" s="11"/>
      <c r="IL335" s="11"/>
      <c r="IM335" s="11"/>
      <c r="IN335" s="11"/>
      <c r="IO335" s="11"/>
      <c r="IP335" s="11"/>
      <c r="IQ335" s="11"/>
      <c r="IR335" s="11"/>
      <c r="IS335" s="11"/>
      <c r="IT335" s="11"/>
      <c r="IU335" s="11"/>
      <c r="IV335" s="11"/>
      <c r="IW335" s="11"/>
      <c r="IX335" s="11"/>
      <c r="IY335" s="11"/>
      <c r="IZ335" s="11"/>
      <c r="JA335" s="11"/>
      <c r="JB335" s="11"/>
      <c r="JC335" s="11"/>
      <c r="JD335" s="11"/>
      <c r="JE335" s="11"/>
      <c r="JF335" s="11"/>
      <c r="JG335" s="11"/>
      <c r="JH335" s="11"/>
      <c r="JI335" s="11"/>
      <c r="JJ335" s="11"/>
      <c r="JK335" s="11"/>
      <c r="JL335" s="11"/>
      <c r="JM335" s="11"/>
      <c r="JN335" s="11"/>
      <c r="JO335" s="11"/>
      <c r="JP335" s="11"/>
      <c r="JQ335" s="11"/>
      <c r="JR335" s="11"/>
      <c r="JS335" s="11"/>
      <c r="JT335" s="11"/>
      <c r="JU335" s="11"/>
      <c r="JV335" s="11"/>
      <c r="JW335" s="11"/>
      <c r="JX335" s="11"/>
      <c r="JY335" s="11"/>
      <c r="JZ335" s="11"/>
      <c r="KA335" s="11"/>
      <c r="KB335" s="11"/>
      <c r="KC335" s="11"/>
      <c r="KD335" s="11"/>
      <c r="KE335" s="11"/>
      <c r="KF335" s="11"/>
      <c r="KG335" s="11"/>
      <c r="KH335" s="11"/>
      <c r="KI335" s="11"/>
      <c r="KJ335" s="11"/>
      <c r="KK335" s="11"/>
      <c r="KL335" s="11"/>
      <c r="KM335" s="11"/>
      <c r="KN335" s="11"/>
      <c r="KO335" s="11"/>
      <c r="KP335" s="11"/>
      <c r="KQ335" s="11"/>
      <c r="KR335" s="11"/>
      <c r="KS335" s="11"/>
      <c r="KT335" s="11"/>
      <c r="KU335" s="11"/>
      <c r="KV335" s="11"/>
      <c r="KW335" s="11"/>
      <c r="KX335" s="11"/>
      <c r="KY335" s="11"/>
      <c r="KZ335" s="11"/>
      <c r="LA335" s="11"/>
      <c r="LB335" s="11"/>
      <c r="LC335" s="11"/>
      <c r="LD335" s="11"/>
      <c r="LE335" s="11"/>
      <c r="LF335" s="11"/>
      <c r="LG335" s="11"/>
      <c r="LH335" s="11"/>
      <c r="LI335" s="11"/>
      <c r="LJ335" s="11"/>
      <c r="LK335" s="11"/>
      <c r="LL335" s="11"/>
      <c r="LM335" s="11"/>
      <c r="LN335" s="11"/>
      <c r="LO335" s="11"/>
      <c r="LP335" s="11"/>
      <c r="LQ335" s="11"/>
      <c r="LR335" s="11"/>
      <c r="LS335" s="11"/>
      <c r="LT335" s="11"/>
      <c r="LU335" s="11"/>
      <c r="LV335" s="11"/>
      <c r="LW335" s="11"/>
      <c r="LX335" s="11"/>
      <c r="LY335" s="11"/>
      <c r="LZ335" s="11"/>
      <c r="MA335" s="11"/>
      <c r="MB335" s="11"/>
      <c r="MC335" s="11"/>
      <c r="MD335" s="11"/>
      <c r="ME335" s="11"/>
      <c r="MF335" s="11"/>
      <c r="MG335" s="11"/>
      <c r="MH335" s="11"/>
      <c r="MI335" s="11"/>
      <c r="MJ335" s="11"/>
    </row>
    <row r="336" spans="28:348" ht="15.75" customHeight="1" x14ac:dyDescent="0.2"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  <c r="GT336" s="11"/>
      <c r="GU336" s="11"/>
      <c r="GV336" s="11"/>
      <c r="GW336" s="11"/>
      <c r="GX336" s="11"/>
      <c r="GY336" s="11"/>
      <c r="GZ336" s="11"/>
      <c r="HA336" s="11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  <c r="HW336" s="11"/>
      <c r="HX336" s="11"/>
      <c r="HY336" s="11"/>
      <c r="HZ336" s="11"/>
      <c r="IA336" s="11"/>
      <c r="IB336" s="11"/>
      <c r="IC336" s="11"/>
      <c r="ID336" s="11"/>
      <c r="IE336" s="11"/>
      <c r="IF336" s="11"/>
      <c r="IG336" s="11"/>
      <c r="IH336" s="11"/>
      <c r="II336" s="11"/>
      <c r="IJ336" s="11"/>
      <c r="IK336" s="11"/>
      <c r="IL336" s="11"/>
      <c r="IM336" s="11"/>
      <c r="IN336" s="11"/>
      <c r="IO336" s="11"/>
      <c r="IP336" s="11"/>
      <c r="IQ336" s="11"/>
      <c r="IR336" s="11"/>
      <c r="IS336" s="11"/>
      <c r="IT336" s="11"/>
      <c r="IU336" s="11"/>
      <c r="IV336" s="11"/>
      <c r="IW336" s="11"/>
      <c r="IX336" s="11"/>
      <c r="IY336" s="11"/>
      <c r="IZ336" s="11"/>
      <c r="JA336" s="11"/>
      <c r="JB336" s="11"/>
      <c r="JC336" s="11"/>
      <c r="JD336" s="11"/>
      <c r="JE336" s="11"/>
      <c r="JF336" s="11"/>
      <c r="JG336" s="11"/>
      <c r="JH336" s="11"/>
      <c r="JI336" s="11"/>
      <c r="JJ336" s="11"/>
      <c r="JK336" s="11"/>
      <c r="JL336" s="11"/>
      <c r="JM336" s="11"/>
      <c r="JN336" s="11"/>
      <c r="JO336" s="11"/>
      <c r="JP336" s="11"/>
      <c r="JQ336" s="11"/>
      <c r="JR336" s="11"/>
      <c r="JS336" s="11"/>
      <c r="JT336" s="11"/>
      <c r="JU336" s="11"/>
      <c r="JV336" s="11"/>
      <c r="JW336" s="11"/>
      <c r="JX336" s="11"/>
      <c r="JY336" s="11"/>
      <c r="JZ336" s="11"/>
      <c r="KA336" s="11"/>
      <c r="KB336" s="11"/>
      <c r="KC336" s="11"/>
      <c r="KD336" s="11"/>
      <c r="KE336" s="11"/>
      <c r="KF336" s="11"/>
      <c r="KG336" s="11"/>
      <c r="KH336" s="11"/>
      <c r="KI336" s="11"/>
      <c r="KJ336" s="11"/>
      <c r="KK336" s="11"/>
      <c r="KL336" s="11"/>
      <c r="KM336" s="11"/>
      <c r="KN336" s="11"/>
      <c r="KO336" s="11"/>
      <c r="KP336" s="11"/>
      <c r="KQ336" s="11"/>
      <c r="KR336" s="11"/>
      <c r="KS336" s="11"/>
      <c r="KT336" s="11"/>
      <c r="KU336" s="11"/>
      <c r="KV336" s="11"/>
      <c r="KW336" s="11"/>
      <c r="KX336" s="11"/>
      <c r="KY336" s="11"/>
      <c r="KZ336" s="11"/>
      <c r="LA336" s="11"/>
      <c r="LB336" s="11"/>
      <c r="LC336" s="11"/>
      <c r="LD336" s="11"/>
      <c r="LE336" s="11"/>
      <c r="LF336" s="11"/>
      <c r="LG336" s="11"/>
      <c r="LH336" s="11"/>
      <c r="LI336" s="11"/>
      <c r="LJ336" s="11"/>
      <c r="LK336" s="11"/>
      <c r="LL336" s="11"/>
      <c r="LM336" s="11"/>
      <c r="LN336" s="11"/>
      <c r="LO336" s="11"/>
      <c r="LP336" s="11"/>
      <c r="LQ336" s="11"/>
      <c r="LR336" s="11"/>
      <c r="LS336" s="11"/>
      <c r="LT336" s="11"/>
      <c r="LU336" s="11"/>
      <c r="LV336" s="11"/>
      <c r="LW336" s="11"/>
      <c r="LX336" s="11"/>
      <c r="LY336" s="11"/>
      <c r="LZ336" s="11"/>
      <c r="MA336" s="11"/>
      <c r="MB336" s="11"/>
      <c r="MC336" s="11"/>
      <c r="MD336" s="11"/>
      <c r="ME336" s="11"/>
      <c r="MF336" s="11"/>
      <c r="MG336" s="11"/>
      <c r="MH336" s="11"/>
      <c r="MI336" s="11"/>
      <c r="MJ336" s="11"/>
    </row>
    <row r="337" spans="28:348" ht="15.75" customHeight="1" x14ac:dyDescent="0.2"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  <c r="IF337" s="11"/>
      <c r="IG337" s="11"/>
      <c r="IH337" s="11"/>
      <c r="II337" s="11"/>
      <c r="IJ337" s="11"/>
      <c r="IK337" s="11"/>
      <c r="IL337" s="11"/>
      <c r="IM337" s="11"/>
      <c r="IN337" s="11"/>
      <c r="IO337" s="11"/>
      <c r="IP337" s="11"/>
      <c r="IQ337" s="11"/>
      <c r="IR337" s="11"/>
      <c r="IS337" s="11"/>
      <c r="IT337" s="11"/>
      <c r="IU337" s="11"/>
      <c r="IV337" s="11"/>
      <c r="IW337" s="11"/>
      <c r="IX337" s="11"/>
      <c r="IY337" s="11"/>
      <c r="IZ337" s="11"/>
      <c r="JA337" s="11"/>
      <c r="JB337" s="11"/>
      <c r="JC337" s="11"/>
      <c r="JD337" s="11"/>
      <c r="JE337" s="11"/>
      <c r="JF337" s="11"/>
      <c r="JG337" s="11"/>
      <c r="JH337" s="11"/>
      <c r="JI337" s="11"/>
      <c r="JJ337" s="11"/>
      <c r="JK337" s="11"/>
      <c r="JL337" s="11"/>
      <c r="JM337" s="11"/>
      <c r="JN337" s="11"/>
      <c r="JO337" s="11"/>
      <c r="JP337" s="11"/>
      <c r="JQ337" s="11"/>
      <c r="JR337" s="11"/>
      <c r="JS337" s="11"/>
      <c r="JT337" s="11"/>
      <c r="JU337" s="11"/>
      <c r="JV337" s="11"/>
      <c r="JW337" s="11"/>
      <c r="JX337" s="11"/>
      <c r="JY337" s="11"/>
      <c r="JZ337" s="11"/>
      <c r="KA337" s="11"/>
      <c r="KB337" s="11"/>
      <c r="KC337" s="11"/>
      <c r="KD337" s="11"/>
      <c r="KE337" s="11"/>
      <c r="KF337" s="11"/>
      <c r="KG337" s="11"/>
      <c r="KH337" s="11"/>
      <c r="KI337" s="11"/>
      <c r="KJ337" s="11"/>
      <c r="KK337" s="11"/>
      <c r="KL337" s="11"/>
      <c r="KM337" s="11"/>
      <c r="KN337" s="11"/>
      <c r="KO337" s="11"/>
      <c r="KP337" s="11"/>
      <c r="KQ337" s="11"/>
      <c r="KR337" s="11"/>
      <c r="KS337" s="11"/>
      <c r="KT337" s="11"/>
      <c r="KU337" s="11"/>
      <c r="KV337" s="11"/>
      <c r="KW337" s="11"/>
      <c r="KX337" s="11"/>
      <c r="KY337" s="11"/>
      <c r="KZ337" s="11"/>
      <c r="LA337" s="11"/>
      <c r="LB337" s="11"/>
      <c r="LC337" s="11"/>
      <c r="LD337" s="11"/>
      <c r="LE337" s="11"/>
      <c r="LF337" s="11"/>
      <c r="LG337" s="11"/>
      <c r="LH337" s="11"/>
      <c r="LI337" s="11"/>
      <c r="LJ337" s="11"/>
      <c r="LK337" s="11"/>
      <c r="LL337" s="11"/>
      <c r="LM337" s="11"/>
      <c r="LN337" s="11"/>
      <c r="LO337" s="11"/>
      <c r="LP337" s="11"/>
      <c r="LQ337" s="11"/>
      <c r="LR337" s="11"/>
      <c r="LS337" s="11"/>
      <c r="LT337" s="11"/>
      <c r="LU337" s="11"/>
      <c r="LV337" s="11"/>
      <c r="LW337" s="11"/>
      <c r="LX337" s="11"/>
      <c r="LY337" s="11"/>
      <c r="LZ337" s="11"/>
      <c r="MA337" s="11"/>
      <c r="MB337" s="11"/>
      <c r="MC337" s="11"/>
      <c r="MD337" s="11"/>
      <c r="ME337" s="11"/>
      <c r="MF337" s="11"/>
      <c r="MG337" s="11"/>
      <c r="MH337" s="11"/>
      <c r="MI337" s="11"/>
      <c r="MJ337" s="11"/>
    </row>
    <row r="338" spans="28:348" ht="15.75" customHeight="1" x14ac:dyDescent="0.2"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  <c r="IF338" s="11"/>
      <c r="IG338" s="11"/>
      <c r="IH338" s="11"/>
      <c r="II338" s="11"/>
      <c r="IJ338" s="11"/>
      <c r="IK338" s="11"/>
      <c r="IL338" s="11"/>
      <c r="IM338" s="11"/>
      <c r="IN338" s="11"/>
      <c r="IO338" s="11"/>
      <c r="IP338" s="11"/>
      <c r="IQ338" s="11"/>
      <c r="IR338" s="11"/>
      <c r="IS338" s="11"/>
      <c r="IT338" s="11"/>
      <c r="IU338" s="11"/>
      <c r="IV338" s="11"/>
      <c r="IW338" s="11"/>
      <c r="IX338" s="11"/>
      <c r="IY338" s="11"/>
      <c r="IZ338" s="11"/>
      <c r="JA338" s="11"/>
      <c r="JB338" s="11"/>
      <c r="JC338" s="11"/>
      <c r="JD338" s="11"/>
      <c r="JE338" s="11"/>
      <c r="JF338" s="11"/>
      <c r="JG338" s="11"/>
      <c r="JH338" s="11"/>
      <c r="JI338" s="11"/>
      <c r="JJ338" s="11"/>
      <c r="JK338" s="11"/>
      <c r="JL338" s="11"/>
      <c r="JM338" s="11"/>
      <c r="JN338" s="11"/>
      <c r="JO338" s="11"/>
      <c r="JP338" s="11"/>
      <c r="JQ338" s="11"/>
      <c r="JR338" s="11"/>
      <c r="JS338" s="11"/>
      <c r="JT338" s="11"/>
      <c r="JU338" s="11"/>
      <c r="JV338" s="11"/>
      <c r="JW338" s="11"/>
      <c r="JX338" s="11"/>
      <c r="JY338" s="11"/>
      <c r="JZ338" s="11"/>
      <c r="KA338" s="11"/>
      <c r="KB338" s="11"/>
      <c r="KC338" s="11"/>
      <c r="KD338" s="11"/>
      <c r="KE338" s="11"/>
      <c r="KF338" s="11"/>
      <c r="KG338" s="11"/>
      <c r="KH338" s="11"/>
      <c r="KI338" s="11"/>
      <c r="KJ338" s="11"/>
      <c r="KK338" s="11"/>
      <c r="KL338" s="11"/>
      <c r="KM338" s="11"/>
      <c r="KN338" s="11"/>
      <c r="KO338" s="11"/>
      <c r="KP338" s="11"/>
      <c r="KQ338" s="11"/>
      <c r="KR338" s="11"/>
      <c r="KS338" s="11"/>
      <c r="KT338" s="11"/>
      <c r="KU338" s="11"/>
      <c r="KV338" s="11"/>
      <c r="KW338" s="11"/>
      <c r="KX338" s="11"/>
      <c r="KY338" s="11"/>
      <c r="KZ338" s="11"/>
      <c r="LA338" s="11"/>
      <c r="LB338" s="11"/>
      <c r="LC338" s="11"/>
      <c r="LD338" s="11"/>
      <c r="LE338" s="11"/>
      <c r="LF338" s="11"/>
      <c r="LG338" s="11"/>
      <c r="LH338" s="11"/>
      <c r="LI338" s="11"/>
      <c r="LJ338" s="11"/>
      <c r="LK338" s="11"/>
      <c r="LL338" s="11"/>
      <c r="LM338" s="11"/>
      <c r="LN338" s="11"/>
      <c r="LO338" s="11"/>
      <c r="LP338" s="11"/>
      <c r="LQ338" s="11"/>
      <c r="LR338" s="11"/>
      <c r="LS338" s="11"/>
      <c r="LT338" s="11"/>
      <c r="LU338" s="11"/>
      <c r="LV338" s="11"/>
      <c r="LW338" s="11"/>
      <c r="LX338" s="11"/>
      <c r="LY338" s="11"/>
      <c r="LZ338" s="11"/>
      <c r="MA338" s="11"/>
      <c r="MB338" s="11"/>
      <c r="MC338" s="11"/>
      <c r="MD338" s="11"/>
      <c r="ME338" s="11"/>
      <c r="MF338" s="11"/>
      <c r="MG338" s="11"/>
      <c r="MH338" s="11"/>
      <c r="MI338" s="11"/>
      <c r="MJ338" s="11"/>
    </row>
    <row r="339" spans="28:348" ht="15.75" customHeight="1" x14ac:dyDescent="0.2"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  <c r="IF339" s="11"/>
      <c r="IG339" s="11"/>
      <c r="IH339" s="11"/>
      <c r="II339" s="11"/>
      <c r="IJ339" s="11"/>
      <c r="IK339" s="11"/>
      <c r="IL339" s="11"/>
      <c r="IM339" s="11"/>
      <c r="IN339" s="11"/>
      <c r="IO339" s="11"/>
      <c r="IP339" s="11"/>
      <c r="IQ339" s="11"/>
      <c r="IR339" s="11"/>
      <c r="IS339" s="11"/>
      <c r="IT339" s="11"/>
      <c r="IU339" s="11"/>
      <c r="IV339" s="11"/>
      <c r="IW339" s="11"/>
      <c r="IX339" s="11"/>
      <c r="IY339" s="11"/>
      <c r="IZ339" s="11"/>
      <c r="JA339" s="11"/>
      <c r="JB339" s="11"/>
      <c r="JC339" s="11"/>
      <c r="JD339" s="11"/>
      <c r="JE339" s="11"/>
      <c r="JF339" s="11"/>
      <c r="JG339" s="11"/>
      <c r="JH339" s="11"/>
      <c r="JI339" s="11"/>
      <c r="JJ339" s="11"/>
      <c r="JK339" s="11"/>
      <c r="JL339" s="11"/>
      <c r="JM339" s="11"/>
      <c r="JN339" s="11"/>
      <c r="JO339" s="11"/>
      <c r="JP339" s="11"/>
      <c r="JQ339" s="11"/>
      <c r="JR339" s="11"/>
      <c r="JS339" s="11"/>
      <c r="JT339" s="11"/>
      <c r="JU339" s="11"/>
      <c r="JV339" s="11"/>
      <c r="JW339" s="11"/>
      <c r="JX339" s="11"/>
      <c r="JY339" s="11"/>
      <c r="JZ339" s="11"/>
      <c r="KA339" s="11"/>
      <c r="KB339" s="11"/>
      <c r="KC339" s="11"/>
      <c r="KD339" s="11"/>
      <c r="KE339" s="11"/>
      <c r="KF339" s="11"/>
      <c r="KG339" s="11"/>
      <c r="KH339" s="11"/>
      <c r="KI339" s="11"/>
      <c r="KJ339" s="11"/>
      <c r="KK339" s="11"/>
      <c r="KL339" s="11"/>
      <c r="KM339" s="11"/>
      <c r="KN339" s="11"/>
      <c r="KO339" s="11"/>
      <c r="KP339" s="11"/>
      <c r="KQ339" s="11"/>
      <c r="KR339" s="11"/>
      <c r="KS339" s="11"/>
      <c r="KT339" s="11"/>
      <c r="KU339" s="11"/>
      <c r="KV339" s="11"/>
      <c r="KW339" s="11"/>
      <c r="KX339" s="11"/>
      <c r="KY339" s="11"/>
      <c r="KZ339" s="11"/>
      <c r="LA339" s="11"/>
      <c r="LB339" s="11"/>
      <c r="LC339" s="11"/>
      <c r="LD339" s="11"/>
      <c r="LE339" s="11"/>
      <c r="LF339" s="11"/>
      <c r="LG339" s="11"/>
      <c r="LH339" s="11"/>
      <c r="LI339" s="11"/>
      <c r="LJ339" s="11"/>
      <c r="LK339" s="11"/>
      <c r="LL339" s="11"/>
      <c r="LM339" s="11"/>
      <c r="LN339" s="11"/>
      <c r="LO339" s="11"/>
      <c r="LP339" s="11"/>
      <c r="LQ339" s="11"/>
      <c r="LR339" s="11"/>
      <c r="LS339" s="11"/>
      <c r="LT339" s="11"/>
      <c r="LU339" s="11"/>
      <c r="LV339" s="11"/>
      <c r="LW339" s="11"/>
      <c r="LX339" s="11"/>
      <c r="LY339" s="11"/>
      <c r="LZ339" s="11"/>
      <c r="MA339" s="11"/>
      <c r="MB339" s="11"/>
      <c r="MC339" s="11"/>
      <c r="MD339" s="11"/>
      <c r="ME339" s="11"/>
      <c r="MF339" s="11"/>
      <c r="MG339" s="11"/>
      <c r="MH339" s="11"/>
      <c r="MI339" s="11"/>
      <c r="MJ339" s="11"/>
    </row>
    <row r="340" spans="28:348" ht="15.75" customHeight="1" x14ac:dyDescent="0.2"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 s="11"/>
      <c r="GM340" s="11"/>
      <c r="GN340" s="11"/>
      <c r="GO340" s="11"/>
      <c r="GP340" s="11"/>
      <c r="GQ340" s="11"/>
      <c r="GR340" s="11"/>
      <c r="GS340" s="11"/>
      <c r="GT340" s="11"/>
      <c r="GU340" s="11"/>
      <c r="GV340" s="11"/>
      <c r="GW340" s="11"/>
      <c r="GX340" s="11"/>
      <c r="GY340" s="11"/>
      <c r="GZ340" s="11"/>
      <c r="HA340" s="11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  <c r="HW340" s="11"/>
      <c r="HX340" s="11"/>
      <c r="HY340" s="11"/>
      <c r="HZ340" s="11"/>
      <c r="IA340" s="11"/>
      <c r="IB340" s="11"/>
      <c r="IC340" s="11"/>
      <c r="ID340" s="11"/>
      <c r="IE340" s="11"/>
      <c r="IF340" s="11"/>
      <c r="IG340" s="11"/>
      <c r="IH340" s="11"/>
      <c r="II340" s="11"/>
      <c r="IJ340" s="11"/>
      <c r="IK340" s="11"/>
      <c r="IL340" s="11"/>
      <c r="IM340" s="11"/>
      <c r="IN340" s="11"/>
      <c r="IO340" s="11"/>
      <c r="IP340" s="11"/>
      <c r="IQ340" s="11"/>
      <c r="IR340" s="11"/>
      <c r="IS340" s="11"/>
      <c r="IT340" s="11"/>
      <c r="IU340" s="11"/>
      <c r="IV340" s="11"/>
      <c r="IW340" s="11"/>
      <c r="IX340" s="11"/>
      <c r="IY340" s="11"/>
      <c r="IZ340" s="11"/>
      <c r="JA340" s="11"/>
      <c r="JB340" s="11"/>
      <c r="JC340" s="11"/>
      <c r="JD340" s="11"/>
      <c r="JE340" s="11"/>
      <c r="JF340" s="11"/>
      <c r="JG340" s="11"/>
      <c r="JH340" s="11"/>
      <c r="JI340" s="11"/>
      <c r="JJ340" s="11"/>
      <c r="JK340" s="11"/>
      <c r="JL340" s="11"/>
      <c r="JM340" s="11"/>
      <c r="JN340" s="11"/>
      <c r="JO340" s="11"/>
      <c r="JP340" s="11"/>
      <c r="JQ340" s="11"/>
      <c r="JR340" s="11"/>
      <c r="JS340" s="11"/>
      <c r="JT340" s="11"/>
      <c r="JU340" s="11"/>
      <c r="JV340" s="11"/>
      <c r="JW340" s="11"/>
      <c r="JX340" s="11"/>
      <c r="JY340" s="11"/>
      <c r="JZ340" s="11"/>
      <c r="KA340" s="11"/>
      <c r="KB340" s="11"/>
      <c r="KC340" s="11"/>
      <c r="KD340" s="11"/>
      <c r="KE340" s="11"/>
      <c r="KF340" s="11"/>
      <c r="KG340" s="11"/>
      <c r="KH340" s="11"/>
      <c r="KI340" s="11"/>
      <c r="KJ340" s="11"/>
      <c r="KK340" s="11"/>
      <c r="KL340" s="11"/>
      <c r="KM340" s="11"/>
      <c r="KN340" s="11"/>
      <c r="KO340" s="11"/>
      <c r="KP340" s="11"/>
      <c r="KQ340" s="11"/>
      <c r="KR340" s="11"/>
      <c r="KS340" s="11"/>
      <c r="KT340" s="11"/>
      <c r="KU340" s="11"/>
      <c r="KV340" s="11"/>
      <c r="KW340" s="11"/>
      <c r="KX340" s="11"/>
      <c r="KY340" s="11"/>
      <c r="KZ340" s="11"/>
      <c r="LA340" s="11"/>
      <c r="LB340" s="11"/>
      <c r="LC340" s="11"/>
      <c r="LD340" s="11"/>
      <c r="LE340" s="11"/>
      <c r="LF340" s="11"/>
      <c r="LG340" s="11"/>
      <c r="LH340" s="11"/>
      <c r="LI340" s="11"/>
      <c r="LJ340" s="11"/>
      <c r="LK340" s="11"/>
      <c r="LL340" s="11"/>
      <c r="LM340" s="11"/>
      <c r="LN340" s="11"/>
      <c r="LO340" s="11"/>
      <c r="LP340" s="11"/>
      <c r="LQ340" s="11"/>
      <c r="LR340" s="11"/>
      <c r="LS340" s="11"/>
      <c r="LT340" s="11"/>
      <c r="LU340" s="11"/>
      <c r="LV340" s="11"/>
      <c r="LW340" s="11"/>
      <c r="LX340" s="11"/>
      <c r="LY340" s="11"/>
      <c r="LZ340" s="11"/>
      <c r="MA340" s="11"/>
      <c r="MB340" s="11"/>
      <c r="MC340" s="11"/>
      <c r="MD340" s="11"/>
      <c r="ME340" s="11"/>
      <c r="MF340" s="11"/>
      <c r="MG340" s="11"/>
      <c r="MH340" s="11"/>
      <c r="MI340" s="11"/>
      <c r="MJ340" s="11"/>
    </row>
    <row r="341" spans="28:348" ht="15.75" customHeight="1" x14ac:dyDescent="0.2"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  <c r="IF341" s="11"/>
      <c r="IG341" s="11"/>
      <c r="IH341" s="11"/>
      <c r="II341" s="11"/>
      <c r="IJ341" s="11"/>
      <c r="IK341" s="11"/>
      <c r="IL341" s="11"/>
      <c r="IM341" s="11"/>
      <c r="IN341" s="11"/>
      <c r="IO341" s="11"/>
      <c r="IP341" s="11"/>
      <c r="IQ341" s="11"/>
      <c r="IR341" s="11"/>
      <c r="IS341" s="11"/>
      <c r="IT341" s="11"/>
      <c r="IU341" s="11"/>
      <c r="IV341" s="11"/>
      <c r="IW341" s="11"/>
      <c r="IX341" s="11"/>
      <c r="IY341" s="11"/>
      <c r="IZ341" s="11"/>
      <c r="JA341" s="11"/>
      <c r="JB341" s="11"/>
      <c r="JC341" s="11"/>
      <c r="JD341" s="11"/>
      <c r="JE341" s="11"/>
      <c r="JF341" s="11"/>
      <c r="JG341" s="11"/>
      <c r="JH341" s="11"/>
      <c r="JI341" s="11"/>
      <c r="JJ341" s="11"/>
      <c r="JK341" s="11"/>
      <c r="JL341" s="11"/>
      <c r="JM341" s="11"/>
      <c r="JN341" s="11"/>
      <c r="JO341" s="11"/>
      <c r="JP341" s="11"/>
      <c r="JQ341" s="11"/>
      <c r="JR341" s="11"/>
      <c r="JS341" s="11"/>
      <c r="JT341" s="11"/>
      <c r="JU341" s="11"/>
      <c r="JV341" s="11"/>
      <c r="JW341" s="11"/>
      <c r="JX341" s="11"/>
      <c r="JY341" s="11"/>
      <c r="JZ341" s="11"/>
      <c r="KA341" s="11"/>
      <c r="KB341" s="11"/>
      <c r="KC341" s="11"/>
      <c r="KD341" s="11"/>
      <c r="KE341" s="11"/>
      <c r="KF341" s="11"/>
      <c r="KG341" s="11"/>
      <c r="KH341" s="11"/>
      <c r="KI341" s="11"/>
      <c r="KJ341" s="11"/>
      <c r="KK341" s="11"/>
      <c r="KL341" s="11"/>
      <c r="KM341" s="11"/>
      <c r="KN341" s="11"/>
      <c r="KO341" s="11"/>
      <c r="KP341" s="11"/>
      <c r="KQ341" s="11"/>
      <c r="KR341" s="11"/>
      <c r="KS341" s="11"/>
      <c r="KT341" s="11"/>
      <c r="KU341" s="11"/>
      <c r="KV341" s="11"/>
      <c r="KW341" s="11"/>
      <c r="KX341" s="11"/>
      <c r="KY341" s="11"/>
      <c r="KZ341" s="11"/>
      <c r="LA341" s="11"/>
      <c r="LB341" s="11"/>
      <c r="LC341" s="11"/>
      <c r="LD341" s="11"/>
      <c r="LE341" s="11"/>
      <c r="LF341" s="11"/>
      <c r="LG341" s="11"/>
      <c r="LH341" s="11"/>
      <c r="LI341" s="11"/>
      <c r="LJ341" s="11"/>
      <c r="LK341" s="11"/>
      <c r="LL341" s="11"/>
      <c r="LM341" s="11"/>
      <c r="LN341" s="11"/>
      <c r="LO341" s="11"/>
      <c r="LP341" s="11"/>
      <c r="LQ341" s="11"/>
      <c r="LR341" s="11"/>
      <c r="LS341" s="11"/>
      <c r="LT341" s="11"/>
      <c r="LU341" s="11"/>
      <c r="LV341" s="11"/>
      <c r="LW341" s="11"/>
      <c r="LX341" s="11"/>
      <c r="LY341" s="11"/>
      <c r="LZ341" s="11"/>
      <c r="MA341" s="11"/>
      <c r="MB341" s="11"/>
      <c r="MC341" s="11"/>
      <c r="MD341" s="11"/>
      <c r="ME341" s="11"/>
      <c r="MF341" s="11"/>
      <c r="MG341" s="11"/>
      <c r="MH341" s="11"/>
      <c r="MI341" s="11"/>
      <c r="MJ341" s="11"/>
    </row>
    <row r="342" spans="28:348" ht="15.75" customHeight="1" x14ac:dyDescent="0.2"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  <c r="IF342" s="11"/>
      <c r="IG342" s="11"/>
      <c r="IH342" s="11"/>
      <c r="II342" s="11"/>
      <c r="IJ342" s="11"/>
      <c r="IK342" s="11"/>
      <c r="IL342" s="11"/>
      <c r="IM342" s="11"/>
      <c r="IN342" s="11"/>
      <c r="IO342" s="11"/>
      <c r="IP342" s="11"/>
      <c r="IQ342" s="11"/>
      <c r="IR342" s="11"/>
      <c r="IS342" s="11"/>
      <c r="IT342" s="11"/>
      <c r="IU342" s="11"/>
      <c r="IV342" s="11"/>
      <c r="IW342" s="11"/>
      <c r="IX342" s="11"/>
      <c r="IY342" s="11"/>
      <c r="IZ342" s="11"/>
      <c r="JA342" s="11"/>
      <c r="JB342" s="11"/>
      <c r="JC342" s="11"/>
      <c r="JD342" s="11"/>
      <c r="JE342" s="11"/>
      <c r="JF342" s="11"/>
      <c r="JG342" s="11"/>
      <c r="JH342" s="11"/>
      <c r="JI342" s="11"/>
      <c r="JJ342" s="11"/>
      <c r="JK342" s="11"/>
      <c r="JL342" s="11"/>
      <c r="JM342" s="11"/>
      <c r="JN342" s="11"/>
      <c r="JO342" s="11"/>
      <c r="JP342" s="11"/>
      <c r="JQ342" s="11"/>
      <c r="JR342" s="11"/>
      <c r="JS342" s="11"/>
      <c r="JT342" s="11"/>
      <c r="JU342" s="11"/>
      <c r="JV342" s="11"/>
      <c r="JW342" s="11"/>
      <c r="JX342" s="11"/>
      <c r="JY342" s="11"/>
      <c r="JZ342" s="11"/>
      <c r="KA342" s="11"/>
      <c r="KB342" s="11"/>
      <c r="KC342" s="11"/>
      <c r="KD342" s="11"/>
      <c r="KE342" s="11"/>
      <c r="KF342" s="11"/>
      <c r="KG342" s="11"/>
      <c r="KH342" s="11"/>
      <c r="KI342" s="11"/>
      <c r="KJ342" s="11"/>
      <c r="KK342" s="11"/>
      <c r="KL342" s="11"/>
      <c r="KM342" s="11"/>
      <c r="KN342" s="11"/>
      <c r="KO342" s="11"/>
      <c r="KP342" s="11"/>
      <c r="KQ342" s="11"/>
      <c r="KR342" s="11"/>
      <c r="KS342" s="11"/>
      <c r="KT342" s="11"/>
      <c r="KU342" s="11"/>
      <c r="KV342" s="11"/>
      <c r="KW342" s="11"/>
      <c r="KX342" s="11"/>
      <c r="KY342" s="11"/>
      <c r="KZ342" s="11"/>
      <c r="LA342" s="11"/>
      <c r="LB342" s="11"/>
      <c r="LC342" s="11"/>
      <c r="LD342" s="11"/>
      <c r="LE342" s="11"/>
      <c r="LF342" s="11"/>
      <c r="LG342" s="11"/>
      <c r="LH342" s="11"/>
      <c r="LI342" s="11"/>
      <c r="LJ342" s="11"/>
      <c r="LK342" s="11"/>
      <c r="LL342" s="11"/>
      <c r="LM342" s="11"/>
      <c r="LN342" s="11"/>
      <c r="LO342" s="11"/>
      <c r="LP342" s="11"/>
      <c r="LQ342" s="11"/>
      <c r="LR342" s="11"/>
      <c r="LS342" s="11"/>
      <c r="LT342" s="11"/>
      <c r="LU342" s="11"/>
      <c r="LV342" s="11"/>
      <c r="LW342" s="11"/>
      <c r="LX342" s="11"/>
      <c r="LY342" s="11"/>
      <c r="LZ342" s="11"/>
      <c r="MA342" s="11"/>
      <c r="MB342" s="11"/>
      <c r="MC342" s="11"/>
      <c r="MD342" s="11"/>
      <c r="ME342" s="11"/>
      <c r="MF342" s="11"/>
      <c r="MG342" s="11"/>
      <c r="MH342" s="11"/>
      <c r="MI342" s="11"/>
      <c r="MJ342" s="11"/>
    </row>
    <row r="343" spans="28:348" ht="15.75" customHeight="1" x14ac:dyDescent="0.2"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1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1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11"/>
      <c r="HT343" s="11"/>
      <c r="HU343" s="11"/>
      <c r="HV343" s="11"/>
      <c r="HW343" s="11"/>
      <c r="HX343" s="11"/>
      <c r="HY343" s="11"/>
      <c r="HZ343" s="11"/>
      <c r="IA343" s="11"/>
      <c r="IB343" s="11"/>
      <c r="IC343" s="11"/>
      <c r="ID343" s="11"/>
      <c r="IE343" s="11"/>
      <c r="IF343" s="11"/>
      <c r="IG343" s="11"/>
      <c r="IH343" s="11"/>
      <c r="II343" s="11"/>
      <c r="IJ343" s="11"/>
      <c r="IK343" s="11"/>
      <c r="IL343" s="11"/>
      <c r="IM343" s="11"/>
      <c r="IN343" s="11"/>
      <c r="IO343" s="11"/>
      <c r="IP343" s="11"/>
      <c r="IQ343" s="11"/>
      <c r="IR343" s="11"/>
      <c r="IS343" s="11"/>
      <c r="IT343" s="11"/>
      <c r="IU343" s="11"/>
      <c r="IV343" s="11"/>
      <c r="IW343" s="11"/>
      <c r="IX343" s="11"/>
      <c r="IY343" s="11"/>
      <c r="IZ343" s="11"/>
      <c r="JA343" s="11"/>
      <c r="JB343" s="11"/>
      <c r="JC343" s="11"/>
      <c r="JD343" s="11"/>
      <c r="JE343" s="11"/>
      <c r="JF343" s="11"/>
      <c r="JG343" s="11"/>
      <c r="JH343" s="11"/>
      <c r="JI343" s="11"/>
      <c r="JJ343" s="11"/>
      <c r="JK343" s="11"/>
      <c r="JL343" s="11"/>
      <c r="JM343" s="11"/>
      <c r="JN343" s="11"/>
      <c r="JO343" s="11"/>
      <c r="JP343" s="11"/>
      <c r="JQ343" s="11"/>
      <c r="JR343" s="11"/>
      <c r="JS343" s="11"/>
      <c r="JT343" s="11"/>
      <c r="JU343" s="11"/>
      <c r="JV343" s="11"/>
      <c r="JW343" s="11"/>
      <c r="JX343" s="11"/>
      <c r="JY343" s="11"/>
      <c r="JZ343" s="11"/>
      <c r="KA343" s="11"/>
      <c r="KB343" s="11"/>
      <c r="KC343" s="11"/>
      <c r="KD343" s="11"/>
      <c r="KE343" s="11"/>
      <c r="KF343" s="11"/>
      <c r="KG343" s="11"/>
      <c r="KH343" s="11"/>
      <c r="KI343" s="11"/>
      <c r="KJ343" s="11"/>
      <c r="KK343" s="11"/>
      <c r="KL343" s="11"/>
      <c r="KM343" s="11"/>
      <c r="KN343" s="11"/>
      <c r="KO343" s="11"/>
      <c r="KP343" s="11"/>
      <c r="KQ343" s="11"/>
      <c r="KR343" s="11"/>
      <c r="KS343" s="11"/>
      <c r="KT343" s="11"/>
      <c r="KU343" s="11"/>
      <c r="KV343" s="11"/>
      <c r="KW343" s="11"/>
      <c r="KX343" s="11"/>
      <c r="KY343" s="11"/>
      <c r="KZ343" s="11"/>
      <c r="LA343" s="11"/>
      <c r="LB343" s="11"/>
      <c r="LC343" s="11"/>
      <c r="LD343" s="11"/>
      <c r="LE343" s="11"/>
      <c r="LF343" s="11"/>
      <c r="LG343" s="11"/>
      <c r="LH343" s="11"/>
      <c r="LI343" s="11"/>
      <c r="LJ343" s="11"/>
      <c r="LK343" s="11"/>
      <c r="LL343" s="11"/>
      <c r="LM343" s="11"/>
      <c r="LN343" s="11"/>
      <c r="LO343" s="11"/>
      <c r="LP343" s="11"/>
      <c r="LQ343" s="11"/>
      <c r="LR343" s="11"/>
      <c r="LS343" s="11"/>
      <c r="LT343" s="11"/>
      <c r="LU343" s="11"/>
      <c r="LV343" s="11"/>
      <c r="LW343" s="11"/>
      <c r="LX343" s="11"/>
      <c r="LY343" s="11"/>
      <c r="LZ343" s="11"/>
      <c r="MA343" s="11"/>
      <c r="MB343" s="11"/>
      <c r="MC343" s="11"/>
      <c r="MD343" s="11"/>
      <c r="ME343" s="11"/>
      <c r="MF343" s="11"/>
      <c r="MG343" s="11"/>
      <c r="MH343" s="11"/>
      <c r="MI343" s="11"/>
      <c r="MJ343" s="11"/>
    </row>
    <row r="344" spans="28:348" ht="15.75" customHeight="1" x14ac:dyDescent="0.2"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1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1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  <c r="HF344" s="11"/>
      <c r="HG344" s="11"/>
      <c r="HH344" s="11"/>
      <c r="HI344" s="11"/>
      <c r="HJ344" s="11"/>
      <c r="HK344" s="11"/>
      <c r="HL344" s="11"/>
      <c r="HM344" s="11"/>
      <c r="HN344" s="11"/>
      <c r="HO344" s="11"/>
      <c r="HP344" s="11"/>
      <c r="HQ344" s="11"/>
      <c r="HR344" s="11"/>
      <c r="HS344" s="11"/>
      <c r="HT344" s="11"/>
      <c r="HU344" s="11"/>
      <c r="HV344" s="11"/>
      <c r="HW344" s="11"/>
      <c r="HX344" s="11"/>
      <c r="HY344" s="11"/>
      <c r="HZ344" s="11"/>
      <c r="IA344" s="11"/>
      <c r="IB344" s="11"/>
      <c r="IC344" s="11"/>
      <c r="ID344" s="11"/>
      <c r="IE344" s="11"/>
      <c r="IF344" s="11"/>
      <c r="IG344" s="11"/>
      <c r="IH344" s="11"/>
      <c r="II344" s="11"/>
      <c r="IJ344" s="11"/>
      <c r="IK344" s="11"/>
      <c r="IL344" s="11"/>
      <c r="IM344" s="11"/>
      <c r="IN344" s="11"/>
      <c r="IO344" s="11"/>
      <c r="IP344" s="11"/>
      <c r="IQ344" s="11"/>
      <c r="IR344" s="11"/>
      <c r="IS344" s="11"/>
      <c r="IT344" s="11"/>
      <c r="IU344" s="11"/>
      <c r="IV344" s="11"/>
      <c r="IW344" s="11"/>
      <c r="IX344" s="11"/>
      <c r="IY344" s="11"/>
      <c r="IZ344" s="11"/>
      <c r="JA344" s="11"/>
      <c r="JB344" s="11"/>
      <c r="JC344" s="11"/>
      <c r="JD344" s="11"/>
      <c r="JE344" s="11"/>
      <c r="JF344" s="11"/>
      <c r="JG344" s="11"/>
      <c r="JH344" s="11"/>
      <c r="JI344" s="11"/>
      <c r="JJ344" s="11"/>
      <c r="JK344" s="11"/>
      <c r="JL344" s="11"/>
      <c r="JM344" s="11"/>
      <c r="JN344" s="11"/>
      <c r="JO344" s="11"/>
      <c r="JP344" s="11"/>
      <c r="JQ344" s="11"/>
      <c r="JR344" s="11"/>
      <c r="JS344" s="11"/>
      <c r="JT344" s="11"/>
      <c r="JU344" s="11"/>
      <c r="JV344" s="11"/>
      <c r="JW344" s="11"/>
      <c r="JX344" s="11"/>
      <c r="JY344" s="11"/>
      <c r="JZ344" s="11"/>
      <c r="KA344" s="11"/>
      <c r="KB344" s="11"/>
      <c r="KC344" s="11"/>
      <c r="KD344" s="11"/>
      <c r="KE344" s="11"/>
      <c r="KF344" s="11"/>
      <c r="KG344" s="11"/>
      <c r="KH344" s="11"/>
      <c r="KI344" s="11"/>
      <c r="KJ344" s="11"/>
      <c r="KK344" s="11"/>
      <c r="KL344" s="11"/>
      <c r="KM344" s="11"/>
      <c r="KN344" s="11"/>
      <c r="KO344" s="11"/>
      <c r="KP344" s="11"/>
      <c r="KQ344" s="11"/>
      <c r="KR344" s="11"/>
      <c r="KS344" s="11"/>
      <c r="KT344" s="11"/>
      <c r="KU344" s="11"/>
      <c r="KV344" s="11"/>
      <c r="KW344" s="11"/>
      <c r="KX344" s="11"/>
      <c r="KY344" s="11"/>
      <c r="KZ344" s="11"/>
      <c r="LA344" s="11"/>
      <c r="LB344" s="11"/>
      <c r="LC344" s="11"/>
      <c r="LD344" s="11"/>
      <c r="LE344" s="11"/>
      <c r="LF344" s="11"/>
      <c r="LG344" s="11"/>
      <c r="LH344" s="11"/>
      <c r="LI344" s="11"/>
      <c r="LJ344" s="11"/>
      <c r="LK344" s="11"/>
      <c r="LL344" s="11"/>
      <c r="LM344" s="11"/>
      <c r="LN344" s="11"/>
      <c r="LO344" s="11"/>
      <c r="LP344" s="11"/>
      <c r="LQ344" s="11"/>
      <c r="LR344" s="11"/>
      <c r="LS344" s="11"/>
      <c r="LT344" s="11"/>
      <c r="LU344" s="11"/>
      <c r="LV344" s="11"/>
      <c r="LW344" s="11"/>
      <c r="LX344" s="11"/>
      <c r="LY344" s="11"/>
      <c r="LZ344" s="11"/>
      <c r="MA344" s="11"/>
      <c r="MB344" s="11"/>
      <c r="MC344" s="11"/>
      <c r="MD344" s="11"/>
      <c r="ME344" s="11"/>
      <c r="MF344" s="11"/>
      <c r="MG344" s="11"/>
      <c r="MH344" s="11"/>
      <c r="MI344" s="11"/>
      <c r="MJ344" s="11"/>
    </row>
    <row r="345" spans="28:348" ht="15.75" customHeight="1" x14ac:dyDescent="0.2"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1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1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  <c r="HF345" s="11"/>
      <c r="HG345" s="11"/>
      <c r="HH345" s="11"/>
      <c r="HI345" s="11"/>
      <c r="HJ345" s="11"/>
      <c r="HK345" s="11"/>
      <c r="HL345" s="11"/>
      <c r="HM345" s="11"/>
      <c r="HN345" s="11"/>
      <c r="HO345" s="11"/>
      <c r="HP345" s="11"/>
      <c r="HQ345" s="11"/>
      <c r="HR345" s="11"/>
      <c r="HS345" s="11"/>
      <c r="HT345" s="11"/>
      <c r="HU345" s="11"/>
      <c r="HV345" s="11"/>
      <c r="HW345" s="11"/>
      <c r="HX345" s="11"/>
      <c r="HY345" s="11"/>
      <c r="HZ345" s="11"/>
      <c r="IA345" s="11"/>
      <c r="IB345" s="11"/>
      <c r="IC345" s="11"/>
      <c r="ID345" s="11"/>
      <c r="IE345" s="11"/>
      <c r="IF345" s="11"/>
      <c r="IG345" s="11"/>
      <c r="IH345" s="11"/>
      <c r="II345" s="11"/>
      <c r="IJ345" s="11"/>
      <c r="IK345" s="11"/>
      <c r="IL345" s="11"/>
      <c r="IM345" s="11"/>
      <c r="IN345" s="11"/>
      <c r="IO345" s="11"/>
      <c r="IP345" s="11"/>
      <c r="IQ345" s="11"/>
      <c r="IR345" s="11"/>
      <c r="IS345" s="11"/>
      <c r="IT345" s="11"/>
      <c r="IU345" s="11"/>
      <c r="IV345" s="11"/>
      <c r="IW345" s="11"/>
      <c r="IX345" s="11"/>
      <c r="IY345" s="11"/>
      <c r="IZ345" s="11"/>
      <c r="JA345" s="11"/>
      <c r="JB345" s="11"/>
      <c r="JC345" s="11"/>
      <c r="JD345" s="11"/>
      <c r="JE345" s="11"/>
      <c r="JF345" s="11"/>
      <c r="JG345" s="11"/>
      <c r="JH345" s="11"/>
      <c r="JI345" s="11"/>
      <c r="JJ345" s="11"/>
      <c r="JK345" s="11"/>
      <c r="JL345" s="11"/>
      <c r="JM345" s="11"/>
      <c r="JN345" s="11"/>
      <c r="JO345" s="11"/>
      <c r="JP345" s="11"/>
      <c r="JQ345" s="11"/>
      <c r="JR345" s="11"/>
      <c r="JS345" s="11"/>
      <c r="JT345" s="11"/>
      <c r="JU345" s="11"/>
      <c r="JV345" s="11"/>
      <c r="JW345" s="11"/>
      <c r="JX345" s="11"/>
      <c r="JY345" s="11"/>
      <c r="JZ345" s="11"/>
      <c r="KA345" s="11"/>
      <c r="KB345" s="11"/>
      <c r="KC345" s="11"/>
      <c r="KD345" s="11"/>
      <c r="KE345" s="11"/>
      <c r="KF345" s="11"/>
      <c r="KG345" s="11"/>
      <c r="KH345" s="11"/>
      <c r="KI345" s="11"/>
      <c r="KJ345" s="11"/>
      <c r="KK345" s="11"/>
      <c r="KL345" s="11"/>
      <c r="KM345" s="11"/>
      <c r="KN345" s="11"/>
      <c r="KO345" s="11"/>
      <c r="KP345" s="11"/>
      <c r="KQ345" s="11"/>
      <c r="KR345" s="11"/>
      <c r="KS345" s="11"/>
      <c r="KT345" s="11"/>
      <c r="KU345" s="11"/>
      <c r="KV345" s="11"/>
      <c r="KW345" s="11"/>
      <c r="KX345" s="11"/>
      <c r="KY345" s="11"/>
      <c r="KZ345" s="11"/>
      <c r="LA345" s="11"/>
      <c r="LB345" s="11"/>
      <c r="LC345" s="11"/>
      <c r="LD345" s="11"/>
      <c r="LE345" s="11"/>
      <c r="LF345" s="11"/>
      <c r="LG345" s="11"/>
      <c r="LH345" s="11"/>
      <c r="LI345" s="11"/>
      <c r="LJ345" s="11"/>
      <c r="LK345" s="11"/>
      <c r="LL345" s="11"/>
      <c r="LM345" s="11"/>
      <c r="LN345" s="11"/>
      <c r="LO345" s="11"/>
      <c r="LP345" s="11"/>
      <c r="LQ345" s="11"/>
      <c r="LR345" s="11"/>
      <c r="LS345" s="11"/>
      <c r="LT345" s="11"/>
      <c r="LU345" s="11"/>
      <c r="LV345" s="11"/>
      <c r="LW345" s="11"/>
      <c r="LX345" s="11"/>
      <c r="LY345" s="11"/>
      <c r="LZ345" s="11"/>
      <c r="MA345" s="11"/>
      <c r="MB345" s="11"/>
      <c r="MC345" s="11"/>
      <c r="MD345" s="11"/>
      <c r="ME345" s="11"/>
      <c r="MF345" s="11"/>
      <c r="MG345" s="11"/>
      <c r="MH345" s="11"/>
      <c r="MI345" s="11"/>
      <c r="MJ345" s="11"/>
    </row>
    <row r="346" spans="28:348" ht="15.75" customHeight="1" x14ac:dyDescent="0.2"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1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1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1"/>
      <c r="GS346" s="11"/>
      <c r="GT346" s="11"/>
      <c r="GU346" s="11"/>
      <c r="GV346" s="11"/>
      <c r="GW346" s="11"/>
      <c r="GX346" s="11"/>
      <c r="GY346" s="11"/>
      <c r="GZ346" s="11"/>
      <c r="HA346" s="11"/>
      <c r="HB346" s="11"/>
      <c r="HC346" s="11"/>
      <c r="HD346" s="11"/>
      <c r="HE346" s="11"/>
      <c r="HF346" s="11"/>
      <c r="HG346" s="11"/>
      <c r="HH346" s="11"/>
      <c r="HI346" s="11"/>
      <c r="HJ346" s="11"/>
      <c r="HK346" s="11"/>
      <c r="HL346" s="11"/>
      <c r="HM346" s="11"/>
      <c r="HN346" s="11"/>
      <c r="HO346" s="11"/>
      <c r="HP346" s="11"/>
      <c r="HQ346" s="11"/>
      <c r="HR346" s="11"/>
      <c r="HS346" s="11"/>
      <c r="HT346" s="11"/>
      <c r="HU346" s="11"/>
      <c r="HV346" s="11"/>
      <c r="HW346" s="11"/>
      <c r="HX346" s="11"/>
      <c r="HY346" s="11"/>
      <c r="HZ346" s="11"/>
      <c r="IA346" s="11"/>
      <c r="IB346" s="11"/>
      <c r="IC346" s="11"/>
      <c r="ID346" s="11"/>
      <c r="IE346" s="11"/>
      <c r="IF346" s="11"/>
      <c r="IG346" s="11"/>
      <c r="IH346" s="11"/>
      <c r="II346" s="11"/>
      <c r="IJ346" s="11"/>
      <c r="IK346" s="11"/>
      <c r="IL346" s="11"/>
      <c r="IM346" s="11"/>
      <c r="IN346" s="11"/>
      <c r="IO346" s="11"/>
      <c r="IP346" s="11"/>
      <c r="IQ346" s="11"/>
      <c r="IR346" s="11"/>
      <c r="IS346" s="11"/>
      <c r="IT346" s="11"/>
      <c r="IU346" s="11"/>
      <c r="IV346" s="11"/>
      <c r="IW346" s="11"/>
      <c r="IX346" s="11"/>
      <c r="IY346" s="11"/>
      <c r="IZ346" s="11"/>
      <c r="JA346" s="11"/>
      <c r="JB346" s="11"/>
      <c r="JC346" s="11"/>
      <c r="JD346" s="11"/>
      <c r="JE346" s="11"/>
      <c r="JF346" s="11"/>
      <c r="JG346" s="11"/>
      <c r="JH346" s="11"/>
      <c r="JI346" s="11"/>
      <c r="JJ346" s="11"/>
      <c r="JK346" s="11"/>
      <c r="JL346" s="11"/>
      <c r="JM346" s="11"/>
      <c r="JN346" s="11"/>
      <c r="JO346" s="11"/>
      <c r="JP346" s="11"/>
      <c r="JQ346" s="11"/>
      <c r="JR346" s="11"/>
      <c r="JS346" s="11"/>
      <c r="JT346" s="11"/>
      <c r="JU346" s="11"/>
      <c r="JV346" s="11"/>
      <c r="JW346" s="11"/>
      <c r="JX346" s="11"/>
      <c r="JY346" s="11"/>
      <c r="JZ346" s="11"/>
      <c r="KA346" s="11"/>
      <c r="KB346" s="11"/>
      <c r="KC346" s="11"/>
      <c r="KD346" s="11"/>
      <c r="KE346" s="11"/>
      <c r="KF346" s="11"/>
      <c r="KG346" s="11"/>
      <c r="KH346" s="11"/>
      <c r="KI346" s="11"/>
      <c r="KJ346" s="11"/>
      <c r="KK346" s="11"/>
      <c r="KL346" s="11"/>
      <c r="KM346" s="11"/>
      <c r="KN346" s="11"/>
      <c r="KO346" s="11"/>
      <c r="KP346" s="11"/>
      <c r="KQ346" s="11"/>
      <c r="KR346" s="11"/>
      <c r="KS346" s="11"/>
      <c r="KT346" s="11"/>
      <c r="KU346" s="11"/>
      <c r="KV346" s="11"/>
      <c r="KW346" s="11"/>
      <c r="KX346" s="11"/>
      <c r="KY346" s="11"/>
      <c r="KZ346" s="11"/>
      <c r="LA346" s="11"/>
      <c r="LB346" s="11"/>
      <c r="LC346" s="11"/>
      <c r="LD346" s="11"/>
      <c r="LE346" s="11"/>
      <c r="LF346" s="11"/>
      <c r="LG346" s="11"/>
      <c r="LH346" s="11"/>
      <c r="LI346" s="11"/>
      <c r="LJ346" s="11"/>
      <c r="LK346" s="11"/>
      <c r="LL346" s="11"/>
      <c r="LM346" s="11"/>
      <c r="LN346" s="11"/>
      <c r="LO346" s="11"/>
      <c r="LP346" s="11"/>
      <c r="LQ346" s="11"/>
      <c r="LR346" s="11"/>
      <c r="LS346" s="11"/>
      <c r="LT346" s="11"/>
      <c r="LU346" s="11"/>
      <c r="LV346" s="11"/>
      <c r="LW346" s="11"/>
      <c r="LX346" s="11"/>
      <c r="LY346" s="11"/>
      <c r="LZ346" s="11"/>
      <c r="MA346" s="11"/>
      <c r="MB346" s="11"/>
      <c r="MC346" s="11"/>
      <c r="MD346" s="11"/>
      <c r="ME346" s="11"/>
      <c r="MF346" s="11"/>
      <c r="MG346" s="11"/>
      <c r="MH346" s="11"/>
      <c r="MI346" s="11"/>
      <c r="MJ346" s="11"/>
    </row>
    <row r="347" spans="28:348" ht="15.75" customHeight="1" x14ac:dyDescent="0.2"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1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1"/>
      <c r="GS347" s="11"/>
      <c r="GT347" s="11"/>
      <c r="GU347" s="11"/>
      <c r="GV347" s="11"/>
      <c r="GW347" s="11"/>
      <c r="GX347" s="11"/>
      <c r="GY347" s="11"/>
      <c r="GZ347" s="11"/>
      <c r="HA347" s="11"/>
      <c r="HB347" s="11"/>
      <c r="HC347" s="11"/>
      <c r="HD347" s="11"/>
      <c r="HE347" s="11"/>
      <c r="HF347" s="11"/>
      <c r="HG347" s="11"/>
      <c r="HH347" s="11"/>
      <c r="HI347" s="11"/>
      <c r="HJ347" s="11"/>
      <c r="HK347" s="11"/>
      <c r="HL347" s="11"/>
      <c r="HM347" s="11"/>
      <c r="HN347" s="11"/>
      <c r="HO347" s="11"/>
      <c r="HP347" s="11"/>
      <c r="HQ347" s="11"/>
      <c r="HR347" s="11"/>
      <c r="HS347" s="11"/>
      <c r="HT347" s="11"/>
      <c r="HU347" s="11"/>
      <c r="HV347" s="11"/>
      <c r="HW347" s="11"/>
      <c r="HX347" s="11"/>
      <c r="HY347" s="11"/>
      <c r="HZ347" s="11"/>
      <c r="IA347" s="11"/>
      <c r="IB347" s="11"/>
      <c r="IC347" s="11"/>
      <c r="ID347" s="11"/>
      <c r="IE347" s="11"/>
      <c r="IF347" s="11"/>
      <c r="IG347" s="11"/>
      <c r="IH347" s="11"/>
      <c r="II347" s="11"/>
      <c r="IJ347" s="11"/>
      <c r="IK347" s="11"/>
      <c r="IL347" s="11"/>
      <c r="IM347" s="11"/>
      <c r="IN347" s="11"/>
      <c r="IO347" s="11"/>
      <c r="IP347" s="11"/>
      <c r="IQ347" s="11"/>
      <c r="IR347" s="11"/>
      <c r="IS347" s="11"/>
      <c r="IT347" s="11"/>
      <c r="IU347" s="11"/>
      <c r="IV347" s="11"/>
      <c r="IW347" s="11"/>
      <c r="IX347" s="11"/>
      <c r="IY347" s="11"/>
      <c r="IZ347" s="11"/>
      <c r="JA347" s="11"/>
      <c r="JB347" s="11"/>
      <c r="JC347" s="11"/>
      <c r="JD347" s="11"/>
      <c r="JE347" s="11"/>
      <c r="JF347" s="11"/>
      <c r="JG347" s="11"/>
      <c r="JH347" s="11"/>
      <c r="JI347" s="11"/>
      <c r="JJ347" s="11"/>
      <c r="JK347" s="11"/>
      <c r="JL347" s="11"/>
      <c r="JM347" s="11"/>
      <c r="JN347" s="11"/>
      <c r="JO347" s="11"/>
      <c r="JP347" s="11"/>
      <c r="JQ347" s="11"/>
      <c r="JR347" s="11"/>
      <c r="JS347" s="11"/>
      <c r="JT347" s="11"/>
      <c r="JU347" s="11"/>
      <c r="JV347" s="11"/>
      <c r="JW347" s="11"/>
      <c r="JX347" s="11"/>
      <c r="JY347" s="11"/>
      <c r="JZ347" s="11"/>
      <c r="KA347" s="11"/>
      <c r="KB347" s="11"/>
      <c r="KC347" s="11"/>
      <c r="KD347" s="11"/>
      <c r="KE347" s="11"/>
      <c r="KF347" s="11"/>
      <c r="KG347" s="11"/>
      <c r="KH347" s="11"/>
      <c r="KI347" s="11"/>
      <c r="KJ347" s="11"/>
      <c r="KK347" s="11"/>
      <c r="KL347" s="11"/>
      <c r="KM347" s="11"/>
      <c r="KN347" s="11"/>
      <c r="KO347" s="11"/>
      <c r="KP347" s="11"/>
      <c r="KQ347" s="11"/>
      <c r="KR347" s="11"/>
      <c r="KS347" s="11"/>
      <c r="KT347" s="11"/>
      <c r="KU347" s="11"/>
      <c r="KV347" s="11"/>
      <c r="KW347" s="11"/>
      <c r="KX347" s="11"/>
      <c r="KY347" s="11"/>
      <c r="KZ347" s="11"/>
      <c r="LA347" s="11"/>
      <c r="LB347" s="11"/>
      <c r="LC347" s="11"/>
      <c r="LD347" s="11"/>
      <c r="LE347" s="11"/>
      <c r="LF347" s="11"/>
      <c r="LG347" s="11"/>
      <c r="LH347" s="11"/>
      <c r="LI347" s="11"/>
      <c r="LJ347" s="11"/>
      <c r="LK347" s="11"/>
      <c r="LL347" s="11"/>
      <c r="LM347" s="11"/>
      <c r="LN347" s="11"/>
      <c r="LO347" s="11"/>
      <c r="LP347" s="11"/>
      <c r="LQ347" s="11"/>
      <c r="LR347" s="11"/>
      <c r="LS347" s="11"/>
      <c r="LT347" s="11"/>
      <c r="LU347" s="11"/>
      <c r="LV347" s="11"/>
      <c r="LW347" s="11"/>
      <c r="LX347" s="11"/>
      <c r="LY347" s="11"/>
      <c r="LZ347" s="11"/>
      <c r="MA347" s="11"/>
      <c r="MB347" s="11"/>
      <c r="MC347" s="11"/>
      <c r="MD347" s="11"/>
      <c r="ME347" s="11"/>
      <c r="MF347" s="11"/>
      <c r="MG347" s="11"/>
      <c r="MH347" s="11"/>
      <c r="MI347" s="11"/>
      <c r="MJ347" s="11"/>
    </row>
    <row r="348" spans="28:348" ht="15.75" customHeight="1" x14ac:dyDescent="0.2"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1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1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1"/>
      <c r="GS348" s="11"/>
      <c r="GT348" s="11"/>
      <c r="GU348" s="11"/>
      <c r="GV348" s="11"/>
      <c r="GW348" s="11"/>
      <c r="GX348" s="11"/>
      <c r="GY348" s="11"/>
      <c r="GZ348" s="11"/>
      <c r="HA348" s="11"/>
      <c r="HB348" s="11"/>
      <c r="HC348" s="11"/>
      <c r="HD348" s="11"/>
      <c r="HE348" s="11"/>
      <c r="HF348" s="11"/>
      <c r="HG348" s="11"/>
      <c r="HH348" s="11"/>
      <c r="HI348" s="11"/>
      <c r="HJ348" s="11"/>
      <c r="HK348" s="11"/>
      <c r="HL348" s="11"/>
      <c r="HM348" s="11"/>
      <c r="HN348" s="11"/>
      <c r="HO348" s="11"/>
      <c r="HP348" s="11"/>
      <c r="HQ348" s="11"/>
      <c r="HR348" s="11"/>
      <c r="HS348" s="11"/>
      <c r="HT348" s="11"/>
      <c r="HU348" s="11"/>
      <c r="HV348" s="11"/>
      <c r="HW348" s="11"/>
      <c r="HX348" s="11"/>
      <c r="HY348" s="11"/>
      <c r="HZ348" s="11"/>
      <c r="IA348" s="11"/>
      <c r="IB348" s="11"/>
      <c r="IC348" s="11"/>
      <c r="ID348" s="11"/>
      <c r="IE348" s="11"/>
      <c r="IF348" s="11"/>
      <c r="IG348" s="11"/>
      <c r="IH348" s="11"/>
      <c r="II348" s="11"/>
      <c r="IJ348" s="11"/>
      <c r="IK348" s="11"/>
      <c r="IL348" s="11"/>
      <c r="IM348" s="11"/>
      <c r="IN348" s="11"/>
      <c r="IO348" s="11"/>
      <c r="IP348" s="11"/>
      <c r="IQ348" s="11"/>
      <c r="IR348" s="11"/>
      <c r="IS348" s="11"/>
      <c r="IT348" s="11"/>
      <c r="IU348" s="11"/>
      <c r="IV348" s="11"/>
      <c r="IW348" s="11"/>
      <c r="IX348" s="11"/>
      <c r="IY348" s="11"/>
      <c r="IZ348" s="11"/>
      <c r="JA348" s="11"/>
      <c r="JB348" s="11"/>
      <c r="JC348" s="11"/>
      <c r="JD348" s="11"/>
      <c r="JE348" s="11"/>
      <c r="JF348" s="11"/>
      <c r="JG348" s="11"/>
      <c r="JH348" s="11"/>
      <c r="JI348" s="11"/>
      <c r="JJ348" s="11"/>
      <c r="JK348" s="11"/>
      <c r="JL348" s="11"/>
      <c r="JM348" s="11"/>
      <c r="JN348" s="11"/>
      <c r="JO348" s="11"/>
      <c r="JP348" s="11"/>
      <c r="JQ348" s="11"/>
      <c r="JR348" s="11"/>
      <c r="JS348" s="11"/>
      <c r="JT348" s="11"/>
      <c r="JU348" s="11"/>
      <c r="JV348" s="11"/>
      <c r="JW348" s="11"/>
      <c r="JX348" s="11"/>
      <c r="JY348" s="11"/>
      <c r="JZ348" s="11"/>
      <c r="KA348" s="11"/>
      <c r="KB348" s="11"/>
      <c r="KC348" s="11"/>
      <c r="KD348" s="11"/>
      <c r="KE348" s="11"/>
      <c r="KF348" s="11"/>
      <c r="KG348" s="11"/>
      <c r="KH348" s="11"/>
      <c r="KI348" s="11"/>
      <c r="KJ348" s="11"/>
      <c r="KK348" s="11"/>
      <c r="KL348" s="11"/>
      <c r="KM348" s="11"/>
      <c r="KN348" s="11"/>
      <c r="KO348" s="11"/>
      <c r="KP348" s="11"/>
      <c r="KQ348" s="11"/>
      <c r="KR348" s="11"/>
      <c r="KS348" s="11"/>
      <c r="KT348" s="11"/>
      <c r="KU348" s="11"/>
      <c r="KV348" s="11"/>
      <c r="KW348" s="11"/>
      <c r="KX348" s="11"/>
      <c r="KY348" s="11"/>
      <c r="KZ348" s="11"/>
      <c r="LA348" s="11"/>
      <c r="LB348" s="11"/>
      <c r="LC348" s="11"/>
      <c r="LD348" s="11"/>
      <c r="LE348" s="11"/>
      <c r="LF348" s="11"/>
      <c r="LG348" s="11"/>
      <c r="LH348" s="11"/>
      <c r="LI348" s="11"/>
      <c r="LJ348" s="11"/>
      <c r="LK348" s="11"/>
      <c r="LL348" s="11"/>
      <c r="LM348" s="11"/>
      <c r="LN348" s="11"/>
      <c r="LO348" s="11"/>
      <c r="LP348" s="11"/>
      <c r="LQ348" s="11"/>
      <c r="LR348" s="11"/>
      <c r="LS348" s="11"/>
      <c r="LT348" s="11"/>
      <c r="LU348" s="11"/>
      <c r="LV348" s="11"/>
      <c r="LW348" s="11"/>
      <c r="LX348" s="11"/>
      <c r="LY348" s="11"/>
      <c r="LZ348" s="11"/>
      <c r="MA348" s="11"/>
      <c r="MB348" s="11"/>
      <c r="MC348" s="11"/>
      <c r="MD348" s="11"/>
      <c r="ME348" s="11"/>
      <c r="MF348" s="11"/>
      <c r="MG348" s="11"/>
      <c r="MH348" s="11"/>
      <c r="MI348" s="11"/>
      <c r="MJ348" s="11"/>
    </row>
    <row r="349" spans="28:348" ht="15.75" customHeight="1" x14ac:dyDescent="0.2"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1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1"/>
      <c r="GS349" s="11"/>
      <c r="GT349" s="11"/>
      <c r="GU349" s="11"/>
      <c r="GV349" s="11"/>
      <c r="GW349" s="11"/>
      <c r="GX349" s="11"/>
      <c r="GY349" s="11"/>
      <c r="GZ349" s="11"/>
      <c r="HA349" s="11"/>
      <c r="HB349" s="11"/>
      <c r="HC349" s="11"/>
      <c r="HD349" s="11"/>
      <c r="HE349" s="11"/>
      <c r="HF349" s="11"/>
      <c r="HG349" s="11"/>
      <c r="HH349" s="11"/>
      <c r="HI349" s="11"/>
      <c r="HJ349" s="11"/>
      <c r="HK349" s="11"/>
      <c r="HL349" s="11"/>
      <c r="HM349" s="11"/>
      <c r="HN349" s="11"/>
      <c r="HO349" s="11"/>
      <c r="HP349" s="11"/>
      <c r="HQ349" s="11"/>
      <c r="HR349" s="11"/>
      <c r="HS349" s="11"/>
      <c r="HT349" s="11"/>
      <c r="HU349" s="11"/>
      <c r="HV349" s="11"/>
      <c r="HW349" s="11"/>
      <c r="HX349" s="11"/>
      <c r="HY349" s="11"/>
      <c r="HZ349" s="11"/>
      <c r="IA349" s="11"/>
      <c r="IB349" s="11"/>
      <c r="IC349" s="11"/>
      <c r="ID349" s="11"/>
      <c r="IE349" s="11"/>
      <c r="IF349" s="11"/>
      <c r="IG349" s="11"/>
      <c r="IH349" s="11"/>
      <c r="II349" s="11"/>
      <c r="IJ349" s="11"/>
      <c r="IK349" s="11"/>
      <c r="IL349" s="11"/>
      <c r="IM349" s="11"/>
      <c r="IN349" s="11"/>
      <c r="IO349" s="11"/>
      <c r="IP349" s="11"/>
      <c r="IQ349" s="11"/>
      <c r="IR349" s="11"/>
      <c r="IS349" s="11"/>
      <c r="IT349" s="11"/>
      <c r="IU349" s="11"/>
      <c r="IV349" s="11"/>
      <c r="IW349" s="11"/>
      <c r="IX349" s="11"/>
      <c r="IY349" s="11"/>
      <c r="IZ349" s="11"/>
      <c r="JA349" s="11"/>
      <c r="JB349" s="11"/>
      <c r="JC349" s="11"/>
      <c r="JD349" s="11"/>
      <c r="JE349" s="11"/>
      <c r="JF349" s="11"/>
      <c r="JG349" s="11"/>
      <c r="JH349" s="11"/>
      <c r="JI349" s="11"/>
      <c r="JJ349" s="11"/>
      <c r="JK349" s="11"/>
      <c r="JL349" s="11"/>
      <c r="JM349" s="11"/>
      <c r="JN349" s="11"/>
      <c r="JO349" s="11"/>
      <c r="JP349" s="11"/>
      <c r="JQ349" s="11"/>
      <c r="JR349" s="11"/>
      <c r="JS349" s="11"/>
      <c r="JT349" s="11"/>
      <c r="JU349" s="11"/>
      <c r="JV349" s="11"/>
      <c r="JW349" s="11"/>
      <c r="JX349" s="11"/>
      <c r="JY349" s="11"/>
      <c r="JZ349" s="11"/>
      <c r="KA349" s="11"/>
      <c r="KB349" s="11"/>
      <c r="KC349" s="11"/>
      <c r="KD349" s="11"/>
      <c r="KE349" s="11"/>
      <c r="KF349" s="11"/>
      <c r="KG349" s="11"/>
      <c r="KH349" s="11"/>
      <c r="KI349" s="11"/>
      <c r="KJ349" s="11"/>
      <c r="KK349" s="11"/>
      <c r="KL349" s="11"/>
      <c r="KM349" s="11"/>
      <c r="KN349" s="11"/>
      <c r="KO349" s="11"/>
      <c r="KP349" s="11"/>
      <c r="KQ349" s="11"/>
      <c r="KR349" s="11"/>
      <c r="KS349" s="11"/>
      <c r="KT349" s="11"/>
      <c r="KU349" s="11"/>
      <c r="KV349" s="11"/>
      <c r="KW349" s="11"/>
      <c r="KX349" s="11"/>
      <c r="KY349" s="11"/>
      <c r="KZ349" s="11"/>
      <c r="LA349" s="11"/>
      <c r="LB349" s="11"/>
      <c r="LC349" s="11"/>
      <c r="LD349" s="11"/>
      <c r="LE349" s="11"/>
      <c r="LF349" s="11"/>
      <c r="LG349" s="11"/>
      <c r="LH349" s="11"/>
      <c r="LI349" s="11"/>
      <c r="LJ349" s="11"/>
      <c r="LK349" s="11"/>
      <c r="LL349" s="11"/>
      <c r="LM349" s="11"/>
      <c r="LN349" s="11"/>
      <c r="LO349" s="11"/>
      <c r="LP349" s="11"/>
      <c r="LQ349" s="11"/>
      <c r="LR349" s="11"/>
      <c r="LS349" s="11"/>
      <c r="LT349" s="11"/>
      <c r="LU349" s="11"/>
      <c r="LV349" s="11"/>
      <c r="LW349" s="11"/>
      <c r="LX349" s="11"/>
      <c r="LY349" s="11"/>
      <c r="LZ349" s="11"/>
      <c r="MA349" s="11"/>
      <c r="MB349" s="11"/>
      <c r="MC349" s="11"/>
      <c r="MD349" s="11"/>
      <c r="ME349" s="11"/>
      <c r="MF349" s="11"/>
      <c r="MG349" s="11"/>
      <c r="MH349" s="11"/>
      <c r="MI349" s="11"/>
      <c r="MJ349" s="11"/>
    </row>
    <row r="350" spans="28:348" ht="15.75" customHeight="1" x14ac:dyDescent="0.2"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1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  <c r="IF350" s="11"/>
      <c r="IG350" s="11"/>
      <c r="IH350" s="11"/>
      <c r="II350" s="11"/>
      <c r="IJ350" s="11"/>
      <c r="IK350" s="11"/>
      <c r="IL350" s="11"/>
      <c r="IM350" s="11"/>
      <c r="IN350" s="11"/>
      <c r="IO350" s="11"/>
      <c r="IP350" s="11"/>
      <c r="IQ350" s="11"/>
      <c r="IR350" s="11"/>
      <c r="IS350" s="11"/>
      <c r="IT350" s="11"/>
      <c r="IU350" s="11"/>
      <c r="IV350" s="11"/>
      <c r="IW350" s="11"/>
      <c r="IX350" s="11"/>
      <c r="IY350" s="11"/>
      <c r="IZ350" s="11"/>
      <c r="JA350" s="11"/>
      <c r="JB350" s="11"/>
      <c r="JC350" s="11"/>
      <c r="JD350" s="11"/>
      <c r="JE350" s="11"/>
      <c r="JF350" s="11"/>
      <c r="JG350" s="11"/>
      <c r="JH350" s="11"/>
      <c r="JI350" s="11"/>
      <c r="JJ350" s="11"/>
      <c r="JK350" s="11"/>
      <c r="JL350" s="11"/>
      <c r="JM350" s="11"/>
      <c r="JN350" s="11"/>
      <c r="JO350" s="11"/>
      <c r="JP350" s="11"/>
      <c r="JQ350" s="11"/>
      <c r="JR350" s="11"/>
      <c r="JS350" s="11"/>
      <c r="JT350" s="11"/>
      <c r="JU350" s="11"/>
      <c r="JV350" s="11"/>
      <c r="JW350" s="11"/>
      <c r="JX350" s="11"/>
      <c r="JY350" s="11"/>
      <c r="JZ350" s="11"/>
      <c r="KA350" s="11"/>
      <c r="KB350" s="11"/>
      <c r="KC350" s="11"/>
      <c r="KD350" s="11"/>
      <c r="KE350" s="11"/>
      <c r="KF350" s="11"/>
      <c r="KG350" s="11"/>
      <c r="KH350" s="11"/>
      <c r="KI350" s="11"/>
      <c r="KJ350" s="11"/>
      <c r="KK350" s="11"/>
      <c r="KL350" s="11"/>
      <c r="KM350" s="11"/>
      <c r="KN350" s="11"/>
      <c r="KO350" s="11"/>
      <c r="KP350" s="11"/>
      <c r="KQ350" s="11"/>
      <c r="KR350" s="11"/>
      <c r="KS350" s="11"/>
      <c r="KT350" s="11"/>
      <c r="KU350" s="11"/>
      <c r="KV350" s="11"/>
      <c r="KW350" s="11"/>
      <c r="KX350" s="11"/>
      <c r="KY350" s="11"/>
      <c r="KZ350" s="11"/>
      <c r="LA350" s="11"/>
      <c r="LB350" s="11"/>
      <c r="LC350" s="11"/>
      <c r="LD350" s="11"/>
      <c r="LE350" s="11"/>
      <c r="LF350" s="11"/>
      <c r="LG350" s="11"/>
      <c r="LH350" s="11"/>
      <c r="LI350" s="11"/>
      <c r="LJ350" s="11"/>
      <c r="LK350" s="11"/>
      <c r="LL350" s="11"/>
      <c r="LM350" s="11"/>
      <c r="LN350" s="11"/>
      <c r="LO350" s="11"/>
      <c r="LP350" s="11"/>
      <c r="LQ350" s="11"/>
      <c r="LR350" s="11"/>
      <c r="LS350" s="11"/>
      <c r="LT350" s="11"/>
      <c r="LU350" s="11"/>
      <c r="LV350" s="11"/>
      <c r="LW350" s="11"/>
      <c r="LX350" s="11"/>
      <c r="LY350" s="11"/>
      <c r="LZ350" s="11"/>
      <c r="MA350" s="11"/>
      <c r="MB350" s="11"/>
      <c r="MC350" s="11"/>
      <c r="MD350" s="11"/>
      <c r="ME350" s="11"/>
      <c r="MF350" s="11"/>
      <c r="MG350" s="11"/>
      <c r="MH350" s="11"/>
      <c r="MI350" s="11"/>
      <c r="MJ350" s="11"/>
    </row>
    <row r="351" spans="28:348" ht="15.75" customHeight="1" x14ac:dyDescent="0.2"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1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  <c r="HW351" s="11"/>
      <c r="HX351" s="11"/>
      <c r="HY351" s="11"/>
      <c r="HZ351" s="11"/>
      <c r="IA351" s="11"/>
      <c r="IB351" s="11"/>
      <c r="IC351" s="11"/>
      <c r="ID351" s="11"/>
      <c r="IE351" s="11"/>
      <c r="IF351" s="11"/>
      <c r="IG351" s="11"/>
      <c r="IH351" s="11"/>
      <c r="II351" s="11"/>
      <c r="IJ351" s="11"/>
      <c r="IK351" s="11"/>
      <c r="IL351" s="11"/>
      <c r="IM351" s="11"/>
      <c r="IN351" s="11"/>
      <c r="IO351" s="11"/>
      <c r="IP351" s="11"/>
      <c r="IQ351" s="11"/>
      <c r="IR351" s="11"/>
      <c r="IS351" s="11"/>
      <c r="IT351" s="11"/>
      <c r="IU351" s="11"/>
      <c r="IV351" s="11"/>
      <c r="IW351" s="11"/>
      <c r="IX351" s="11"/>
      <c r="IY351" s="11"/>
      <c r="IZ351" s="11"/>
      <c r="JA351" s="11"/>
      <c r="JB351" s="11"/>
      <c r="JC351" s="11"/>
      <c r="JD351" s="11"/>
      <c r="JE351" s="11"/>
      <c r="JF351" s="11"/>
      <c r="JG351" s="11"/>
      <c r="JH351" s="11"/>
      <c r="JI351" s="11"/>
      <c r="JJ351" s="11"/>
      <c r="JK351" s="11"/>
      <c r="JL351" s="11"/>
      <c r="JM351" s="11"/>
      <c r="JN351" s="11"/>
      <c r="JO351" s="11"/>
      <c r="JP351" s="11"/>
      <c r="JQ351" s="11"/>
      <c r="JR351" s="11"/>
      <c r="JS351" s="11"/>
      <c r="JT351" s="11"/>
      <c r="JU351" s="11"/>
      <c r="JV351" s="11"/>
      <c r="JW351" s="11"/>
      <c r="JX351" s="11"/>
      <c r="JY351" s="11"/>
      <c r="JZ351" s="11"/>
      <c r="KA351" s="11"/>
      <c r="KB351" s="11"/>
      <c r="KC351" s="11"/>
      <c r="KD351" s="11"/>
      <c r="KE351" s="11"/>
      <c r="KF351" s="11"/>
      <c r="KG351" s="11"/>
      <c r="KH351" s="11"/>
      <c r="KI351" s="11"/>
      <c r="KJ351" s="11"/>
      <c r="KK351" s="11"/>
      <c r="KL351" s="11"/>
      <c r="KM351" s="11"/>
      <c r="KN351" s="11"/>
      <c r="KO351" s="11"/>
      <c r="KP351" s="11"/>
      <c r="KQ351" s="11"/>
      <c r="KR351" s="11"/>
      <c r="KS351" s="11"/>
      <c r="KT351" s="11"/>
      <c r="KU351" s="11"/>
      <c r="KV351" s="11"/>
      <c r="KW351" s="11"/>
      <c r="KX351" s="11"/>
      <c r="KY351" s="11"/>
      <c r="KZ351" s="11"/>
      <c r="LA351" s="11"/>
      <c r="LB351" s="11"/>
      <c r="LC351" s="11"/>
      <c r="LD351" s="11"/>
      <c r="LE351" s="11"/>
      <c r="LF351" s="11"/>
      <c r="LG351" s="11"/>
      <c r="LH351" s="11"/>
      <c r="LI351" s="11"/>
      <c r="LJ351" s="11"/>
      <c r="LK351" s="11"/>
      <c r="LL351" s="11"/>
      <c r="LM351" s="11"/>
      <c r="LN351" s="11"/>
      <c r="LO351" s="11"/>
      <c r="LP351" s="11"/>
      <c r="LQ351" s="11"/>
      <c r="LR351" s="11"/>
      <c r="LS351" s="11"/>
      <c r="LT351" s="11"/>
      <c r="LU351" s="11"/>
      <c r="LV351" s="11"/>
      <c r="LW351" s="11"/>
      <c r="LX351" s="11"/>
      <c r="LY351" s="11"/>
      <c r="LZ351" s="11"/>
      <c r="MA351" s="11"/>
      <c r="MB351" s="11"/>
      <c r="MC351" s="11"/>
      <c r="MD351" s="11"/>
      <c r="ME351" s="11"/>
      <c r="MF351" s="11"/>
      <c r="MG351" s="11"/>
      <c r="MH351" s="11"/>
      <c r="MI351" s="11"/>
      <c r="MJ351" s="11"/>
    </row>
    <row r="352" spans="28:348" ht="15.75" customHeight="1" x14ac:dyDescent="0.2"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1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1"/>
      <c r="GC352" s="11"/>
      <c r="GD352" s="11"/>
      <c r="GE352" s="11"/>
      <c r="GF352" s="11"/>
      <c r="GG352" s="11"/>
      <c r="GH352" s="11"/>
      <c r="GI352" s="11"/>
      <c r="GJ352" s="11"/>
      <c r="GK352" s="11"/>
      <c r="GL352" s="11"/>
      <c r="GM352" s="11"/>
      <c r="GN352" s="11"/>
      <c r="GO352" s="11"/>
      <c r="GP352" s="11"/>
      <c r="GQ352" s="11"/>
      <c r="GR352" s="11"/>
      <c r="GS352" s="11"/>
      <c r="GT352" s="11"/>
      <c r="GU352" s="11"/>
      <c r="GV352" s="11"/>
      <c r="GW352" s="11"/>
      <c r="GX352" s="11"/>
      <c r="GY352" s="11"/>
      <c r="GZ352" s="11"/>
      <c r="HA352" s="11"/>
      <c r="HB352" s="11"/>
      <c r="HC352" s="11"/>
      <c r="HD352" s="11"/>
      <c r="HE352" s="11"/>
      <c r="HF352" s="11"/>
      <c r="HG352" s="11"/>
      <c r="HH352" s="11"/>
      <c r="HI352" s="11"/>
      <c r="HJ352" s="11"/>
      <c r="HK352" s="11"/>
      <c r="HL352" s="11"/>
      <c r="HM352" s="11"/>
      <c r="HN352" s="11"/>
      <c r="HO352" s="11"/>
      <c r="HP352" s="11"/>
      <c r="HQ352" s="11"/>
      <c r="HR352" s="11"/>
      <c r="HS352" s="11"/>
      <c r="HT352" s="11"/>
      <c r="HU352" s="11"/>
      <c r="HV352" s="11"/>
      <c r="HW352" s="11"/>
      <c r="HX352" s="11"/>
      <c r="HY352" s="11"/>
      <c r="HZ352" s="11"/>
      <c r="IA352" s="11"/>
      <c r="IB352" s="11"/>
      <c r="IC352" s="11"/>
      <c r="ID352" s="11"/>
      <c r="IE352" s="11"/>
      <c r="IF352" s="11"/>
      <c r="IG352" s="11"/>
      <c r="IH352" s="11"/>
      <c r="II352" s="11"/>
      <c r="IJ352" s="11"/>
      <c r="IK352" s="11"/>
      <c r="IL352" s="11"/>
      <c r="IM352" s="11"/>
      <c r="IN352" s="11"/>
      <c r="IO352" s="11"/>
      <c r="IP352" s="11"/>
      <c r="IQ352" s="11"/>
      <c r="IR352" s="11"/>
      <c r="IS352" s="11"/>
      <c r="IT352" s="11"/>
      <c r="IU352" s="11"/>
      <c r="IV352" s="11"/>
      <c r="IW352" s="11"/>
      <c r="IX352" s="11"/>
      <c r="IY352" s="11"/>
      <c r="IZ352" s="11"/>
      <c r="JA352" s="11"/>
      <c r="JB352" s="11"/>
      <c r="JC352" s="11"/>
      <c r="JD352" s="11"/>
      <c r="JE352" s="11"/>
      <c r="JF352" s="11"/>
      <c r="JG352" s="11"/>
      <c r="JH352" s="11"/>
      <c r="JI352" s="11"/>
      <c r="JJ352" s="11"/>
      <c r="JK352" s="11"/>
      <c r="JL352" s="11"/>
      <c r="JM352" s="11"/>
      <c r="JN352" s="11"/>
      <c r="JO352" s="11"/>
      <c r="JP352" s="11"/>
      <c r="JQ352" s="11"/>
      <c r="JR352" s="11"/>
      <c r="JS352" s="11"/>
      <c r="JT352" s="11"/>
      <c r="JU352" s="11"/>
      <c r="JV352" s="11"/>
      <c r="JW352" s="11"/>
      <c r="JX352" s="11"/>
      <c r="JY352" s="11"/>
      <c r="JZ352" s="11"/>
      <c r="KA352" s="11"/>
      <c r="KB352" s="11"/>
      <c r="KC352" s="11"/>
      <c r="KD352" s="11"/>
      <c r="KE352" s="11"/>
      <c r="KF352" s="11"/>
      <c r="KG352" s="11"/>
      <c r="KH352" s="11"/>
      <c r="KI352" s="11"/>
      <c r="KJ352" s="11"/>
      <c r="KK352" s="11"/>
      <c r="KL352" s="11"/>
      <c r="KM352" s="11"/>
      <c r="KN352" s="11"/>
      <c r="KO352" s="11"/>
      <c r="KP352" s="11"/>
      <c r="KQ352" s="11"/>
      <c r="KR352" s="11"/>
      <c r="KS352" s="11"/>
      <c r="KT352" s="11"/>
      <c r="KU352" s="11"/>
      <c r="KV352" s="11"/>
      <c r="KW352" s="11"/>
      <c r="KX352" s="11"/>
      <c r="KY352" s="11"/>
      <c r="KZ352" s="11"/>
      <c r="LA352" s="11"/>
      <c r="LB352" s="11"/>
      <c r="LC352" s="11"/>
      <c r="LD352" s="11"/>
      <c r="LE352" s="11"/>
      <c r="LF352" s="11"/>
      <c r="LG352" s="11"/>
      <c r="LH352" s="11"/>
      <c r="LI352" s="11"/>
      <c r="LJ352" s="11"/>
      <c r="LK352" s="11"/>
      <c r="LL352" s="11"/>
      <c r="LM352" s="11"/>
      <c r="LN352" s="11"/>
      <c r="LO352" s="11"/>
      <c r="LP352" s="11"/>
      <c r="LQ352" s="11"/>
      <c r="LR352" s="11"/>
      <c r="LS352" s="11"/>
      <c r="LT352" s="11"/>
      <c r="LU352" s="11"/>
      <c r="LV352" s="11"/>
      <c r="LW352" s="11"/>
      <c r="LX352" s="11"/>
      <c r="LY352" s="11"/>
      <c r="LZ352" s="11"/>
      <c r="MA352" s="11"/>
      <c r="MB352" s="11"/>
      <c r="MC352" s="11"/>
      <c r="MD352" s="11"/>
      <c r="ME352" s="11"/>
      <c r="MF352" s="11"/>
      <c r="MG352" s="11"/>
      <c r="MH352" s="11"/>
      <c r="MI352" s="11"/>
      <c r="MJ352" s="11"/>
    </row>
    <row r="353" spans="28:348" ht="15.75" customHeight="1" x14ac:dyDescent="0.2"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1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1"/>
      <c r="GC353" s="11"/>
      <c r="GD353" s="11"/>
      <c r="GE353" s="11"/>
      <c r="GF353" s="11"/>
      <c r="GG353" s="11"/>
      <c r="GH353" s="11"/>
      <c r="GI353" s="11"/>
      <c r="GJ353" s="11"/>
      <c r="GK353" s="11"/>
      <c r="GL353" s="11"/>
      <c r="GM353" s="11"/>
      <c r="GN353" s="11"/>
      <c r="GO353" s="11"/>
      <c r="GP353" s="11"/>
      <c r="GQ353" s="11"/>
      <c r="GR353" s="11"/>
      <c r="GS353" s="11"/>
      <c r="GT353" s="11"/>
      <c r="GU353" s="11"/>
      <c r="GV353" s="11"/>
      <c r="GW353" s="11"/>
      <c r="GX353" s="11"/>
      <c r="GY353" s="11"/>
      <c r="GZ353" s="11"/>
      <c r="HA353" s="11"/>
      <c r="HB353" s="11"/>
      <c r="HC353" s="11"/>
      <c r="HD353" s="11"/>
      <c r="HE353" s="11"/>
      <c r="HF353" s="11"/>
      <c r="HG353" s="11"/>
      <c r="HH353" s="11"/>
      <c r="HI353" s="11"/>
      <c r="HJ353" s="11"/>
      <c r="HK353" s="11"/>
      <c r="HL353" s="11"/>
      <c r="HM353" s="11"/>
      <c r="HN353" s="11"/>
      <c r="HO353" s="11"/>
      <c r="HP353" s="11"/>
      <c r="HQ353" s="11"/>
      <c r="HR353" s="11"/>
      <c r="HS353" s="11"/>
      <c r="HT353" s="11"/>
      <c r="HU353" s="11"/>
      <c r="HV353" s="11"/>
      <c r="HW353" s="11"/>
      <c r="HX353" s="11"/>
      <c r="HY353" s="11"/>
      <c r="HZ353" s="11"/>
      <c r="IA353" s="11"/>
      <c r="IB353" s="11"/>
      <c r="IC353" s="11"/>
      <c r="ID353" s="11"/>
      <c r="IE353" s="11"/>
      <c r="IF353" s="11"/>
      <c r="IG353" s="11"/>
      <c r="IH353" s="11"/>
      <c r="II353" s="11"/>
      <c r="IJ353" s="11"/>
      <c r="IK353" s="11"/>
      <c r="IL353" s="11"/>
      <c r="IM353" s="11"/>
      <c r="IN353" s="11"/>
      <c r="IO353" s="11"/>
      <c r="IP353" s="11"/>
      <c r="IQ353" s="11"/>
      <c r="IR353" s="11"/>
      <c r="IS353" s="11"/>
      <c r="IT353" s="11"/>
      <c r="IU353" s="11"/>
      <c r="IV353" s="11"/>
      <c r="IW353" s="11"/>
      <c r="IX353" s="11"/>
      <c r="IY353" s="11"/>
      <c r="IZ353" s="11"/>
      <c r="JA353" s="11"/>
      <c r="JB353" s="11"/>
      <c r="JC353" s="11"/>
      <c r="JD353" s="11"/>
      <c r="JE353" s="11"/>
      <c r="JF353" s="11"/>
      <c r="JG353" s="11"/>
      <c r="JH353" s="11"/>
      <c r="JI353" s="11"/>
      <c r="JJ353" s="11"/>
      <c r="JK353" s="11"/>
      <c r="JL353" s="11"/>
      <c r="JM353" s="11"/>
      <c r="JN353" s="11"/>
      <c r="JO353" s="11"/>
      <c r="JP353" s="11"/>
      <c r="JQ353" s="11"/>
      <c r="JR353" s="11"/>
      <c r="JS353" s="11"/>
      <c r="JT353" s="11"/>
      <c r="JU353" s="11"/>
      <c r="JV353" s="11"/>
      <c r="JW353" s="11"/>
      <c r="JX353" s="11"/>
      <c r="JY353" s="11"/>
      <c r="JZ353" s="11"/>
      <c r="KA353" s="11"/>
      <c r="KB353" s="11"/>
      <c r="KC353" s="11"/>
      <c r="KD353" s="11"/>
      <c r="KE353" s="11"/>
      <c r="KF353" s="11"/>
      <c r="KG353" s="11"/>
      <c r="KH353" s="11"/>
      <c r="KI353" s="11"/>
      <c r="KJ353" s="11"/>
      <c r="KK353" s="11"/>
      <c r="KL353" s="11"/>
      <c r="KM353" s="11"/>
      <c r="KN353" s="11"/>
      <c r="KO353" s="11"/>
      <c r="KP353" s="11"/>
      <c r="KQ353" s="11"/>
      <c r="KR353" s="11"/>
      <c r="KS353" s="11"/>
      <c r="KT353" s="11"/>
      <c r="KU353" s="11"/>
      <c r="KV353" s="11"/>
      <c r="KW353" s="11"/>
      <c r="KX353" s="11"/>
      <c r="KY353" s="11"/>
      <c r="KZ353" s="11"/>
      <c r="LA353" s="11"/>
      <c r="LB353" s="11"/>
      <c r="LC353" s="11"/>
      <c r="LD353" s="11"/>
      <c r="LE353" s="11"/>
      <c r="LF353" s="11"/>
      <c r="LG353" s="11"/>
      <c r="LH353" s="11"/>
      <c r="LI353" s="11"/>
      <c r="LJ353" s="11"/>
      <c r="LK353" s="11"/>
      <c r="LL353" s="11"/>
      <c r="LM353" s="11"/>
      <c r="LN353" s="11"/>
      <c r="LO353" s="11"/>
      <c r="LP353" s="11"/>
      <c r="LQ353" s="11"/>
      <c r="LR353" s="11"/>
      <c r="LS353" s="11"/>
      <c r="LT353" s="11"/>
      <c r="LU353" s="11"/>
      <c r="LV353" s="11"/>
      <c r="LW353" s="11"/>
      <c r="LX353" s="11"/>
      <c r="LY353" s="11"/>
      <c r="LZ353" s="11"/>
      <c r="MA353" s="11"/>
      <c r="MB353" s="11"/>
      <c r="MC353" s="11"/>
      <c r="MD353" s="11"/>
      <c r="ME353" s="11"/>
      <c r="MF353" s="11"/>
      <c r="MG353" s="11"/>
      <c r="MH353" s="11"/>
      <c r="MI353" s="11"/>
      <c r="MJ353" s="11"/>
    </row>
    <row r="354" spans="28:348" ht="15.75" customHeight="1" x14ac:dyDescent="0.2"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1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1"/>
      <c r="GC354" s="11"/>
      <c r="GD354" s="11"/>
      <c r="GE354" s="11"/>
      <c r="GF354" s="11"/>
      <c r="GG354" s="11"/>
      <c r="GH354" s="11"/>
      <c r="GI354" s="11"/>
      <c r="GJ354" s="11"/>
      <c r="GK354" s="11"/>
      <c r="GL354" s="11"/>
      <c r="GM354" s="11"/>
      <c r="GN354" s="11"/>
      <c r="GO354" s="11"/>
      <c r="GP354" s="11"/>
      <c r="GQ354" s="11"/>
      <c r="GR354" s="11"/>
      <c r="GS354" s="11"/>
      <c r="GT354" s="11"/>
      <c r="GU354" s="11"/>
      <c r="GV354" s="11"/>
      <c r="GW354" s="11"/>
      <c r="GX354" s="11"/>
      <c r="GY354" s="11"/>
      <c r="GZ354" s="11"/>
      <c r="HA354" s="11"/>
      <c r="HB354" s="11"/>
      <c r="HC354" s="11"/>
      <c r="HD354" s="11"/>
      <c r="HE354" s="11"/>
      <c r="HF354" s="11"/>
      <c r="HG354" s="11"/>
      <c r="HH354" s="11"/>
      <c r="HI354" s="11"/>
      <c r="HJ354" s="11"/>
      <c r="HK354" s="11"/>
      <c r="HL354" s="11"/>
      <c r="HM354" s="11"/>
      <c r="HN354" s="11"/>
      <c r="HO354" s="11"/>
      <c r="HP354" s="11"/>
      <c r="HQ354" s="11"/>
      <c r="HR354" s="11"/>
      <c r="HS354" s="11"/>
      <c r="HT354" s="11"/>
      <c r="HU354" s="11"/>
      <c r="HV354" s="11"/>
      <c r="HW354" s="11"/>
      <c r="HX354" s="11"/>
      <c r="HY354" s="11"/>
      <c r="HZ354" s="11"/>
      <c r="IA354" s="11"/>
      <c r="IB354" s="11"/>
      <c r="IC354" s="11"/>
      <c r="ID354" s="11"/>
      <c r="IE354" s="11"/>
      <c r="IF354" s="11"/>
      <c r="IG354" s="11"/>
      <c r="IH354" s="11"/>
      <c r="II354" s="11"/>
      <c r="IJ354" s="11"/>
      <c r="IK354" s="11"/>
      <c r="IL354" s="11"/>
      <c r="IM354" s="11"/>
      <c r="IN354" s="11"/>
      <c r="IO354" s="11"/>
      <c r="IP354" s="11"/>
      <c r="IQ354" s="11"/>
      <c r="IR354" s="11"/>
      <c r="IS354" s="11"/>
      <c r="IT354" s="11"/>
      <c r="IU354" s="11"/>
      <c r="IV354" s="11"/>
      <c r="IW354" s="11"/>
      <c r="IX354" s="11"/>
      <c r="IY354" s="11"/>
      <c r="IZ354" s="11"/>
      <c r="JA354" s="11"/>
      <c r="JB354" s="11"/>
      <c r="JC354" s="11"/>
      <c r="JD354" s="11"/>
      <c r="JE354" s="11"/>
      <c r="JF354" s="11"/>
      <c r="JG354" s="11"/>
      <c r="JH354" s="11"/>
      <c r="JI354" s="11"/>
      <c r="JJ354" s="11"/>
      <c r="JK354" s="11"/>
      <c r="JL354" s="11"/>
      <c r="JM354" s="11"/>
      <c r="JN354" s="11"/>
      <c r="JO354" s="11"/>
      <c r="JP354" s="11"/>
      <c r="JQ354" s="11"/>
      <c r="JR354" s="11"/>
      <c r="JS354" s="11"/>
      <c r="JT354" s="11"/>
      <c r="JU354" s="11"/>
      <c r="JV354" s="11"/>
      <c r="JW354" s="11"/>
      <c r="JX354" s="11"/>
      <c r="JY354" s="11"/>
      <c r="JZ354" s="11"/>
      <c r="KA354" s="11"/>
      <c r="KB354" s="11"/>
      <c r="KC354" s="11"/>
      <c r="KD354" s="11"/>
      <c r="KE354" s="11"/>
      <c r="KF354" s="11"/>
      <c r="KG354" s="11"/>
      <c r="KH354" s="11"/>
      <c r="KI354" s="11"/>
      <c r="KJ354" s="11"/>
      <c r="KK354" s="11"/>
      <c r="KL354" s="11"/>
      <c r="KM354" s="11"/>
      <c r="KN354" s="11"/>
      <c r="KO354" s="11"/>
      <c r="KP354" s="11"/>
      <c r="KQ354" s="11"/>
      <c r="KR354" s="11"/>
      <c r="KS354" s="11"/>
      <c r="KT354" s="11"/>
      <c r="KU354" s="11"/>
      <c r="KV354" s="11"/>
      <c r="KW354" s="11"/>
      <c r="KX354" s="11"/>
      <c r="KY354" s="11"/>
      <c r="KZ354" s="11"/>
      <c r="LA354" s="11"/>
      <c r="LB354" s="11"/>
      <c r="LC354" s="11"/>
      <c r="LD354" s="11"/>
      <c r="LE354" s="11"/>
      <c r="LF354" s="11"/>
      <c r="LG354" s="11"/>
      <c r="LH354" s="11"/>
      <c r="LI354" s="11"/>
      <c r="LJ354" s="11"/>
      <c r="LK354" s="11"/>
      <c r="LL354" s="11"/>
      <c r="LM354" s="11"/>
      <c r="LN354" s="11"/>
      <c r="LO354" s="11"/>
      <c r="LP354" s="11"/>
      <c r="LQ354" s="11"/>
      <c r="LR354" s="11"/>
      <c r="LS354" s="11"/>
      <c r="LT354" s="11"/>
      <c r="LU354" s="11"/>
      <c r="LV354" s="11"/>
      <c r="LW354" s="11"/>
      <c r="LX354" s="11"/>
      <c r="LY354" s="11"/>
      <c r="LZ354" s="11"/>
      <c r="MA354" s="11"/>
      <c r="MB354" s="11"/>
      <c r="MC354" s="11"/>
      <c r="MD354" s="11"/>
      <c r="ME354" s="11"/>
      <c r="MF354" s="11"/>
      <c r="MG354" s="11"/>
      <c r="MH354" s="11"/>
      <c r="MI354" s="11"/>
      <c r="MJ354" s="11"/>
    </row>
    <row r="355" spans="28:348" ht="15.75" customHeight="1" x14ac:dyDescent="0.2"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1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1"/>
      <c r="GS355" s="11"/>
      <c r="GT355" s="11"/>
      <c r="GU355" s="11"/>
      <c r="GV355" s="11"/>
      <c r="GW355" s="11"/>
      <c r="GX355" s="11"/>
      <c r="GY355" s="11"/>
      <c r="GZ355" s="11"/>
      <c r="HA355" s="11"/>
      <c r="HB355" s="11"/>
      <c r="HC355" s="11"/>
      <c r="HD355" s="11"/>
      <c r="HE355" s="11"/>
      <c r="HF355" s="11"/>
      <c r="HG355" s="11"/>
      <c r="HH355" s="11"/>
      <c r="HI355" s="11"/>
      <c r="HJ355" s="11"/>
      <c r="HK355" s="11"/>
      <c r="HL355" s="11"/>
      <c r="HM355" s="11"/>
      <c r="HN355" s="11"/>
      <c r="HO355" s="11"/>
      <c r="HP355" s="11"/>
      <c r="HQ355" s="11"/>
      <c r="HR355" s="11"/>
      <c r="HS355" s="11"/>
      <c r="HT355" s="11"/>
      <c r="HU355" s="11"/>
      <c r="HV355" s="11"/>
      <c r="HW355" s="11"/>
      <c r="HX355" s="11"/>
      <c r="HY355" s="11"/>
      <c r="HZ355" s="11"/>
      <c r="IA355" s="11"/>
      <c r="IB355" s="11"/>
      <c r="IC355" s="11"/>
      <c r="ID355" s="11"/>
      <c r="IE355" s="11"/>
      <c r="IF355" s="11"/>
      <c r="IG355" s="11"/>
      <c r="IH355" s="11"/>
      <c r="II355" s="11"/>
      <c r="IJ355" s="11"/>
      <c r="IK355" s="11"/>
      <c r="IL355" s="11"/>
      <c r="IM355" s="11"/>
      <c r="IN355" s="11"/>
      <c r="IO355" s="11"/>
      <c r="IP355" s="11"/>
      <c r="IQ355" s="11"/>
      <c r="IR355" s="11"/>
      <c r="IS355" s="11"/>
      <c r="IT355" s="11"/>
      <c r="IU355" s="11"/>
      <c r="IV355" s="11"/>
      <c r="IW355" s="11"/>
      <c r="IX355" s="11"/>
      <c r="IY355" s="11"/>
      <c r="IZ355" s="11"/>
      <c r="JA355" s="11"/>
      <c r="JB355" s="11"/>
      <c r="JC355" s="11"/>
      <c r="JD355" s="11"/>
      <c r="JE355" s="11"/>
      <c r="JF355" s="11"/>
      <c r="JG355" s="11"/>
      <c r="JH355" s="11"/>
      <c r="JI355" s="11"/>
      <c r="JJ355" s="11"/>
      <c r="JK355" s="11"/>
      <c r="JL355" s="11"/>
      <c r="JM355" s="11"/>
      <c r="JN355" s="11"/>
      <c r="JO355" s="11"/>
      <c r="JP355" s="11"/>
      <c r="JQ355" s="11"/>
      <c r="JR355" s="11"/>
      <c r="JS355" s="11"/>
      <c r="JT355" s="11"/>
      <c r="JU355" s="11"/>
      <c r="JV355" s="11"/>
      <c r="JW355" s="11"/>
      <c r="JX355" s="11"/>
      <c r="JY355" s="11"/>
      <c r="JZ355" s="11"/>
      <c r="KA355" s="11"/>
      <c r="KB355" s="11"/>
      <c r="KC355" s="11"/>
      <c r="KD355" s="11"/>
      <c r="KE355" s="11"/>
      <c r="KF355" s="11"/>
      <c r="KG355" s="11"/>
      <c r="KH355" s="11"/>
      <c r="KI355" s="11"/>
      <c r="KJ355" s="11"/>
      <c r="KK355" s="11"/>
      <c r="KL355" s="11"/>
      <c r="KM355" s="11"/>
      <c r="KN355" s="11"/>
      <c r="KO355" s="11"/>
      <c r="KP355" s="11"/>
      <c r="KQ355" s="11"/>
      <c r="KR355" s="11"/>
      <c r="KS355" s="11"/>
      <c r="KT355" s="11"/>
      <c r="KU355" s="11"/>
      <c r="KV355" s="11"/>
      <c r="KW355" s="11"/>
      <c r="KX355" s="11"/>
      <c r="KY355" s="11"/>
      <c r="KZ355" s="11"/>
      <c r="LA355" s="11"/>
      <c r="LB355" s="11"/>
      <c r="LC355" s="11"/>
      <c r="LD355" s="11"/>
      <c r="LE355" s="11"/>
      <c r="LF355" s="11"/>
      <c r="LG355" s="11"/>
      <c r="LH355" s="11"/>
      <c r="LI355" s="11"/>
      <c r="LJ355" s="11"/>
      <c r="LK355" s="11"/>
      <c r="LL355" s="11"/>
      <c r="LM355" s="11"/>
      <c r="LN355" s="11"/>
      <c r="LO355" s="11"/>
      <c r="LP355" s="11"/>
      <c r="LQ355" s="11"/>
      <c r="LR355" s="11"/>
      <c r="LS355" s="11"/>
      <c r="LT355" s="11"/>
      <c r="LU355" s="11"/>
      <c r="LV355" s="11"/>
      <c r="LW355" s="11"/>
      <c r="LX355" s="11"/>
      <c r="LY355" s="11"/>
      <c r="LZ355" s="11"/>
      <c r="MA355" s="11"/>
      <c r="MB355" s="11"/>
      <c r="MC355" s="11"/>
      <c r="MD355" s="11"/>
      <c r="ME355" s="11"/>
      <c r="MF355" s="11"/>
      <c r="MG355" s="11"/>
      <c r="MH355" s="11"/>
      <c r="MI355" s="11"/>
      <c r="MJ355" s="11"/>
    </row>
    <row r="356" spans="28:348" ht="15.75" customHeight="1" x14ac:dyDescent="0.2"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1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1"/>
      <c r="GS356" s="11"/>
      <c r="GT356" s="11"/>
      <c r="GU356" s="11"/>
      <c r="GV356" s="11"/>
      <c r="GW356" s="11"/>
      <c r="GX356" s="11"/>
      <c r="GY356" s="11"/>
      <c r="GZ356" s="11"/>
      <c r="HA356" s="11"/>
      <c r="HB356" s="11"/>
      <c r="HC356" s="11"/>
      <c r="HD356" s="11"/>
      <c r="HE356" s="11"/>
      <c r="HF356" s="11"/>
      <c r="HG356" s="11"/>
      <c r="HH356" s="11"/>
      <c r="HI356" s="11"/>
      <c r="HJ356" s="11"/>
      <c r="HK356" s="11"/>
      <c r="HL356" s="11"/>
      <c r="HM356" s="11"/>
      <c r="HN356" s="11"/>
      <c r="HO356" s="11"/>
      <c r="HP356" s="11"/>
      <c r="HQ356" s="11"/>
      <c r="HR356" s="11"/>
      <c r="HS356" s="11"/>
      <c r="HT356" s="11"/>
      <c r="HU356" s="11"/>
      <c r="HV356" s="11"/>
      <c r="HW356" s="11"/>
      <c r="HX356" s="11"/>
      <c r="HY356" s="11"/>
      <c r="HZ356" s="11"/>
      <c r="IA356" s="11"/>
      <c r="IB356" s="11"/>
      <c r="IC356" s="11"/>
      <c r="ID356" s="11"/>
      <c r="IE356" s="11"/>
      <c r="IF356" s="11"/>
      <c r="IG356" s="11"/>
      <c r="IH356" s="11"/>
      <c r="II356" s="11"/>
      <c r="IJ356" s="11"/>
      <c r="IK356" s="11"/>
      <c r="IL356" s="11"/>
      <c r="IM356" s="11"/>
      <c r="IN356" s="11"/>
      <c r="IO356" s="11"/>
      <c r="IP356" s="11"/>
      <c r="IQ356" s="11"/>
      <c r="IR356" s="11"/>
      <c r="IS356" s="11"/>
      <c r="IT356" s="11"/>
      <c r="IU356" s="11"/>
      <c r="IV356" s="11"/>
      <c r="IW356" s="11"/>
      <c r="IX356" s="11"/>
      <c r="IY356" s="11"/>
      <c r="IZ356" s="11"/>
      <c r="JA356" s="11"/>
      <c r="JB356" s="11"/>
      <c r="JC356" s="11"/>
      <c r="JD356" s="11"/>
      <c r="JE356" s="11"/>
      <c r="JF356" s="11"/>
      <c r="JG356" s="11"/>
      <c r="JH356" s="11"/>
      <c r="JI356" s="11"/>
      <c r="JJ356" s="11"/>
      <c r="JK356" s="11"/>
      <c r="JL356" s="11"/>
      <c r="JM356" s="11"/>
      <c r="JN356" s="11"/>
      <c r="JO356" s="11"/>
      <c r="JP356" s="11"/>
      <c r="JQ356" s="11"/>
      <c r="JR356" s="11"/>
      <c r="JS356" s="11"/>
      <c r="JT356" s="11"/>
      <c r="JU356" s="11"/>
      <c r="JV356" s="11"/>
      <c r="JW356" s="11"/>
      <c r="JX356" s="11"/>
      <c r="JY356" s="11"/>
      <c r="JZ356" s="11"/>
      <c r="KA356" s="11"/>
      <c r="KB356" s="11"/>
      <c r="KC356" s="11"/>
      <c r="KD356" s="11"/>
      <c r="KE356" s="11"/>
      <c r="KF356" s="11"/>
      <c r="KG356" s="11"/>
      <c r="KH356" s="11"/>
      <c r="KI356" s="11"/>
      <c r="KJ356" s="11"/>
      <c r="KK356" s="11"/>
      <c r="KL356" s="11"/>
      <c r="KM356" s="11"/>
      <c r="KN356" s="11"/>
      <c r="KO356" s="11"/>
      <c r="KP356" s="11"/>
      <c r="KQ356" s="11"/>
      <c r="KR356" s="11"/>
      <c r="KS356" s="11"/>
      <c r="KT356" s="11"/>
      <c r="KU356" s="11"/>
      <c r="KV356" s="11"/>
      <c r="KW356" s="11"/>
      <c r="KX356" s="11"/>
      <c r="KY356" s="11"/>
      <c r="KZ356" s="11"/>
      <c r="LA356" s="11"/>
      <c r="LB356" s="11"/>
      <c r="LC356" s="11"/>
      <c r="LD356" s="11"/>
      <c r="LE356" s="11"/>
      <c r="LF356" s="11"/>
      <c r="LG356" s="11"/>
      <c r="LH356" s="11"/>
      <c r="LI356" s="11"/>
      <c r="LJ356" s="11"/>
      <c r="LK356" s="11"/>
      <c r="LL356" s="11"/>
      <c r="LM356" s="11"/>
      <c r="LN356" s="11"/>
      <c r="LO356" s="11"/>
      <c r="LP356" s="11"/>
      <c r="LQ356" s="11"/>
      <c r="LR356" s="11"/>
      <c r="LS356" s="11"/>
      <c r="LT356" s="11"/>
      <c r="LU356" s="11"/>
      <c r="LV356" s="11"/>
      <c r="LW356" s="11"/>
      <c r="LX356" s="11"/>
      <c r="LY356" s="11"/>
      <c r="LZ356" s="11"/>
      <c r="MA356" s="11"/>
      <c r="MB356" s="11"/>
      <c r="MC356" s="11"/>
      <c r="MD356" s="11"/>
      <c r="ME356" s="11"/>
      <c r="MF356" s="11"/>
      <c r="MG356" s="11"/>
      <c r="MH356" s="11"/>
      <c r="MI356" s="11"/>
      <c r="MJ356" s="11"/>
    </row>
    <row r="357" spans="28:348" ht="15.75" customHeight="1" x14ac:dyDescent="0.2"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1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1"/>
      <c r="GS357" s="11"/>
      <c r="GT357" s="11"/>
      <c r="GU357" s="11"/>
      <c r="GV357" s="11"/>
      <c r="GW357" s="11"/>
      <c r="GX357" s="11"/>
      <c r="GY357" s="11"/>
      <c r="GZ357" s="11"/>
      <c r="HA357" s="11"/>
      <c r="HB357" s="11"/>
      <c r="HC357" s="11"/>
      <c r="HD357" s="11"/>
      <c r="HE357" s="11"/>
      <c r="HF357" s="11"/>
      <c r="HG357" s="11"/>
      <c r="HH357" s="11"/>
      <c r="HI357" s="11"/>
      <c r="HJ357" s="11"/>
      <c r="HK357" s="11"/>
      <c r="HL357" s="11"/>
      <c r="HM357" s="11"/>
      <c r="HN357" s="11"/>
      <c r="HO357" s="11"/>
      <c r="HP357" s="11"/>
      <c r="HQ357" s="11"/>
      <c r="HR357" s="11"/>
      <c r="HS357" s="11"/>
      <c r="HT357" s="11"/>
      <c r="HU357" s="11"/>
      <c r="HV357" s="11"/>
      <c r="HW357" s="11"/>
      <c r="HX357" s="11"/>
      <c r="HY357" s="11"/>
      <c r="HZ357" s="11"/>
      <c r="IA357" s="11"/>
      <c r="IB357" s="11"/>
      <c r="IC357" s="11"/>
      <c r="ID357" s="11"/>
      <c r="IE357" s="11"/>
      <c r="IF357" s="11"/>
      <c r="IG357" s="11"/>
      <c r="IH357" s="11"/>
      <c r="II357" s="11"/>
      <c r="IJ357" s="11"/>
      <c r="IK357" s="11"/>
      <c r="IL357" s="11"/>
      <c r="IM357" s="11"/>
      <c r="IN357" s="11"/>
      <c r="IO357" s="11"/>
      <c r="IP357" s="11"/>
      <c r="IQ357" s="11"/>
      <c r="IR357" s="11"/>
      <c r="IS357" s="11"/>
      <c r="IT357" s="11"/>
      <c r="IU357" s="11"/>
      <c r="IV357" s="11"/>
      <c r="IW357" s="11"/>
      <c r="IX357" s="11"/>
      <c r="IY357" s="11"/>
      <c r="IZ357" s="11"/>
      <c r="JA357" s="11"/>
      <c r="JB357" s="11"/>
      <c r="JC357" s="11"/>
      <c r="JD357" s="11"/>
      <c r="JE357" s="11"/>
      <c r="JF357" s="11"/>
      <c r="JG357" s="11"/>
      <c r="JH357" s="11"/>
      <c r="JI357" s="11"/>
      <c r="JJ357" s="11"/>
      <c r="JK357" s="11"/>
      <c r="JL357" s="11"/>
      <c r="JM357" s="11"/>
      <c r="JN357" s="11"/>
      <c r="JO357" s="11"/>
      <c r="JP357" s="11"/>
      <c r="JQ357" s="11"/>
      <c r="JR357" s="11"/>
      <c r="JS357" s="11"/>
      <c r="JT357" s="11"/>
      <c r="JU357" s="11"/>
      <c r="JV357" s="11"/>
      <c r="JW357" s="11"/>
      <c r="JX357" s="11"/>
      <c r="JY357" s="11"/>
      <c r="JZ357" s="11"/>
      <c r="KA357" s="11"/>
      <c r="KB357" s="11"/>
      <c r="KC357" s="11"/>
      <c r="KD357" s="11"/>
      <c r="KE357" s="11"/>
      <c r="KF357" s="11"/>
      <c r="KG357" s="11"/>
      <c r="KH357" s="11"/>
      <c r="KI357" s="11"/>
      <c r="KJ357" s="11"/>
      <c r="KK357" s="11"/>
      <c r="KL357" s="11"/>
      <c r="KM357" s="11"/>
      <c r="KN357" s="11"/>
      <c r="KO357" s="11"/>
      <c r="KP357" s="11"/>
      <c r="KQ357" s="11"/>
      <c r="KR357" s="11"/>
      <c r="KS357" s="11"/>
      <c r="KT357" s="11"/>
      <c r="KU357" s="11"/>
      <c r="KV357" s="11"/>
      <c r="KW357" s="11"/>
      <c r="KX357" s="11"/>
      <c r="KY357" s="11"/>
      <c r="KZ357" s="11"/>
      <c r="LA357" s="11"/>
      <c r="LB357" s="11"/>
      <c r="LC357" s="11"/>
      <c r="LD357" s="11"/>
      <c r="LE357" s="11"/>
      <c r="LF357" s="11"/>
      <c r="LG357" s="11"/>
      <c r="LH357" s="11"/>
      <c r="LI357" s="11"/>
      <c r="LJ357" s="11"/>
      <c r="LK357" s="11"/>
      <c r="LL357" s="11"/>
      <c r="LM357" s="11"/>
      <c r="LN357" s="11"/>
      <c r="LO357" s="11"/>
      <c r="LP357" s="11"/>
      <c r="LQ357" s="11"/>
      <c r="LR357" s="11"/>
      <c r="LS357" s="11"/>
      <c r="LT357" s="11"/>
      <c r="LU357" s="11"/>
      <c r="LV357" s="11"/>
      <c r="LW357" s="11"/>
      <c r="LX357" s="11"/>
      <c r="LY357" s="11"/>
      <c r="LZ357" s="11"/>
      <c r="MA357" s="11"/>
      <c r="MB357" s="11"/>
      <c r="MC357" s="11"/>
      <c r="MD357" s="11"/>
      <c r="ME357" s="11"/>
      <c r="MF357" s="11"/>
      <c r="MG357" s="11"/>
      <c r="MH357" s="11"/>
      <c r="MI357" s="11"/>
      <c r="MJ357" s="11"/>
    </row>
    <row r="358" spans="28:348" ht="15.75" customHeight="1" x14ac:dyDescent="0.2"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1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1"/>
      <c r="GS358" s="11"/>
      <c r="GT358" s="11"/>
      <c r="GU358" s="11"/>
      <c r="GV358" s="11"/>
      <c r="GW358" s="11"/>
      <c r="GX358" s="11"/>
      <c r="GY358" s="11"/>
      <c r="GZ358" s="11"/>
      <c r="HA358" s="11"/>
      <c r="HB358" s="11"/>
      <c r="HC358" s="11"/>
      <c r="HD358" s="11"/>
      <c r="HE358" s="11"/>
      <c r="HF358" s="11"/>
      <c r="HG358" s="11"/>
      <c r="HH358" s="11"/>
      <c r="HI358" s="11"/>
      <c r="HJ358" s="11"/>
      <c r="HK358" s="11"/>
      <c r="HL358" s="11"/>
      <c r="HM358" s="11"/>
      <c r="HN358" s="11"/>
      <c r="HO358" s="11"/>
      <c r="HP358" s="11"/>
      <c r="HQ358" s="11"/>
      <c r="HR358" s="11"/>
      <c r="HS358" s="11"/>
      <c r="HT358" s="11"/>
      <c r="HU358" s="11"/>
      <c r="HV358" s="11"/>
      <c r="HW358" s="11"/>
      <c r="HX358" s="11"/>
      <c r="HY358" s="11"/>
      <c r="HZ358" s="11"/>
      <c r="IA358" s="11"/>
      <c r="IB358" s="11"/>
      <c r="IC358" s="11"/>
      <c r="ID358" s="11"/>
      <c r="IE358" s="11"/>
      <c r="IF358" s="11"/>
      <c r="IG358" s="11"/>
      <c r="IH358" s="11"/>
      <c r="II358" s="11"/>
      <c r="IJ358" s="11"/>
      <c r="IK358" s="11"/>
      <c r="IL358" s="11"/>
      <c r="IM358" s="11"/>
      <c r="IN358" s="11"/>
      <c r="IO358" s="11"/>
      <c r="IP358" s="11"/>
      <c r="IQ358" s="11"/>
      <c r="IR358" s="11"/>
      <c r="IS358" s="11"/>
      <c r="IT358" s="11"/>
      <c r="IU358" s="11"/>
      <c r="IV358" s="11"/>
      <c r="IW358" s="11"/>
      <c r="IX358" s="11"/>
      <c r="IY358" s="11"/>
      <c r="IZ358" s="11"/>
      <c r="JA358" s="11"/>
      <c r="JB358" s="11"/>
      <c r="JC358" s="11"/>
      <c r="JD358" s="11"/>
      <c r="JE358" s="11"/>
      <c r="JF358" s="11"/>
      <c r="JG358" s="11"/>
      <c r="JH358" s="11"/>
      <c r="JI358" s="11"/>
      <c r="JJ358" s="11"/>
      <c r="JK358" s="11"/>
      <c r="JL358" s="11"/>
      <c r="JM358" s="11"/>
      <c r="JN358" s="11"/>
      <c r="JO358" s="11"/>
      <c r="JP358" s="11"/>
      <c r="JQ358" s="11"/>
      <c r="JR358" s="11"/>
      <c r="JS358" s="11"/>
      <c r="JT358" s="11"/>
      <c r="JU358" s="11"/>
      <c r="JV358" s="11"/>
      <c r="JW358" s="11"/>
      <c r="JX358" s="11"/>
      <c r="JY358" s="11"/>
      <c r="JZ358" s="11"/>
      <c r="KA358" s="11"/>
      <c r="KB358" s="11"/>
      <c r="KC358" s="11"/>
      <c r="KD358" s="11"/>
      <c r="KE358" s="11"/>
      <c r="KF358" s="11"/>
      <c r="KG358" s="11"/>
      <c r="KH358" s="11"/>
      <c r="KI358" s="11"/>
      <c r="KJ358" s="11"/>
      <c r="KK358" s="11"/>
      <c r="KL358" s="11"/>
      <c r="KM358" s="11"/>
      <c r="KN358" s="11"/>
      <c r="KO358" s="11"/>
      <c r="KP358" s="11"/>
      <c r="KQ358" s="11"/>
      <c r="KR358" s="11"/>
      <c r="KS358" s="11"/>
      <c r="KT358" s="11"/>
      <c r="KU358" s="11"/>
      <c r="KV358" s="11"/>
      <c r="KW358" s="11"/>
      <c r="KX358" s="11"/>
      <c r="KY358" s="11"/>
      <c r="KZ358" s="11"/>
      <c r="LA358" s="11"/>
      <c r="LB358" s="11"/>
      <c r="LC358" s="11"/>
      <c r="LD358" s="11"/>
      <c r="LE358" s="11"/>
      <c r="LF358" s="11"/>
      <c r="LG358" s="11"/>
      <c r="LH358" s="11"/>
      <c r="LI358" s="11"/>
      <c r="LJ358" s="11"/>
      <c r="LK358" s="11"/>
      <c r="LL358" s="11"/>
      <c r="LM358" s="11"/>
      <c r="LN358" s="11"/>
      <c r="LO358" s="11"/>
      <c r="LP358" s="11"/>
      <c r="LQ358" s="11"/>
      <c r="LR358" s="11"/>
      <c r="LS358" s="11"/>
      <c r="LT358" s="11"/>
      <c r="LU358" s="11"/>
      <c r="LV358" s="11"/>
      <c r="LW358" s="11"/>
      <c r="LX358" s="11"/>
      <c r="LY358" s="11"/>
      <c r="LZ358" s="11"/>
      <c r="MA358" s="11"/>
      <c r="MB358" s="11"/>
      <c r="MC358" s="11"/>
      <c r="MD358" s="11"/>
      <c r="ME358" s="11"/>
      <c r="MF358" s="11"/>
      <c r="MG358" s="11"/>
      <c r="MH358" s="11"/>
      <c r="MI358" s="11"/>
      <c r="MJ358" s="11"/>
    </row>
    <row r="359" spans="28:348" ht="15.75" customHeight="1" x14ac:dyDescent="0.2"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1"/>
      <c r="HG359" s="11"/>
      <c r="HH359" s="11"/>
      <c r="HI359" s="11"/>
      <c r="HJ359" s="11"/>
      <c r="HK359" s="11"/>
      <c r="HL359" s="11"/>
      <c r="HM359" s="11"/>
      <c r="HN359" s="11"/>
      <c r="HO359" s="11"/>
      <c r="HP359" s="11"/>
      <c r="HQ359" s="11"/>
      <c r="HR359" s="11"/>
      <c r="HS359" s="11"/>
      <c r="HT359" s="11"/>
      <c r="HU359" s="11"/>
      <c r="HV359" s="11"/>
      <c r="HW359" s="11"/>
      <c r="HX359" s="11"/>
      <c r="HY359" s="11"/>
      <c r="HZ359" s="11"/>
      <c r="IA359" s="11"/>
      <c r="IB359" s="11"/>
      <c r="IC359" s="11"/>
      <c r="ID359" s="11"/>
      <c r="IE359" s="11"/>
      <c r="IF359" s="11"/>
      <c r="IG359" s="11"/>
      <c r="IH359" s="11"/>
      <c r="II359" s="11"/>
      <c r="IJ359" s="11"/>
      <c r="IK359" s="11"/>
      <c r="IL359" s="11"/>
      <c r="IM359" s="11"/>
      <c r="IN359" s="11"/>
      <c r="IO359" s="11"/>
      <c r="IP359" s="11"/>
      <c r="IQ359" s="11"/>
      <c r="IR359" s="11"/>
      <c r="IS359" s="11"/>
      <c r="IT359" s="11"/>
      <c r="IU359" s="11"/>
      <c r="IV359" s="11"/>
      <c r="IW359" s="11"/>
      <c r="IX359" s="11"/>
      <c r="IY359" s="11"/>
      <c r="IZ359" s="11"/>
      <c r="JA359" s="11"/>
      <c r="JB359" s="11"/>
      <c r="JC359" s="11"/>
      <c r="JD359" s="11"/>
      <c r="JE359" s="11"/>
      <c r="JF359" s="11"/>
      <c r="JG359" s="11"/>
      <c r="JH359" s="11"/>
      <c r="JI359" s="11"/>
      <c r="JJ359" s="11"/>
      <c r="JK359" s="11"/>
      <c r="JL359" s="11"/>
      <c r="JM359" s="11"/>
      <c r="JN359" s="11"/>
      <c r="JO359" s="11"/>
      <c r="JP359" s="11"/>
      <c r="JQ359" s="11"/>
      <c r="JR359" s="11"/>
      <c r="JS359" s="11"/>
      <c r="JT359" s="11"/>
      <c r="JU359" s="11"/>
      <c r="JV359" s="11"/>
      <c r="JW359" s="11"/>
      <c r="JX359" s="11"/>
      <c r="JY359" s="11"/>
      <c r="JZ359" s="11"/>
      <c r="KA359" s="11"/>
      <c r="KB359" s="11"/>
      <c r="KC359" s="11"/>
      <c r="KD359" s="11"/>
      <c r="KE359" s="11"/>
      <c r="KF359" s="11"/>
      <c r="KG359" s="11"/>
      <c r="KH359" s="11"/>
      <c r="KI359" s="11"/>
      <c r="KJ359" s="11"/>
      <c r="KK359" s="11"/>
      <c r="KL359" s="11"/>
      <c r="KM359" s="11"/>
      <c r="KN359" s="11"/>
      <c r="KO359" s="11"/>
      <c r="KP359" s="11"/>
      <c r="KQ359" s="11"/>
      <c r="KR359" s="11"/>
      <c r="KS359" s="11"/>
      <c r="KT359" s="11"/>
      <c r="KU359" s="11"/>
      <c r="KV359" s="11"/>
      <c r="KW359" s="11"/>
      <c r="KX359" s="11"/>
      <c r="KY359" s="11"/>
      <c r="KZ359" s="11"/>
      <c r="LA359" s="11"/>
      <c r="LB359" s="11"/>
      <c r="LC359" s="11"/>
      <c r="LD359" s="11"/>
      <c r="LE359" s="11"/>
      <c r="LF359" s="11"/>
      <c r="LG359" s="11"/>
      <c r="LH359" s="11"/>
      <c r="LI359" s="11"/>
      <c r="LJ359" s="11"/>
      <c r="LK359" s="11"/>
      <c r="LL359" s="11"/>
      <c r="LM359" s="11"/>
      <c r="LN359" s="11"/>
      <c r="LO359" s="11"/>
      <c r="LP359" s="11"/>
      <c r="LQ359" s="11"/>
      <c r="LR359" s="11"/>
      <c r="LS359" s="11"/>
      <c r="LT359" s="11"/>
      <c r="LU359" s="11"/>
      <c r="LV359" s="11"/>
      <c r="LW359" s="11"/>
      <c r="LX359" s="11"/>
      <c r="LY359" s="11"/>
      <c r="LZ359" s="11"/>
      <c r="MA359" s="11"/>
      <c r="MB359" s="11"/>
      <c r="MC359" s="11"/>
      <c r="MD359" s="11"/>
      <c r="ME359" s="11"/>
      <c r="MF359" s="11"/>
      <c r="MG359" s="11"/>
      <c r="MH359" s="11"/>
      <c r="MI359" s="11"/>
      <c r="MJ359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J28" sqref="J28"/>
    </sheetView>
  </sheetViews>
  <sheetFormatPr defaultRowHeight="12.75" x14ac:dyDescent="0.2"/>
  <cols>
    <col min="1" max="1" width="18" bestFit="1" customWidth="1"/>
    <col min="2" max="2" width="24.85546875" bestFit="1" customWidth="1"/>
  </cols>
  <sheetData>
    <row r="3" spans="1:2" x14ac:dyDescent="0.2">
      <c r="A3" s="5" t="s">
        <v>86</v>
      </c>
      <c r="B3" t="s">
        <v>88</v>
      </c>
    </row>
    <row r="4" spans="1:2" x14ac:dyDescent="0.2">
      <c r="A4" s="6" t="s">
        <v>15</v>
      </c>
      <c r="B4" s="7">
        <v>143</v>
      </c>
    </row>
    <row r="5" spans="1:2" x14ac:dyDescent="0.2">
      <c r="A5" s="6" t="s">
        <v>39</v>
      </c>
      <c r="B5" s="7">
        <v>36</v>
      </c>
    </row>
    <row r="6" spans="1:2" x14ac:dyDescent="0.2">
      <c r="A6" s="6" t="s">
        <v>33</v>
      </c>
      <c r="B6" s="7">
        <v>19</v>
      </c>
    </row>
    <row r="7" spans="1:2" x14ac:dyDescent="0.2">
      <c r="A7" s="6" t="s">
        <v>87</v>
      </c>
      <c r="B7" s="7">
        <v>198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topLeftCell="A10" zoomScaleNormal="100" workbookViewId="0">
      <selection activeCell="J28" sqref="J28"/>
    </sheetView>
  </sheetViews>
  <sheetFormatPr defaultRowHeight="12.75" x14ac:dyDescent="0.2"/>
  <cols>
    <col min="1" max="1" width="13.85546875" customWidth="1"/>
    <col min="2" max="2" width="24.85546875" customWidth="1"/>
    <col min="3" max="3" width="2" customWidth="1"/>
    <col min="4" max="4" width="7.140625" customWidth="1"/>
    <col min="5" max="5" width="11.7109375" bestFit="1" customWidth="1"/>
  </cols>
  <sheetData>
    <row r="3" spans="1:2" x14ac:dyDescent="0.2">
      <c r="A3" s="5" t="s">
        <v>86</v>
      </c>
      <c r="B3" t="s">
        <v>88</v>
      </c>
    </row>
    <row r="4" spans="1:2" x14ac:dyDescent="0.2">
      <c r="A4" s="6" t="s">
        <v>38</v>
      </c>
      <c r="B4" s="7">
        <v>10</v>
      </c>
    </row>
    <row r="5" spans="1:2" x14ac:dyDescent="0.2">
      <c r="A5" s="6" t="s">
        <v>14</v>
      </c>
      <c r="B5" s="7">
        <v>188</v>
      </c>
    </row>
    <row r="6" spans="1:2" x14ac:dyDescent="0.2">
      <c r="A6" s="6" t="s">
        <v>87</v>
      </c>
      <c r="B6" s="7">
        <v>198</v>
      </c>
    </row>
    <row r="23" spans="1:2" x14ac:dyDescent="0.2">
      <c r="A23" s="5" t="s">
        <v>86</v>
      </c>
      <c r="B23" t="s">
        <v>88</v>
      </c>
    </row>
    <row r="24" spans="1:2" x14ac:dyDescent="0.2">
      <c r="A24" s="6" t="s">
        <v>26</v>
      </c>
      <c r="B24" s="8">
        <v>0.29292929292929293</v>
      </c>
    </row>
    <row r="25" spans="1:2" x14ac:dyDescent="0.2">
      <c r="A25" s="6" t="s">
        <v>17</v>
      </c>
      <c r="B25" s="8">
        <v>0.35353535353535354</v>
      </c>
    </row>
    <row r="26" spans="1:2" x14ac:dyDescent="0.2">
      <c r="A26" s="6" t="s">
        <v>41</v>
      </c>
      <c r="B26" s="8">
        <v>0.35353535353535354</v>
      </c>
    </row>
    <row r="27" spans="1:2" x14ac:dyDescent="0.2">
      <c r="A27" s="6" t="s">
        <v>87</v>
      </c>
      <c r="B27" s="8">
        <v>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opLeftCell="B1" workbookViewId="0">
      <selection activeCell="AA17" activeCellId="7" sqref="Y3:Y9 AA3:AA9 AA15 AA11 AA3 Z9 AA10 AA17"/>
    </sheetView>
  </sheetViews>
  <sheetFormatPr defaultRowHeight="12.75" x14ac:dyDescent="0.2"/>
  <cols>
    <col min="1" max="1" width="19.5703125" customWidth="1"/>
    <col min="2" max="2" width="52.7109375" customWidth="1"/>
    <col min="3" max="3" width="10.5703125" bestFit="1" customWidth="1"/>
    <col min="4" max="4" width="13.140625" bestFit="1" customWidth="1"/>
    <col min="5" max="5" width="22.140625" bestFit="1" customWidth="1"/>
    <col min="6" max="6" width="13.85546875" bestFit="1" customWidth="1"/>
    <col min="7" max="7" width="11.7109375" bestFit="1" customWidth="1"/>
  </cols>
  <sheetData>
    <row r="3" spans="1:2" x14ac:dyDescent="0.2">
      <c r="A3" s="5" t="s">
        <v>86</v>
      </c>
      <c r="B3" t="s">
        <v>96</v>
      </c>
    </row>
    <row r="4" spans="1:2" x14ac:dyDescent="0.2">
      <c r="A4" s="6" t="s">
        <v>27</v>
      </c>
      <c r="B4" s="7">
        <v>18</v>
      </c>
    </row>
    <row r="5" spans="1:2" x14ac:dyDescent="0.2">
      <c r="A5" s="6" t="s">
        <v>46</v>
      </c>
      <c r="B5" s="7">
        <v>1</v>
      </c>
    </row>
    <row r="6" spans="1:2" x14ac:dyDescent="0.2">
      <c r="A6" s="6" t="s">
        <v>34</v>
      </c>
      <c r="B6" s="7">
        <v>40</v>
      </c>
    </row>
    <row r="7" spans="1:2" x14ac:dyDescent="0.2">
      <c r="A7" s="6" t="s">
        <v>18</v>
      </c>
      <c r="B7" s="7">
        <v>89</v>
      </c>
    </row>
    <row r="8" spans="1:2" x14ac:dyDescent="0.2">
      <c r="A8" s="6" t="s">
        <v>75</v>
      </c>
      <c r="B8" s="7">
        <v>50</v>
      </c>
    </row>
    <row r="9" spans="1:2" x14ac:dyDescent="0.2">
      <c r="A9" s="6" t="s">
        <v>87</v>
      </c>
      <c r="B9" s="7">
        <v>198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AA17" activeCellId="7" sqref="Y3:Y9 AA3:AA9 AA15 AA11 AA3 Z9 AA10 AA17"/>
    </sheetView>
  </sheetViews>
  <sheetFormatPr defaultRowHeight="12.75" x14ac:dyDescent="0.2"/>
  <cols>
    <col min="1" max="1" width="34.42578125" customWidth="1"/>
    <col min="2" max="2" width="24.85546875" bestFit="1" customWidth="1"/>
  </cols>
  <sheetData>
    <row r="3" spans="1:2" x14ac:dyDescent="0.2">
      <c r="A3" s="5" t="s">
        <v>86</v>
      </c>
      <c r="B3" t="s">
        <v>88</v>
      </c>
    </row>
    <row r="4" spans="1:2" x14ac:dyDescent="0.2">
      <c r="A4" s="6" t="s">
        <v>64</v>
      </c>
      <c r="B4" s="7">
        <v>5</v>
      </c>
    </row>
    <row r="5" spans="1:2" x14ac:dyDescent="0.2">
      <c r="A5" s="6" t="s">
        <v>65</v>
      </c>
      <c r="B5" s="7">
        <v>8</v>
      </c>
    </row>
    <row r="6" spans="1:2" x14ac:dyDescent="0.2">
      <c r="A6" s="6" t="s">
        <v>66</v>
      </c>
      <c r="B6" s="7">
        <v>4</v>
      </c>
    </row>
    <row r="7" spans="1:2" x14ac:dyDescent="0.2">
      <c r="A7" s="6" t="s">
        <v>44</v>
      </c>
      <c r="B7" s="7">
        <v>13</v>
      </c>
    </row>
    <row r="8" spans="1:2" x14ac:dyDescent="0.2">
      <c r="A8" s="6" t="s">
        <v>58</v>
      </c>
      <c r="B8" s="7">
        <v>13</v>
      </c>
    </row>
    <row r="9" spans="1:2" x14ac:dyDescent="0.2">
      <c r="A9" s="6" t="s">
        <v>63</v>
      </c>
      <c r="B9" s="7">
        <v>9</v>
      </c>
    </row>
    <row r="10" spans="1:2" x14ac:dyDescent="0.2">
      <c r="A10" s="6" t="s">
        <v>42</v>
      </c>
      <c r="B10" s="7">
        <v>13</v>
      </c>
    </row>
    <row r="11" spans="1:2" x14ac:dyDescent="0.2">
      <c r="A11" s="6" t="s">
        <v>61</v>
      </c>
      <c r="B11" s="7">
        <v>10</v>
      </c>
    </row>
    <row r="12" spans="1:2" x14ac:dyDescent="0.2">
      <c r="A12" s="6" t="s">
        <v>60</v>
      </c>
      <c r="B12" s="7">
        <v>11</v>
      </c>
    </row>
    <row r="13" spans="1:2" x14ac:dyDescent="0.2">
      <c r="A13" s="6" t="s">
        <v>54</v>
      </c>
      <c r="B13" s="7">
        <v>13</v>
      </c>
    </row>
    <row r="14" spans="1:2" x14ac:dyDescent="0.2">
      <c r="A14" s="6" t="s">
        <v>24</v>
      </c>
      <c r="B14" s="7">
        <v>39</v>
      </c>
    </row>
    <row r="15" spans="1:2" x14ac:dyDescent="0.2">
      <c r="A15" s="6" t="s">
        <v>21</v>
      </c>
      <c r="B15" s="7">
        <v>13</v>
      </c>
    </row>
    <row r="16" spans="1:2" x14ac:dyDescent="0.2">
      <c r="A16" s="6" t="s">
        <v>51</v>
      </c>
      <c r="B16" s="7">
        <v>12</v>
      </c>
    </row>
    <row r="17" spans="1:2" x14ac:dyDescent="0.2">
      <c r="A17" s="6" t="s">
        <v>37</v>
      </c>
      <c r="B17" s="7">
        <v>18</v>
      </c>
    </row>
    <row r="18" spans="1:2" x14ac:dyDescent="0.2">
      <c r="A18" s="6" t="s">
        <v>28</v>
      </c>
      <c r="B18" s="7">
        <v>3</v>
      </c>
    </row>
    <row r="19" spans="1:2" x14ac:dyDescent="0.2">
      <c r="A19" s="6" t="s">
        <v>80</v>
      </c>
      <c r="B19" s="7">
        <v>1</v>
      </c>
    </row>
    <row r="20" spans="1:2" x14ac:dyDescent="0.2">
      <c r="A20" s="6" t="s">
        <v>59</v>
      </c>
      <c r="B20" s="7">
        <v>11</v>
      </c>
    </row>
    <row r="21" spans="1:2" x14ac:dyDescent="0.2">
      <c r="A21" s="6" t="s">
        <v>49</v>
      </c>
      <c r="B21" s="7">
        <v>1</v>
      </c>
    </row>
    <row r="22" spans="1:2" x14ac:dyDescent="0.2">
      <c r="A22" s="6" t="s">
        <v>79</v>
      </c>
      <c r="B22" s="7">
        <v>1</v>
      </c>
    </row>
    <row r="23" spans="1:2" x14ac:dyDescent="0.2">
      <c r="A23" s="6" t="s">
        <v>87</v>
      </c>
      <c r="B23" s="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A17" activeCellId="7" sqref="Y3:Y9 AA3:AA9 AA15 AA11 AA3 Z9 AA10 AA17"/>
    </sheetView>
  </sheetViews>
  <sheetFormatPr defaultRowHeight="12.75" x14ac:dyDescent="0.2"/>
  <cols>
    <col min="1" max="1" width="13.85546875" customWidth="1"/>
    <col min="2" max="2" width="18.28515625" bestFit="1" customWidth="1"/>
  </cols>
  <sheetData>
    <row r="3" spans="1:2" x14ac:dyDescent="0.2">
      <c r="A3" s="5" t="s">
        <v>86</v>
      </c>
      <c r="B3" t="s">
        <v>91</v>
      </c>
    </row>
    <row r="4" spans="1:2" x14ac:dyDescent="0.2">
      <c r="A4" s="6" t="s">
        <v>31</v>
      </c>
      <c r="B4" s="7">
        <v>40</v>
      </c>
    </row>
    <row r="5" spans="1:2" x14ac:dyDescent="0.2">
      <c r="A5" s="6" t="s">
        <v>64</v>
      </c>
      <c r="B5" s="7">
        <v>16</v>
      </c>
    </row>
    <row r="6" spans="1:2" x14ac:dyDescent="0.2">
      <c r="A6" s="6" t="s">
        <v>44</v>
      </c>
      <c r="B6" s="7">
        <v>50</v>
      </c>
    </row>
    <row r="7" spans="1:2" x14ac:dyDescent="0.2">
      <c r="A7" s="6" t="s">
        <v>83</v>
      </c>
      <c r="B7" s="7">
        <v>17</v>
      </c>
    </row>
    <row r="8" spans="1:2" x14ac:dyDescent="0.2">
      <c r="A8" s="6" t="s">
        <v>56</v>
      </c>
      <c r="B8" s="7">
        <v>12</v>
      </c>
    </row>
    <row r="9" spans="1:2" x14ac:dyDescent="0.2">
      <c r="A9" s="6" t="s">
        <v>24</v>
      </c>
      <c r="B9" s="7">
        <v>63</v>
      </c>
    </row>
    <row r="10" spans="1:2" x14ac:dyDescent="0.2">
      <c r="A10" s="6" t="s">
        <v>87</v>
      </c>
      <c r="B10" s="7">
        <v>198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zoomScaleNormal="100" workbookViewId="0">
      <selection activeCell="AA17" activeCellId="7" sqref="Y3:Y9 AA3:AA9 AA15 AA11 AA3 Z9 AA10 AA17"/>
    </sheetView>
  </sheetViews>
  <sheetFormatPr defaultRowHeight="12.75" x14ac:dyDescent="0.2"/>
  <cols>
    <col min="1" max="1" width="15.140625" customWidth="1"/>
    <col min="2" max="2" width="18.28515625" bestFit="1" customWidth="1"/>
  </cols>
  <sheetData>
    <row r="3" spans="1:2" x14ac:dyDescent="0.2">
      <c r="A3" s="5" t="s">
        <v>86</v>
      </c>
      <c r="B3" t="s">
        <v>91</v>
      </c>
    </row>
    <row r="4" spans="1:2" x14ac:dyDescent="0.2">
      <c r="A4" s="6" t="s">
        <v>30</v>
      </c>
      <c r="B4" s="7">
        <v>160</v>
      </c>
    </row>
    <row r="5" spans="1:2" x14ac:dyDescent="0.2">
      <c r="A5" s="9" t="s">
        <v>77</v>
      </c>
      <c r="B5" s="7">
        <v>27</v>
      </c>
    </row>
    <row r="6" spans="1:2" x14ac:dyDescent="0.2">
      <c r="A6" s="9" t="s">
        <v>76</v>
      </c>
      <c r="B6" s="7">
        <v>87</v>
      </c>
    </row>
    <row r="7" spans="1:2" x14ac:dyDescent="0.2">
      <c r="A7" s="9" t="s">
        <v>78</v>
      </c>
      <c r="B7" s="7">
        <v>46</v>
      </c>
    </row>
    <row r="8" spans="1:2" x14ac:dyDescent="0.2">
      <c r="A8" s="6" t="s">
        <v>23</v>
      </c>
      <c r="B8" s="7">
        <v>38</v>
      </c>
    </row>
    <row r="9" spans="1:2" x14ac:dyDescent="0.2">
      <c r="A9" s="9" t="s">
        <v>77</v>
      </c>
      <c r="B9" s="7">
        <v>7</v>
      </c>
    </row>
    <row r="10" spans="1:2" x14ac:dyDescent="0.2">
      <c r="A10" s="9" t="s">
        <v>76</v>
      </c>
      <c r="B10" s="7">
        <v>15</v>
      </c>
    </row>
    <row r="11" spans="1:2" x14ac:dyDescent="0.2">
      <c r="A11" s="9" t="s">
        <v>78</v>
      </c>
      <c r="B11" s="7">
        <v>15</v>
      </c>
    </row>
    <row r="12" spans="1:2" x14ac:dyDescent="0.2">
      <c r="A12" s="9" t="s">
        <v>92</v>
      </c>
      <c r="B12" s="7">
        <v>1</v>
      </c>
    </row>
    <row r="13" spans="1:2" x14ac:dyDescent="0.2">
      <c r="A13" s="6" t="s">
        <v>87</v>
      </c>
      <c r="B13" s="7">
        <v>198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zoomScaleNormal="100" workbookViewId="0">
      <selection activeCell="P28" sqref="P28"/>
    </sheetView>
  </sheetViews>
  <sheetFormatPr defaultRowHeight="12.75" x14ac:dyDescent="0.2"/>
  <cols>
    <col min="1" max="1" width="24.140625" customWidth="1"/>
    <col min="2" max="2" width="27.5703125" customWidth="1"/>
  </cols>
  <sheetData>
    <row r="3" spans="1:7" x14ac:dyDescent="0.2">
      <c r="A3" s="5" t="s">
        <v>86</v>
      </c>
      <c r="B3" t="s">
        <v>97</v>
      </c>
    </row>
    <row r="4" spans="1:7" x14ac:dyDescent="0.2">
      <c r="A4" s="6" t="s">
        <v>27</v>
      </c>
      <c r="B4" s="7">
        <v>18</v>
      </c>
    </row>
    <row r="5" spans="1:7" x14ac:dyDescent="0.2">
      <c r="A5" s="9" t="s">
        <v>25</v>
      </c>
      <c r="B5" s="7">
        <v>10</v>
      </c>
      <c r="F5" s="9" t="s">
        <v>25</v>
      </c>
      <c r="G5">
        <f>(B5/18)*100</f>
        <v>55.555555555555557</v>
      </c>
    </row>
    <row r="6" spans="1:7" x14ac:dyDescent="0.2">
      <c r="A6" s="9" t="s">
        <v>32</v>
      </c>
      <c r="B6" s="7">
        <v>6</v>
      </c>
      <c r="F6" s="9" t="s">
        <v>32</v>
      </c>
      <c r="G6">
        <f t="shared" ref="G6" si="0">(B6/18)*100</f>
        <v>33.333333333333329</v>
      </c>
    </row>
    <row r="7" spans="1:7" x14ac:dyDescent="0.2">
      <c r="A7" s="9" t="s">
        <v>84</v>
      </c>
      <c r="B7" s="7">
        <v>2</v>
      </c>
      <c r="F7" s="9" t="s">
        <v>84</v>
      </c>
      <c r="G7">
        <f>(B7/18)*100</f>
        <v>11.111111111111111</v>
      </c>
    </row>
    <row r="8" spans="1:7" x14ac:dyDescent="0.2">
      <c r="A8" s="6" t="s">
        <v>34</v>
      </c>
      <c r="B8" s="7">
        <v>40</v>
      </c>
    </row>
    <row r="9" spans="1:7" x14ac:dyDescent="0.2">
      <c r="A9" s="9" t="s">
        <v>25</v>
      </c>
      <c r="B9" s="7">
        <v>17</v>
      </c>
      <c r="F9" s="9" t="s">
        <v>25</v>
      </c>
      <c r="G9">
        <f>(B9/40)*100</f>
        <v>42.5</v>
      </c>
    </row>
    <row r="10" spans="1:7" x14ac:dyDescent="0.2">
      <c r="A10" s="9" t="s">
        <v>32</v>
      </c>
      <c r="B10" s="7">
        <v>23</v>
      </c>
      <c r="F10" s="9" t="s">
        <v>32</v>
      </c>
      <c r="G10">
        <f>(B10/40)*100</f>
        <v>57.499999999999993</v>
      </c>
    </row>
    <row r="11" spans="1:7" x14ac:dyDescent="0.2">
      <c r="A11" s="6" t="s">
        <v>18</v>
      </c>
      <c r="B11" s="7">
        <v>89</v>
      </c>
      <c r="F11" s="9" t="s">
        <v>84</v>
      </c>
      <c r="G11">
        <v>0</v>
      </c>
    </row>
    <row r="12" spans="1:7" x14ac:dyDescent="0.2">
      <c r="A12" s="9" t="s">
        <v>25</v>
      </c>
      <c r="B12" s="7">
        <v>35</v>
      </c>
      <c r="F12" s="9" t="s">
        <v>25</v>
      </c>
      <c r="G12">
        <f>(B12/89)*100</f>
        <v>39.325842696629216</v>
      </c>
    </row>
    <row r="13" spans="1:7" x14ac:dyDescent="0.2">
      <c r="A13" s="9" t="s">
        <v>32</v>
      </c>
      <c r="B13" s="7">
        <v>53</v>
      </c>
      <c r="F13" s="9" t="s">
        <v>32</v>
      </c>
      <c r="G13">
        <f>(B13/89)*100</f>
        <v>59.550561797752813</v>
      </c>
    </row>
    <row r="14" spans="1:7" x14ac:dyDescent="0.2">
      <c r="A14" s="9" t="s">
        <v>84</v>
      </c>
      <c r="B14" s="7">
        <v>1</v>
      </c>
      <c r="F14" s="9" t="s">
        <v>84</v>
      </c>
      <c r="G14">
        <f>(B14/89)*100</f>
        <v>1.1235955056179776</v>
      </c>
    </row>
    <row r="15" spans="1:7" x14ac:dyDescent="0.2">
      <c r="A15" s="6" t="s">
        <v>75</v>
      </c>
      <c r="B15" s="7">
        <v>50</v>
      </c>
    </row>
    <row r="16" spans="1:7" x14ac:dyDescent="0.2">
      <c r="A16" s="9" t="s">
        <v>25</v>
      </c>
      <c r="B16" s="7">
        <v>18</v>
      </c>
      <c r="F16" s="9" t="s">
        <v>25</v>
      </c>
      <c r="G16">
        <f>(B16/50)*100</f>
        <v>36</v>
      </c>
    </row>
    <row r="17" spans="1:7" x14ac:dyDescent="0.2">
      <c r="A17" s="9" t="s">
        <v>32</v>
      </c>
      <c r="B17" s="7">
        <v>30</v>
      </c>
      <c r="F17" s="9" t="s">
        <v>32</v>
      </c>
      <c r="G17">
        <f t="shared" ref="G17:G18" si="1">(B17/50)*100</f>
        <v>60</v>
      </c>
    </row>
    <row r="18" spans="1:7" x14ac:dyDescent="0.2">
      <c r="A18" s="9" t="s">
        <v>84</v>
      </c>
      <c r="B18" s="7">
        <v>2</v>
      </c>
      <c r="F18" s="9" t="s">
        <v>84</v>
      </c>
      <c r="G18">
        <f t="shared" si="1"/>
        <v>4</v>
      </c>
    </row>
    <row r="19" spans="1:7" x14ac:dyDescent="0.2">
      <c r="A19" s="6" t="s">
        <v>87</v>
      </c>
      <c r="B19" s="7">
        <v>197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 Responses 1</vt:lpstr>
      <vt:lpstr>Sheet4</vt:lpstr>
      <vt:lpstr>Sheet1</vt:lpstr>
      <vt:lpstr>Sheet2</vt:lpstr>
      <vt:lpstr>Sheet3</vt:lpstr>
      <vt:lpstr>Sheet5</vt:lpstr>
      <vt:lpstr>Sheet7</vt:lpstr>
      <vt:lpstr>Sheet8</vt:lpstr>
      <vt:lpstr>Sheet9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Ahmed</cp:lastModifiedBy>
  <dcterms:modified xsi:type="dcterms:W3CDTF">2022-12-05T04:58:11Z</dcterms:modified>
</cp:coreProperties>
</file>