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dullah\Dropbox\Proposals\CRII\Docs\"/>
    </mc:Choice>
  </mc:AlternateContent>
  <bookViews>
    <workbookView xWindow="0" yWindow="0" windowWidth="25125" windowHeight="12435" tabRatio="679" firstSheet="1" activeTab="1"/>
  </bookViews>
  <sheets>
    <sheet name="Instructions,etc" sheetId="7" state="hidden" r:id="rId1"/>
    <sheet name="Summary" sheetId="12" r:id="rId2"/>
    <sheet name="Year 1" sheetId="4" r:id="rId3"/>
    <sheet name="template-TDC" sheetId="8" state="hidden" r:id="rId4"/>
    <sheet name="FB rates-method2" sheetId="5" state="hidden" r:id="rId5"/>
    <sheet name="Year 2" sheetId="10" r:id="rId6"/>
    <sheet name="Year 3" sheetId="11" r:id="rId7"/>
    <sheet name="ABS" sheetId="6" state="hidden" r:id="rId8"/>
    <sheet name="NMDOTFormat" sheetId="9" state="hidden" r:id="rId9"/>
  </sheets>
  <definedNames>
    <definedName name="_xlnm.Print_Area" localSheetId="3">'template-TDC'!$A$1:$Z$86</definedName>
    <definedName name="_xlnm.Print_Area" localSheetId="2">'Year 1'!$A$1:$Z$88</definedName>
    <definedName name="_xlnm.Print_Area" localSheetId="5">'Year 2'!$A$1:$Z$88</definedName>
    <definedName name="_xlnm.Print_Area" localSheetId="6">'Year 3'!$A$1:$Z$88</definedName>
  </definedNames>
  <calcPr calcId="152511" concurrentCalc="0"/>
</workbook>
</file>

<file path=xl/calcChain.xml><?xml version="1.0" encoding="utf-8"?>
<calcChain xmlns="http://schemas.openxmlformats.org/spreadsheetml/2006/main">
  <c r="R59" i="4" l="1"/>
  <c r="P78" i="4"/>
  <c r="S47" i="10"/>
  <c r="S47" i="4"/>
  <c r="R59" i="10"/>
  <c r="S36" i="10"/>
  <c r="S35" i="10"/>
  <c r="R58" i="4"/>
  <c r="S35" i="4"/>
  <c r="S36" i="4"/>
  <c r="P35" i="4"/>
  <c r="R35" i="4"/>
  <c r="T35" i="4"/>
  <c r="V35" i="4"/>
  <c r="X35" i="4"/>
  <c r="D35" i="4"/>
  <c r="F35" i="4"/>
  <c r="H35" i="4"/>
  <c r="J35" i="4"/>
  <c r="L35" i="4"/>
  <c r="Z35" i="4"/>
  <c r="B22" i="12"/>
  <c r="T35" i="10"/>
  <c r="V35" i="10"/>
  <c r="X35" i="10"/>
  <c r="D35" i="10"/>
  <c r="F35" i="10"/>
  <c r="H35" i="10"/>
  <c r="J35" i="10"/>
  <c r="L35" i="10"/>
  <c r="N35" i="10"/>
  <c r="P35" i="10"/>
  <c r="Z35" i="10"/>
  <c r="C22" i="12"/>
  <c r="D35" i="11"/>
  <c r="F35" i="11"/>
  <c r="H35" i="11"/>
  <c r="J35" i="11"/>
  <c r="L35" i="11"/>
  <c r="N35" i="11"/>
  <c r="P35" i="11"/>
  <c r="R35" i="11"/>
  <c r="T35" i="11"/>
  <c r="V35" i="11"/>
  <c r="X35" i="11"/>
  <c r="Z35" i="11"/>
  <c r="D22" i="12"/>
  <c r="E22" i="12"/>
  <c r="P36" i="4"/>
  <c r="R36" i="4"/>
  <c r="T36" i="4"/>
  <c r="V36" i="4"/>
  <c r="X36" i="4"/>
  <c r="D36" i="4"/>
  <c r="H36" i="4"/>
  <c r="L36" i="4"/>
  <c r="Z36" i="4"/>
  <c r="B23" i="12"/>
  <c r="T36" i="10"/>
  <c r="V36" i="10"/>
  <c r="X36" i="10"/>
  <c r="D36" i="10"/>
  <c r="F36" i="10"/>
  <c r="H36" i="10"/>
  <c r="J36" i="10"/>
  <c r="L36" i="10"/>
  <c r="N36" i="10"/>
  <c r="P36" i="10"/>
  <c r="Z36" i="10"/>
  <c r="C23" i="12"/>
  <c r="D36" i="11"/>
  <c r="F36" i="11"/>
  <c r="H36" i="11"/>
  <c r="J36" i="11"/>
  <c r="L36" i="11"/>
  <c r="N36" i="11"/>
  <c r="P36" i="11"/>
  <c r="R36" i="11"/>
  <c r="T36" i="11"/>
  <c r="V36" i="11"/>
  <c r="X36" i="11"/>
  <c r="Z36" i="11"/>
  <c r="D23" i="12"/>
  <c r="E23" i="12"/>
  <c r="E24" i="12"/>
  <c r="F41" i="4"/>
  <c r="J41" i="4"/>
  <c r="N41" i="4"/>
  <c r="P41" i="4"/>
  <c r="P55" i="4"/>
  <c r="R41" i="4"/>
  <c r="T41" i="4"/>
  <c r="T55" i="4"/>
  <c r="V41" i="4"/>
  <c r="X41" i="4"/>
  <c r="X55" i="4"/>
  <c r="D41" i="4"/>
  <c r="D55" i="4"/>
  <c r="H41" i="4"/>
  <c r="H55" i="4"/>
  <c r="L41" i="4"/>
  <c r="L55" i="4"/>
  <c r="Z55" i="4"/>
  <c r="B31" i="12"/>
  <c r="F41" i="10"/>
  <c r="J41" i="10"/>
  <c r="N41" i="10"/>
  <c r="R41" i="10"/>
  <c r="T41" i="10"/>
  <c r="T55" i="10"/>
  <c r="V41" i="10"/>
  <c r="X41" i="10"/>
  <c r="X55" i="10"/>
  <c r="D41" i="10"/>
  <c r="D55" i="10"/>
  <c r="H41" i="10"/>
  <c r="H55" i="10"/>
  <c r="L41" i="10"/>
  <c r="L55" i="10"/>
  <c r="P41" i="10"/>
  <c r="P55" i="10"/>
  <c r="Z55" i="10"/>
  <c r="C31" i="12"/>
  <c r="D41" i="11"/>
  <c r="D55" i="11"/>
  <c r="F41" i="11"/>
  <c r="H41" i="11"/>
  <c r="H55" i="11"/>
  <c r="J41" i="11"/>
  <c r="L41" i="11"/>
  <c r="L55" i="11"/>
  <c r="N41" i="11"/>
  <c r="P41" i="11"/>
  <c r="P55" i="11"/>
  <c r="R41" i="11"/>
  <c r="T41" i="11"/>
  <c r="T55" i="11"/>
  <c r="V41" i="11"/>
  <c r="X41" i="11"/>
  <c r="X55" i="11"/>
  <c r="Z55" i="11"/>
  <c r="D31" i="12"/>
  <c r="E31" i="12"/>
  <c r="F42" i="4"/>
  <c r="J42" i="4"/>
  <c r="N42" i="4"/>
  <c r="P42" i="4"/>
  <c r="P56" i="4"/>
  <c r="R42" i="4"/>
  <c r="T42" i="4"/>
  <c r="T56" i="4"/>
  <c r="V42" i="4"/>
  <c r="X42" i="4"/>
  <c r="X56" i="4"/>
  <c r="D42" i="4"/>
  <c r="D56" i="4"/>
  <c r="H42" i="4"/>
  <c r="H56" i="4"/>
  <c r="L42" i="4"/>
  <c r="L56" i="4"/>
  <c r="Z56" i="4"/>
  <c r="B32" i="12"/>
  <c r="F42" i="10"/>
  <c r="J42" i="10"/>
  <c r="N42" i="10"/>
  <c r="R42" i="10"/>
  <c r="T42" i="10"/>
  <c r="T56" i="10"/>
  <c r="V42" i="10"/>
  <c r="X42" i="10"/>
  <c r="X56" i="10"/>
  <c r="D42" i="10"/>
  <c r="D56" i="10"/>
  <c r="H42" i="10"/>
  <c r="H56" i="10"/>
  <c r="L42" i="10"/>
  <c r="L56" i="10"/>
  <c r="P42" i="10"/>
  <c r="P56" i="10"/>
  <c r="Z56" i="10"/>
  <c r="C32" i="12"/>
  <c r="D42" i="11"/>
  <c r="D56" i="11"/>
  <c r="F42" i="11"/>
  <c r="H42" i="11"/>
  <c r="H56" i="11"/>
  <c r="J42" i="11"/>
  <c r="L42" i="11"/>
  <c r="L56" i="11"/>
  <c r="N42" i="11"/>
  <c r="P42" i="11"/>
  <c r="P56" i="11"/>
  <c r="R42" i="11"/>
  <c r="T42" i="11"/>
  <c r="T56" i="11"/>
  <c r="V42" i="11"/>
  <c r="X42" i="11"/>
  <c r="X56" i="11"/>
  <c r="Z56" i="11"/>
  <c r="D32" i="12"/>
  <c r="E32" i="12"/>
  <c r="P59" i="4"/>
  <c r="T59" i="4"/>
  <c r="D59" i="4"/>
  <c r="H59" i="4"/>
  <c r="L59" i="4"/>
  <c r="X59" i="4"/>
  <c r="Z59" i="4"/>
  <c r="B35" i="12"/>
  <c r="T59" i="10"/>
  <c r="X59" i="10"/>
  <c r="D59" i="10"/>
  <c r="H59" i="10"/>
  <c r="L59" i="10"/>
  <c r="P59" i="10"/>
  <c r="Z59" i="10"/>
  <c r="C35" i="12"/>
  <c r="D59" i="11"/>
  <c r="H59" i="11"/>
  <c r="L59" i="11"/>
  <c r="P59" i="11"/>
  <c r="T59" i="11"/>
  <c r="X59" i="11"/>
  <c r="Z59" i="11"/>
  <c r="D35" i="12"/>
  <c r="E35" i="12"/>
  <c r="T58" i="4"/>
  <c r="P58" i="4"/>
  <c r="D58" i="4"/>
  <c r="H58" i="4"/>
  <c r="L58" i="4"/>
  <c r="X58" i="4"/>
  <c r="Z58" i="4"/>
  <c r="B34" i="12"/>
  <c r="X58" i="10"/>
  <c r="T58" i="10"/>
  <c r="D58" i="10"/>
  <c r="H58" i="10"/>
  <c r="L58" i="10"/>
  <c r="P58" i="10"/>
  <c r="Z58" i="10"/>
  <c r="C34" i="12"/>
  <c r="D58" i="11"/>
  <c r="H58" i="11"/>
  <c r="L58" i="11"/>
  <c r="P58" i="11"/>
  <c r="T58" i="11"/>
  <c r="X58" i="11"/>
  <c r="Z58" i="11"/>
  <c r="D34" i="12"/>
  <c r="E34" i="12"/>
  <c r="D12" i="4"/>
  <c r="D14" i="4"/>
  <c r="D51" i="4"/>
  <c r="F12" i="4"/>
  <c r="H12" i="4"/>
  <c r="H14" i="4"/>
  <c r="H51" i="4"/>
  <c r="J12" i="4"/>
  <c r="L12" i="4"/>
  <c r="L14" i="4"/>
  <c r="L51" i="4"/>
  <c r="N12" i="4"/>
  <c r="P12" i="4"/>
  <c r="P14" i="4"/>
  <c r="P51" i="4"/>
  <c r="R12" i="4"/>
  <c r="T12" i="4"/>
  <c r="T14" i="4"/>
  <c r="T51" i="4"/>
  <c r="V12" i="4"/>
  <c r="X12" i="4"/>
  <c r="X14" i="4"/>
  <c r="X51" i="4"/>
  <c r="Z51" i="4"/>
  <c r="B29" i="12"/>
  <c r="D12" i="10"/>
  <c r="D14" i="10"/>
  <c r="D51" i="10"/>
  <c r="F12" i="10"/>
  <c r="H12" i="10"/>
  <c r="H14" i="10"/>
  <c r="H51" i="10"/>
  <c r="J12" i="10"/>
  <c r="L12" i="10"/>
  <c r="L14" i="10"/>
  <c r="L51" i="10"/>
  <c r="N12" i="10"/>
  <c r="P12" i="10"/>
  <c r="P14" i="10"/>
  <c r="P51" i="10"/>
  <c r="R12" i="10"/>
  <c r="T12" i="10"/>
  <c r="T14" i="10"/>
  <c r="T51" i="10"/>
  <c r="V12" i="10"/>
  <c r="X12" i="10"/>
  <c r="X14" i="10"/>
  <c r="X51" i="10"/>
  <c r="Z51" i="10"/>
  <c r="C29" i="12"/>
  <c r="D12" i="11"/>
  <c r="D14" i="11"/>
  <c r="D51" i="11"/>
  <c r="F12" i="11"/>
  <c r="H12" i="11"/>
  <c r="H14" i="11"/>
  <c r="H51" i="11"/>
  <c r="J12" i="11"/>
  <c r="L12" i="11"/>
  <c r="L14" i="11"/>
  <c r="L51" i="11"/>
  <c r="N12" i="11"/>
  <c r="P12" i="11"/>
  <c r="P14" i="11"/>
  <c r="P51" i="11"/>
  <c r="R12" i="11"/>
  <c r="T12" i="11"/>
  <c r="T14" i="11"/>
  <c r="T51" i="11"/>
  <c r="V12" i="11"/>
  <c r="X12" i="11"/>
  <c r="X14" i="11"/>
  <c r="X51" i="11"/>
  <c r="Z51" i="11"/>
  <c r="D29" i="12"/>
  <c r="E29" i="12"/>
  <c r="D29" i="4"/>
  <c r="D30" i="4"/>
  <c r="D32" i="4"/>
  <c r="D54" i="4"/>
  <c r="F29" i="4"/>
  <c r="H29" i="4"/>
  <c r="F30" i="4"/>
  <c r="H30" i="4"/>
  <c r="H32" i="4"/>
  <c r="H54" i="4"/>
  <c r="J29" i="4"/>
  <c r="L29" i="4"/>
  <c r="J30" i="4"/>
  <c r="L30" i="4"/>
  <c r="L32" i="4"/>
  <c r="L54" i="4"/>
  <c r="N29" i="4"/>
  <c r="P29" i="4"/>
  <c r="N30" i="4"/>
  <c r="P30" i="4"/>
  <c r="P32" i="4"/>
  <c r="P54" i="4"/>
  <c r="R29" i="4"/>
  <c r="T29" i="4"/>
  <c r="R30" i="4"/>
  <c r="T30" i="4"/>
  <c r="T32" i="4"/>
  <c r="T54" i="4"/>
  <c r="V29" i="4"/>
  <c r="X29" i="4"/>
  <c r="V30" i="4"/>
  <c r="X30" i="4"/>
  <c r="X32" i="4"/>
  <c r="X54" i="4"/>
  <c r="Z54" i="4"/>
  <c r="B30" i="12"/>
  <c r="D29" i="10"/>
  <c r="D30" i="10"/>
  <c r="D32" i="10"/>
  <c r="D54" i="10"/>
  <c r="F29" i="10"/>
  <c r="H29" i="10"/>
  <c r="F30" i="10"/>
  <c r="H30" i="10"/>
  <c r="H32" i="10"/>
  <c r="H54" i="10"/>
  <c r="J29" i="10"/>
  <c r="L29" i="10"/>
  <c r="J30" i="10"/>
  <c r="L30" i="10"/>
  <c r="L32" i="10"/>
  <c r="L54" i="10"/>
  <c r="N29" i="10"/>
  <c r="P29" i="10"/>
  <c r="N30" i="10"/>
  <c r="P30" i="10"/>
  <c r="P32" i="10"/>
  <c r="P54" i="10"/>
  <c r="R29" i="10"/>
  <c r="T29" i="10"/>
  <c r="R30" i="10"/>
  <c r="T30" i="10"/>
  <c r="T32" i="10"/>
  <c r="T54" i="10"/>
  <c r="V29" i="10"/>
  <c r="X29" i="10"/>
  <c r="V30" i="10"/>
  <c r="X30" i="10"/>
  <c r="X32" i="10"/>
  <c r="X54" i="10"/>
  <c r="Z54" i="10"/>
  <c r="C30" i="12"/>
  <c r="D29" i="11"/>
  <c r="D30" i="11"/>
  <c r="D32" i="11"/>
  <c r="D54" i="11"/>
  <c r="F29" i="11"/>
  <c r="H29" i="11"/>
  <c r="F30" i="11"/>
  <c r="H30" i="11"/>
  <c r="H32" i="11"/>
  <c r="H54" i="11"/>
  <c r="J29" i="11"/>
  <c r="L29" i="11"/>
  <c r="J30" i="11"/>
  <c r="L30" i="11"/>
  <c r="L32" i="11"/>
  <c r="L54" i="11"/>
  <c r="N29" i="11"/>
  <c r="P29" i="11"/>
  <c r="N30" i="11"/>
  <c r="P30" i="11"/>
  <c r="P32" i="11"/>
  <c r="P54" i="11"/>
  <c r="R29" i="11"/>
  <c r="T29" i="11"/>
  <c r="R30" i="11"/>
  <c r="T30" i="11"/>
  <c r="T32" i="11"/>
  <c r="T54" i="11"/>
  <c r="V29" i="11"/>
  <c r="X29" i="11"/>
  <c r="V30" i="11"/>
  <c r="X30" i="11"/>
  <c r="X32" i="11"/>
  <c r="X54" i="11"/>
  <c r="Z54" i="11"/>
  <c r="D30" i="12"/>
  <c r="E30" i="12"/>
  <c r="E33" i="12"/>
  <c r="E36" i="12"/>
  <c r="P47" i="4"/>
  <c r="R47" i="4"/>
  <c r="T47" i="4"/>
  <c r="V47" i="4"/>
  <c r="X47" i="4"/>
  <c r="D47" i="4"/>
  <c r="H47" i="4"/>
  <c r="J47" i="4"/>
  <c r="L47" i="4"/>
  <c r="Z47" i="4"/>
  <c r="B26" i="12"/>
  <c r="T47" i="10"/>
  <c r="V47" i="10"/>
  <c r="X47" i="10"/>
  <c r="D47" i="10"/>
  <c r="H47" i="10"/>
  <c r="J47" i="10"/>
  <c r="L47" i="10"/>
  <c r="P47" i="10"/>
  <c r="Z47" i="10"/>
  <c r="C26" i="12"/>
  <c r="D47" i="11"/>
  <c r="H47" i="11"/>
  <c r="J47" i="11"/>
  <c r="L47" i="11"/>
  <c r="N47" i="11"/>
  <c r="P47" i="11"/>
  <c r="T47" i="11"/>
  <c r="V47" i="11"/>
  <c r="X47" i="11"/>
  <c r="Z47" i="11"/>
  <c r="D26" i="12"/>
  <c r="E26" i="12"/>
  <c r="Z12" i="4"/>
  <c r="B9" i="12"/>
  <c r="Z12" i="10"/>
  <c r="C9" i="12"/>
  <c r="Z12" i="11"/>
  <c r="D9" i="12"/>
  <c r="E9" i="12"/>
  <c r="E10" i="12"/>
  <c r="D17" i="4"/>
  <c r="F17" i="4"/>
  <c r="H17" i="4"/>
  <c r="J17" i="4"/>
  <c r="L17" i="4"/>
  <c r="N17" i="4"/>
  <c r="P17" i="4"/>
  <c r="R17" i="4"/>
  <c r="T17" i="4"/>
  <c r="V17" i="4"/>
  <c r="X17" i="4"/>
  <c r="Z17" i="4"/>
  <c r="B13" i="12"/>
  <c r="D17" i="10"/>
  <c r="F17" i="10"/>
  <c r="H17" i="10"/>
  <c r="J17" i="10"/>
  <c r="L17" i="10"/>
  <c r="N17" i="10"/>
  <c r="P17" i="10"/>
  <c r="R17" i="10"/>
  <c r="T17" i="10"/>
  <c r="V17" i="10"/>
  <c r="X17" i="10"/>
  <c r="Z17" i="10"/>
  <c r="C13" i="12"/>
  <c r="D17" i="11"/>
  <c r="F17" i="11"/>
  <c r="H17" i="11"/>
  <c r="J17" i="11"/>
  <c r="L17" i="11"/>
  <c r="N17" i="11"/>
  <c r="P17" i="11"/>
  <c r="R17" i="11"/>
  <c r="T17" i="11"/>
  <c r="V17" i="11"/>
  <c r="X17" i="11"/>
  <c r="Z17" i="11"/>
  <c r="D13" i="12"/>
  <c r="E13" i="12"/>
  <c r="D18" i="4"/>
  <c r="F18" i="4"/>
  <c r="H18" i="4"/>
  <c r="J18" i="4"/>
  <c r="L18" i="4"/>
  <c r="N18" i="4"/>
  <c r="P18" i="4"/>
  <c r="R18" i="4"/>
  <c r="T18" i="4"/>
  <c r="V18" i="4"/>
  <c r="X18" i="4"/>
  <c r="Z18" i="4"/>
  <c r="B14" i="12"/>
  <c r="D18" i="10"/>
  <c r="F18" i="10"/>
  <c r="H18" i="10"/>
  <c r="J18" i="10"/>
  <c r="L18" i="10"/>
  <c r="N18" i="10"/>
  <c r="P18" i="10"/>
  <c r="R18" i="10"/>
  <c r="T18" i="10"/>
  <c r="V18" i="10"/>
  <c r="X18" i="10"/>
  <c r="Z18" i="10"/>
  <c r="C14" i="12"/>
  <c r="D18" i="11"/>
  <c r="F18" i="11"/>
  <c r="H18" i="11"/>
  <c r="J18" i="11"/>
  <c r="L18" i="11"/>
  <c r="N18" i="11"/>
  <c r="P18" i="11"/>
  <c r="R18" i="11"/>
  <c r="T18" i="11"/>
  <c r="V18" i="11"/>
  <c r="X18" i="11"/>
  <c r="Z18" i="11"/>
  <c r="D14" i="12"/>
  <c r="E14" i="12"/>
  <c r="E15" i="12"/>
  <c r="Z29" i="4"/>
  <c r="B18" i="12"/>
  <c r="Z29" i="10"/>
  <c r="C18" i="12"/>
  <c r="Z29" i="11"/>
  <c r="D18" i="12"/>
  <c r="E18" i="12"/>
  <c r="E19" i="12"/>
  <c r="E38" i="12"/>
  <c r="D10" i="12"/>
  <c r="D15" i="12"/>
  <c r="D19" i="12"/>
  <c r="D24" i="12"/>
  <c r="D36" i="12"/>
  <c r="D38" i="12"/>
  <c r="C24" i="12"/>
  <c r="C36" i="12"/>
  <c r="C10" i="12"/>
  <c r="C15" i="12"/>
  <c r="C19" i="12"/>
  <c r="C38" i="12"/>
  <c r="B24" i="12"/>
  <c r="B36" i="12"/>
  <c r="B10" i="12"/>
  <c r="B15" i="12"/>
  <c r="B19" i="12"/>
  <c r="B38" i="12"/>
  <c r="Z8" i="10"/>
  <c r="Z7" i="10"/>
  <c r="Z8" i="11"/>
  <c r="Z7" i="11"/>
  <c r="Z8" i="4"/>
  <c r="Z7" i="4"/>
  <c r="Z79" i="11"/>
  <c r="D47" i="12"/>
  <c r="Z79" i="10"/>
  <c r="C47" i="12"/>
  <c r="X83" i="11"/>
  <c r="T83" i="11"/>
  <c r="P83" i="11"/>
  <c r="L83" i="11"/>
  <c r="H83" i="11"/>
  <c r="D83" i="11"/>
  <c r="Z81" i="11"/>
  <c r="Z80" i="11"/>
  <c r="Z78" i="11"/>
  <c r="D46" i="12"/>
  <c r="D48" i="12"/>
  <c r="Z83" i="11"/>
  <c r="X75" i="11"/>
  <c r="T75" i="11"/>
  <c r="P75" i="11"/>
  <c r="L75" i="11"/>
  <c r="H75" i="11"/>
  <c r="D75" i="11"/>
  <c r="Z74" i="11"/>
  <c r="Z73" i="11"/>
  <c r="Z71" i="11"/>
  <c r="Z72" i="11"/>
  <c r="Z75" i="11"/>
  <c r="Z68" i="11"/>
  <c r="D42" i="12"/>
  <c r="Z67" i="11"/>
  <c r="D41" i="12"/>
  <c r="D43" i="12"/>
  <c r="Z64" i="11"/>
  <c r="H44" i="11"/>
  <c r="D44" i="11"/>
  <c r="F24" i="11"/>
  <c r="J24" i="11"/>
  <c r="D24" i="11"/>
  <c r="F23" i="11"/>
  <c r="J23" i="11"/>
  <c r="L23" i="11"/>
  <c r="D23" i="11"/>
  <c r="D26" i="11"/>
  <c r="D53" i="11"/>
  <c r="H20" i="11"/>
  <c r="H52" i="11"/>
  <c r="D20" i="11"/>
  <c r="D52" i="11"/>
  <c r="X9" i="11"/>
  <c r="T9" i="11"/>
  <c r="P9" i="11"/>
  <c r="L9" i="11"/>
  <c r="H9" i="11"/>
  <c r="D9" i="11"/>
  <c r="Z9" i="11"/>
  <c r="N23" i="11"/>
  <c r="N24" i="11"/>
  <c r="R24" i="11"/>
  <c r="L24" i="11"/>
  <c r="H23" i="11"/>
  <c r="H24" i="11"/>
  <c r="D38" i="11"/>
  <c r="X83" i="10"/>
  <c r="T83" i="10"/>
  <c r="P83" i="10"/>
  <c r="L83" i="10"/>
  <c r="H83" i="10"/>
  <c r="D83" i="10"/>
  <c r="Z81" i="10"/>
  <c r="Z80" i="10"/>
  <c r="Z78" i="10"/>
  <c r="C46" i="12"/>
  <c r="C48" i="12"/>
  <c r="Z83" i="10"/>
  <c r="X75" i="10"/>
  <c r="T75" i="10"/>
  <c r="P75" i="10"/>
  <c r="L75" i="10"/>
  <c r="H75" i="10"/>
  <c r="D75" i="10"/>
  <c r="Z74" i="10"/>
  <c r="Z73" i="10"/>
  <c r="Z71" i="10"/>
  <c r="Z72" i="10"/>
  <c r="Z75" i="10"/>
  <c r="Z68" i="10"/>
  <c r="C42" i="12"/>
  <c r="Z67" i="10"/>
  <c r="C41" i="12"/>
  <c r="Z64" i="10"/>
  <c r="H44" i="10"/>
  <c r="D38" i="10"/>
  <c r="F24" i="10"/>
  <c r="J24" i="10"/>
  <c r="D24" i="10"/>
  <c r="F23" i="10"/>
  <c r="J23" i="10"/>
  <c r="L23" i="10"/>
  <c r="D23" i="10"/>
  <c r="H20" i="10"/>
  <c r="H52" i="10"/>
  <c r="D20" i="10"/>
  <c r="D52" i="10"/>
  <c r="X9" i="10"/>
  <c r="T9" i="10"/>
  <c r="P9" i="10"/>
  <c r="L9" i="10"/>
  <c r="D9" i="10"/>
  <c r="H9" i="10"/>
  <c r="Z9" i="10"/>
  <c r="P24" i="11"/>
  <c r="R23" i="11"/>
  <c r="P23" i="11"/>
  <c r="H26" i="11"/>
  <c r="H53" i="11"/>
  <c r="L26" i="11"/>
  <c r="L53" i="11"/>
  <c r="N23" i="10"/>
  <c r="H23" i="10"/>
  <c r="H24" i="10"/>
  <c r="D26" i="10"/>
  <c r="D53" i="10"/>
  <c r="F97" i="9"/>
  <c r="E97" i="9"/>
  <c r="D97" i="9"/>
  <c r="C97" i="9"/>
  <c r="G96" i="9"/>
  <c r="G95" i="9"/>
  <c r="G94" i="9"/>
  <c r="G97" i="9"/>
  <c r="F91" i="9"/>
  <c r="E91" i="9"/>
  <c r="D91" i="9"/>
  <c r="C91" i="9"/>
  <c r="G90" i="9"/>
  <c r="G91" i="9"/>
  <c r="F87" i="9"/>
  <c r="E87" i="9"/>
  <c r="D87" i="9"/>
  <c r="C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87" i="9"/>
  <c r="F60" i="9"/>
  <c r="E60" i="9"/>
  <c r="D60" i="9"/>
  <c r="C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4" i="9"/>
  <c r="G45" i="9"/>
  <c r="G60" i="9"/>
  <c r="F41" i="9"/>
  <c r="E41" i="9"/>
  <c r="D41" i="9"/>
  <c r="C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2" i="9"/>
  <c r="G21" i="9"/>
  <c r="F20" i="9"/>
  <c r="F18" i="9"/>
  <c r="F19" i="9"/>
  <c r="F23" i="9"/>
  <c r="E20" i="9"/>
  <c r="D20" i="9"/>
  <c r="C20" i="9"/>
  <c r="G20" i="9"/>
  <c r="E19" i="9"/>
  <c r="D19" i="9"/>
  <c r="C19" i="9"/>
  <c r="G19" i="9"/>
  <c r="E18" i="9"/>
  <c r="D18" i="9"/>
  <c r="D23" i="9"/>
  <c r="C18" i="9"/>
  <c r="G16" i="9"/>
  <c r="G15" i="9"/>
  <c r="G14" i="9"/>
  <c r="F12" i="9"/>
  <c r="E12" i="9"/>
  <c r="D12" i="9"/>
  <c r="C12" i="9"/>
  <c r="G11" i="9"/>
  <c r="G10" i="9"/>
  <c r="G9" i="9"/>
  <c r="G8" i="9"/>
  <c r="F7" i="9"/>
  <c r="F13" i="9"/>
  <c r="F24" i="9"/>
  <c r="F98" i="9"/>
  <c r="E7" i="9"/>
  <c r="E13" i="9"/>
  <c r="D7" i="9"/>
  <c r="C7" i="9"/>
  <c r="C13" i="9"/>
  <c r="G6" i="9"/>
  <c r="B5" i="9"/>
  <c r="G4" i="9"/>
  <c r="F47" i="8"/>
  <c r="H47" i="8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4" i="6"/>
  <c r="I35" i="6"/>
  <c r="I36" i="6"/>
  <c r="I37" i="6"/>
  <c r="I38" i="6"/>
  <c r="I39" i="6"/>
  <c r="I40" i="6"/>
  <c r="I41" i="6"/>
  <c r="I42" i="6"/>
  <c r="I43" i="6"/>
  <c r="I44" i="6"/>
  <c r="D46" i="6"/>
  <c r="E46" i="6"/>
  <c r="F46" i="6"/>
  <c r="G46" i="6"/>
  <c r="H46" i="6"/>
  <c r="I46" i="6"/>
  <c r="D45" i="6"/>
  <c r="F45" i="6"/>
  <c r="F47" i="6"/>
  <c r="H45" i="6"/>
  <c r="H47" i="6"/>
  <c r="H49" i="6"/>
  <c r="I48" i="6"/>
  <c r="G6" i="5"/>
  <c r="G7" i="5"/>
  <c r="G8" i="5"/>
  <c r="G9" i="5"/>
  <c r="G10" i="5"/>
  <c r="G11" i="5"/>
  <c r="G18" i="5"/>
  <c r="G19" i="5"/>
  <c r="G20" i="5"/>
  <c r="G21" i="5"/>
  <c r="G22" i="5"/>
  <c r="G27" i="5"/>
  <c r="F36" i="5"/>
  <c r="G28" i="5"/>
  <c r="G29" i="5"/>
  <c r="B32" i="5"/>
  <c r="C32" i="5"/>
  <c r="D32" i="5"/>
  <c r="E32" i="5"/>
  <c r="F32" i="5"/>
  <c r="G32" i="5"/>
  <c r="B36" i="5"/>
  <c r="C36" i="5"/>
  <c r="D36" i="5"/>
  <c r="E36" i="5"/>
  <c r="Z7" i="8"/>
  <c r="Z8" i="8"/>
  <c r="D9" i="8"/>
  <c r="H9" i="8"/>
  <c r="L9" i="8"/>
  <c r="P9" i="8"/>
  <c r="T9" i="8"/>
  <c r="X9" i="8"/>
  <c r="Z9" i="8"/>
  <c r="D12" i="8"/>
  <c r="F12" i="8"/>
  <c r="J12" i="8"/>
  <c r="L12" i="8"/>
  <c r="L14" i="8"/>
  <c r="L51" i="8"/>
  <c r="H12" i="8"/>
  <c r="H14" i="8"/>
  <c r="H51" i="8"/>
  <c r="N12" i="8"/>
  <c r="P12" i="8"/>
  <c r="P14" i="8"/>
  <c r="R12" i="8"/>
  <c r="V12" i="8"/>
  <c r="X12" i="8"/>
  <c r="X14" i="8"/>
  <c r="D14" i="8"/>
  <c r="D17" i="8"/>
  <c r="F17" i="8"/>
  <c r="H17" i="8"/>
  <c r="D18" i="8"/>
  <c r="F18" i="8"/>
  <c r="J18" i="8"/>
  <c r="L18" i="8"/>
  <c r="D20" i="8"/>
  <c r="D23" i="8"/>
  <c r="F23" i="8"/>
  <c r="H23" i="8"/>
  <c r="J23" i="8"/>
  <c r="N23" i="8"/>
  <c r="L23" i="8"/>
  <c r="D24" i="8"/>
  <c r="F24" i="8"/>
  <c r="H24" i="8"/>
  <c r="J24" i="8"/>
  <c r="N24" i="8"/>
  <c r="L24" i="8"/>
  <c r="D26" i="8"/>
  <c r="D53" i="8"/>
  <c r="L26" i="8"/>
  <c r="L53" i="8"/>
  <c r="D29" i="8"/>
  <c r="F29" i="8"/>
  <c r="J29" i="8"/>
  <c r="H29" i="8"/>
  <c r="F30" i="8"/>
  <c r="H30" i="8"/>
  <c r="H32" i="8"/>
  <c r="D30" i="8"/>
  <c r="J30" i="8"/>
  <c r="N30" i="8"/>
  <c r="D32" i="8"/>
  <c r="D35" i="8"/>
  <c r="F35" i="8"/>
  <c r="J35" i="8"/>
  <c r="D36" i="8"/>
  <c r="F36" i="8"/>
  <c r="J36" i="8"/>
  <c r="H36" i="8"/>
  <c r="D38" i="8"/>
  <c r="D41" i="8"/>
  <c r="D42" i="8"/>
  <c r="D44" i="8"/>
  <c r="F41" i="8"/>
  <c r="H41" i="8"/>
  <c r="J41" i="8"/>
  <c r="N41" i="8"/>
  <c r="L41" i="8"/>
  <c r="D56" i="8"/>
  <c r="F42" i="8"/>
  <c r="J42" i="8"/>
  <c r="D47" i="8"/>
  <c r="D51" i="8"/>
  <c r="D52" i="8"/>
  <c r="D54" i="8"/>
  <c r="D58" i="8"/>
  <c r="H58" i="8"/>
  <c r="L58" i="8"/>
  <c r="P58" i="8"/>
  <c r="T58" i="8"/>
  <c r="X58" i="8"/>
  <c r="Z58" i="8"/>
  <c r="D59" i="8"/>
  <c r="H59" i="8"/>
  <c r="L59" i="8"/>
  <c r="P59" i="8"/>
  <c r="T59" i="8"/>
  <c r="X59" i="8"/>
  <c r="Z59" i="8"/>
  <c r="Z64" i="8"/>
  <c r="Z67" i="8"/>
  <c r="Z68" i="8"/>
  <c r="Z71" i="8"/>
  <c r="Z72" i="8"/>
  <c r="Z73" i="8"/>
  <c r="Z74" i="8"/>
  <c r="Z75" i="8"/>
  <c r="D75" i="8"/>
  <c r="H75" i="8"/>
  <c r="L75" i="8"/>
  <c r="P75" i="8"/>
  <c r="T75" i="8"/>
  <c r="X75" i="8"/>
  <c r="Z78" i="8"/>
  <c r="Z79" i="8"/>
  <c r="Z80" i="8"/>
  <c r="Z81" i="8"/>
  <c r="Z83" i="8"/>
  <c r="D83" i="8"/>
  <c r="H83" i="8"/>
  <c r="L83" i="8"/>
  <c r="P83" i="8"/>
  <c r="T83" i="8"/>
  <c r="X83" i="8"/>
  <c r="D9" i="4"/>
  <c r="H9" i="4"/>
  <c r="L9" i="4"/>
  <c r="P9" i="4"/>
  <c r="T9" i="4"/>
  <c r="X9" i="4"/>
  <c r="D20" i="4"/>
  <c r="D23" i="4"/>
  <c r="F23" i="4"/>
  <c r="H23" i="4"/>
  <c r="J23" i="4"/>
  <c r="N23" i="4"/>
  <c r="L23" i="4"/>
  <c r="D24" i="4"/>
  <c r="F24" i="4"/>
  <c r="H24" i="4"/>
  <c r="J24" i="4"/>
  <c r="L24" i="4"/>
  <c r="N24" i="4"/>
  <c r="P24" i="4"/>
  <c r="R24" i="4"/>
  <c r="T24" i="4"/>
  <c r="V24" i="4"/>
  <c r="X24" i="4"/>
  <c r="D38" i="4"/>
  <c r="D44" i="4"/>
  <c r="D52" i="4"/>
  <c r="Z64" i="4"/>
  <c r="Z67" i="4"/>
  <c r="B41" i="12"/>
  <c r="Z68" i="4"/>
  <c r="B42" i="12"/>
  <c r="E42" i="12"/>
  <c r="Z71" i="4"/>
  <c r="Z72" i="4"/>
  <c r="Z73" i="4"/>
  <c r="Z74" i="4"/>
  <c r="Z75" i="4"/>
  <c r="D75" i="4"/>
  <c r="H75" i="4"/>
  <c r="L75" i="4"/>
  <c r="P75" i="4"/>
  <c r="T75" i="4"/>
  <c r="X75" i="4"/>
  <c r="Z78" i="4"/>
  <c r="B46" i="12"/>
  <c r="Z79" i="4"/>
  <c r="B47" i="12"/>
  <c r="E47" i="12"/>
  <c r="Z80" i="4"/>
  <c r="Z81" i="4"/>
  <c r="D83" i="4"/>
  <c r="H83" i="4"/>
  <c r="L83" i="4"/>
  <c r="P83" i="4"/>
  <c r="T83" i="4"/>
  <c r="X83" i="4"/>
  <c r="J47" i="8"/>
  <c r="L47" i="8"/>
  <c r="D47" i="6"/>
  <c r="E45" i="6"/>
  <c r="G45" i="6"/>
  <c r="I45" i="6"/>
  <c r="G47" i="6"/>
  <c r="G49" i="6"/>
  <c r="N47" i="8"/>
  <c r="R47" i="8"/>
  <c r="D49" i="6"/>
  <c r="H54" i="8"/>
  <c r="P51" i="8"/>
  <c r="P47" i="8"/>
  <c r="Z24" i="4"/>
  <c r="H20" i="4"/>
  <c r="H52" i="4"/>
  <c r="V23" i="11"/>
  <c r="X23" i="11"/>
  <c r="T23" i="11"/>
  <c r="T24" i="11"/>
  <c r="T26" i="11"/>
  <c r="V24" i="11"/>
  <c r="X24" i="11"/>
  <c r="D60" i="11"/>
  <c r="D62" i="11"/>
  <c r="D86" i="11"/>
  <c r="P26" i="11"/>
  <c r="P53" i="11"/>
  <c r="T53" i="11"/>
  <c r="X26" i="11"/>
  <c r="X53" i="11"/>
  <c r="Z53" i="11"/>
  <c r="H38" i="10"/>
  <c r="T38" i="10"/>
  <c r="P38" i="10"/>
  <c r="R23" i="10"/>
  <c r="V23" i="10"/>
  <c r="P23" i="10"/>
  <c r="H26" i="10"/>
  <c r="H53" i="10"/>
  <c r="L38" i="10"/>
  <c r="Z9" i="4"/>
  <c r="H38" i="4"/>
  <c r="G7" i="9"/>
  <c r="Z24" i="11"/>
  <c r="Z30" i="11"/>
  <c r="D85" i="11"/>
  <c r="L44" i="10"/>
  <c r="X23" i="10"/>
  <c r="T23" i="10"/>
  <c r="D60" i="10"/>
  <c r="D87" i="11"/>
  <c r="Z14" i="10"/>
  <c r="Z30" i="10"/>
  <c r="P38" i="4"/>
  <c r="D88" i="11"/>
  <c r="X38" i="10"/>
  <c r="G12" i="9"/>
  <c r="G13" i="9"/>
  <c r="G18" i="9"/>
  <c r="G23" i="9"/>
  <c r="G24" i="9"/>
  <c r="P44" i="10"/>
  <c r="H44" i="4"/>
  <c r="T47" i="8"/>
  <c r="V47" i="8"/>
  <c r="X47" i="8"/>
  <c r="Z47" i="8"/>
  <c r="X38" i="4"/>
  <c r="T38" i="4"/>
  <c r="B43" i="12"/>
  <c r="E41" i="12"/>
  <c r="E43" i="12"/>
  <c r="L26" i="4"/>
  <c r="L53" i="4"/>
  <c r="D26" i="4"/>
  <c r="P41" i="8"/>
  <c r="R41" i="8"/>
  <c r="L35" i="8"/>
  <c r="N35" i="8"/>
  <c r="P24" i="8"/>
  <c r="R24" i="8"/>
  <c r="E47" i="6"/>
  <c r="E49" i="6"/>
  <c r="Z83" i="4"/>
  <c r="P23" i="4"/>
  <c r="P26" i="4"/>
  <c r="P53" i="4"/>
  <c r="R23" i="4"/>
  <c r="L42" i="8"/>
  <c r="L44" i="8"/>
  <c r="N42" i="8"/>
  <c r="P23" i="8"/>
  <c r="P26" i="8"/>
  <c r="P53" i="8"/>
  <c r="R23" i="8"/>
  <c r="Z14" i="11"/>
  <c r="Z23" i="10"/>
  <c r="Z42" i="4"/>
  <c r="L38" i="4"/>
  <c r="H26" i="4"/>
  <c r="L36" i="8"/>
  <c r="N36" i="8"/>
  <c r="L24" i="10"/>
  <c r="N24" i="10"/>
  <c r="Z30" i="4"/>
  <c r="Z23" i="11"/>
  <c r="Z26" i="11"/>
  <c r="Z42" i="11"/>
  <c r="P30" i="8"/>
  <c r="R30" i="8"/>
  <c r="L29" i="8"/>
  <c r="N29" i="8"/>
  <c r="X51" i="8"/>
  <c r="F99" i="9"/>
  <c r="E46" i="12"/>
  <c r="E48" i="12"/>
  <c r="B48" i="12"/>
  <c r="H42" i="8"/>
  <c r="H35" i="8"/>
  <c r="L30" i="8"/>
  <c r="H26" i="8"/>
  <c r="H53" i="8"/>
  <c r="H18" i="8"/>
  <c r="J17" i="8"/>
  <c r="T12" i="8"/>
  <c r="T14" i="8"/>
  <c r="Z12" i="8"/>
  <c r="Z14" i="8"/>
  <c r="H56" i="8"/>
  <c r="G41" i="9"/>
  <c r="D55" i="8"/>
  <c r="D44" i="10"/>
  <c r="D62" i="10"/>
  <c r="D86" i="10"/>
  <c r="N18" i="8"/>
  <c r="G36" i="5"/>
  <c r="D13" i="9"/>
  <c r="D24" i="9"/>
  <c r="D98" i="9"/>
  <c r="E23" i="9"/>
  <c r="E24" i="9"/>
  <c r="E98" i="9"/>
  <c r="C43" i="12"/>
  <c r="F49" i="6"/>
  <c r="C23" i="9"/>
  <c r="C24" i="9"/>
  <c r="C98" i="9"/>
  <c r="Z32" i="4"/>
  <c r="D60" i="8"/>
  <c r="D62" i="8"/>
  <c r="D84" i="8"/>
  <c r="H20" i="8"/>
  <c r="H44" i="8"/>
  <c r="L38" i="11"/>
  <c r="L38" i="8"/>
  <c r="L55" i="8"/>
  <c r="D53" i="4"/>
  <c r="T51" i="8"/>
  <c r="P29" i="8"/>
  <c r="P32" i="8"/>
  <c r="P54" i="8"/>
  <c r="R29" i="8"/>
  <c r="L56" i="8"/>
  <c r="T24" i="8"/>
  <c r="V24" i="8"/>
  <c r="X24" i="8"/>
  <c r="T41" i="8"/>
  <c r="V41" i="8"/>
  <c r="X41" i="8"/>
  <c r="H38" i="11"/>
  <c r="D85" i="10"/>
  <c r="L17" i="8"/>
  <c r="N17" i="8"/>
  <c r="H55" i="8"/>
  <c r="H38" i="8"/>
  <c r="L32" i="8"/>
  <c r="L54" i="8"/>
  <c r="I47" i="6"/>
  <c r="I49" i="6"/>
  <c r="Z42" i="10"/>
  <c r="L20" i="4"/>
  <c r="L52" i="4"/>
  <c r="Z41" i="8"/>
  <c r="R18" i="8"/>
  <c r="P18" i="8"/>
  <c r="V30" i="8"/>
  <c r="X30" i="8"/>
  <c r="T30" i="8"/>
  <c r="H53" i="4"/>
  <c r="H60" i="4"/>
  <c r="H62" i="4"/>
  <c r="H86" i="4"/>
  <c r="R42" i="8"/>
  <c r="P42" i="8"/>
  <c r="P20" i="4"/>
  <c r="P52" i="4"/>
  <c r="P35" i="8"/>
  <c r="R35" i="8"/>
  <c r="Z38" i="4"/>
  <c r="Z32" i="11"/>
  <c r="E99" i="9"/>
  <c r="C99" i="9"/>
  <c r="P36" i="8"/>
  <c r="R36" i="8"/>
  <c r="G98" i="9"/>
  <c r="D99" i="9"/>
  <c r="P24" i="10"/>
  <c r="P26" i="10"/>
  <c r="P53" i="10"/>
  <c r="R24" i="10"/>
  <c r="T23" i="8"/>
  <c r="V23" i="8"/>
  <c r="X23" i="8"/>
  <c r="X26" i="8"/>
  <c r="X53" i="8"/>
  <c r="V23" i="4"/>
  <c r="X23" i="4"/>
  <c r="X26" i="4"/>
  <c r="X53" i="4"/>
  <c r="T23" i="4"/>
  <c r="T26" i="4"/>
  <c r="T53" i="4"/>
  <c r="Z38" i="10"/>
  <c r="Z30" i="8"/>
  <c r="F102" i="9"/>
  <c r="F101" i="9"/>
  <c r="F103" i="9"/>
  <c r="L26" i="10"/>
  <c r="L53" i="10"/>
  <c r="H85" i="4"/>
  <c r="H87" i="4"/>
  <c r="H88" i="4"/>
  <c r="E102" i="9"/>
  <c r="E101" i="9"/>
  <c r="E103" i="9"/>
  <c r="T44" i="10"/>
  <c r="Z41" i="10"/>
  <c r="Z44" i="10"/>
  <c r="L44" i="4"/>
  <c r="V35" i="8"/>
  <c r="X35" i="8"/>
  <c r="T35" i="8"/>
  <c r="Z23" i="4"/>
  <c r="Z26" i="4"/>
  <c r="D60" i="4"/>
  <c r="D62" i="4"/>
  <c r="D86" i="4"/>
  <c r="Z53" i="4"/>
  <c r="P38" i="11"/>
  <c r="T26" i="8"/>
  <c r="T53" i="8"/>
  <c r="Z53" i="8"/>
  <c r="Z23" i="8"/>
  <c r="Z24" i="8"/>
  <c r="Z26" i="8"/>
  <c r="H60" i="11"/>
  <c r="H62" i="11"/>
  <c r="H86" i="11"/>
  <c r="P20" i="10"/>
  <c r="T36" i="8"/>
  <c r="T42" i="8"/>
  <c r="T56" i="8"/>
  <c r="V36" i="8"/>
  <c r="X36" i="8"/>
  <c r="C101" i="9"/>
  <c r="C102" i="9"/>
  <c r="D102" i="9"/>
  <c r="G102" i="9"/>
  <c r="G99" i="9"/>
  <c r="P55" i="8"/>
  <c r="P38" i="8"/>
  <c r="V42" i="8"/>
  <c r="X42" i="8"/>
  <c r="Z42" i="8"/>
  <c r="Z44" i="8"/>
  <c r="X44" i="8"/>
  <c r="V18" i="8"/>
  <c r="X18" i="8"/>
  <c r="T18" i="8"/>
  <c r="Z18" i="8"/>
  <c r="P44" i="8"/>
  <c r="P17" i="8"/>
  <c r="P20" i="8"/>
  <c r="R17" i="8"/>
  <c r="Z51" i="8"/>
  <c r="H52" i="8"/>
  <c r="L44" i="11"/>
  <c r="L20" i="11"/>
  <c r="V24" i="10"/>
  <c r="X24" i="10"/>
  <c r="X26" i="10"/>
  <c r="X53" i="10"/>
  <c r="T24" i="10"/>
  <c r="D101" i="9"/>
  <c r="D103" i="9"/>
  <c r="P56" i="8"/>
  <c r="X44" i="10"/>
  <c r="X20" i="4"/>
  <c r="X52" i="4"/>
  <c r="T20" i="4"/>
  <c r="T52" i="4"/>
  <c r="Z52" i="4"/>
  <c r="Z36" i="8"/>
  <c r="L20" i="8"/>
  <c r="D87" i="10"/>
  <c r="T44" i="8"/>
  <c r="T29" i="8"/>
  <c r="V29" i="8"/>
  <c r="X29" i="8"/>
  <c r="X32" i="8"/>
  <c r="X54" i="8"/>
  <c r="P44" i="11"/>
  <c r="P20" i="11"/>
  <c r="Z20" i="4"/>
  <c r="D85" i="8"/>
  <c r="D86" i="8"/>
  <c r="L20" i="10"/>
  <c r="T32" i="8"/>
  <c r="T54" i="8"/>
  <c r="Z54" i="8"/>
  <c r="Z29" i="8"/>
  <c r="Z32" i="8"/>
  <c r="P52" i="11"/>
  <c r="Z41" i="4"/>
  <c r="Z44" i="4"/>
  <c r="X20" i="11"/>
  <c r="T20" i="11"/>
  <c r="L52" i="11"/>
  <c r="H60" i="8"/>
  <c r="H62" i="8"/>
  <c r="H84" i="8"/>
  <c r="G101" i="9"/>
  <c r="G103" i="9"/>
  <c r="C103" i="9"/>
  <c r="P52" i="10"/>
  <c r="D85" i="4"/>
  <c r="T38" i="8"/>
  <c r="T55" i="8"/>
  <c r="X55" i="8"/>
  <c r="Z55" i="8"/>
  <c r="Z35" i="8"/>
  <c r="Z38" i="8"/>
  <c r="T44" i="11"/>
  <c r="X44" i="11"/>
  <c r="T26" i="10"/>
  <c r="T53" i="10"/>
  <c r="Z53" i="10"/>
  <c r="Z24" i="10"/>
  <c r="Z26" i="10"/>
  <c r="X56" i="8"/>
  <c r="Z56" i="8"/>
  <c r="H85" i="11"/>
  <c r="H60" i="10"/>
  <c r="H62" i="10"/>
  <c r="H86" i="10"/>
  <c r="X38" i="8"/>
  <c r="P44" i="4"/>
  <c r="V17" i="8"/>
  <c r="X17" i="8"/>
  <c r="X20" i="8"/>
  <c r="T17" i="8"/>
  <c r="X38" i="11"/>
  <c r="D88" i="10"/>
  <c r="L52" i="10"/>
  <c r="L52" i="8"/>
  <c r="L60" i="8"/>
  <c r="L62" i="8"/>
  <c r="L84" i="8"/>
  <c r="Z20" i="11"/>
  <c r="P52" i="8"/>
  <c r="P60" i="8"/>
  <c r="P62" i="8"/>
  <c r="P84" i="8"/>
  <c r="X20" i="10"/>
  <c r="T38" i="11"/>
  <c r="L85" i="8"/>
  <c r="L86" i="8"/>
  <c r="L60" i="10"/>
  <c r="L62" i="10"/>
  <c r="L86" i="10"/>
  <c r="H87" i="11"/>
  <c r="P60" i="10"/>
  <c r="P62" i="10"/>
  <c r="P86" i="10"/>
  <c r="L60" i="11"/>
  <c r="L62" i="11"/>
  <c r="L86" i="11"/>
  <c r="X52" i="11"/>
  <c r="X60" i="11"/>
  <c r="X62" i="11"/>
  <c r="X86" i="11"/>
  <c r="T20" i="8"/>
  <c r="Z17" i="8"/>
  <c r="Z20" i="8"/>
  <c r="H85" i="10"/>
  <c r="Z41" i="11"/>
  <c r="Z44" i="11"/>
  <c r="H85" i="8"/>
  <c r="X44" i="4"/>
  <c r="D87" i="4"/>
  <c r="L60" i="4"/>
  <c r="L62" i="4"/>
  <c r="L86" i="4"/>
  <c r="X52" i="8"/>
  <c r="X60" i="8"/>
  <c r="X62" i="8"/>
  <c r="X84" i="8"/>
  <c r="T20" i="10"/>
  <c r="Z20" i="10"/>
  <c r="T52" i="11"/>
  <c r="T60" i="11"/>
  <c r="T62" i="11"/>
  <c r="T86" i="11"/>
  <c r="P60" i="11"/>
  <c r="P62" i="11"/>
  <c r="P86" i="11"/>
  <c r="X52" i="10"/>
  <c r="X60" i="10"/>
  <c r="X62" i="10"/>
  <c r="X86" i="10"/>
  <c r="Z14" i="4"/>
  <c r="Z38" i="11"/>
  <c r="P85" i="8"/>
  <c r="P86" i="8"/>
  <c r="P60" i="4"/>
  <c r="P62" i="4"/>
  <c r="P86" i="4"/>
  <c r="T44" i="4"/>
  <c r="X85" i="10"/>
  <c r="X87" i="10"/>
  <c r="X88" i="10"/>
  <c r="X85" i="11"/>
  <c r="X87" i="11"/>
  <c r="X88" i="11"/>
  <c r="P85" i="4"/>
  <c r="P87" i="4"/>
  <c r="P88" i="4"/>
  <c r="D51" i="12"/>
  <c r="T60" i="4"/>
  <c r="T62" i="4"/>
  <c r="T86" i="4"/>
  <c r="L85" i="10"/>
  <c r="L87" i="10"/>
  <c r="L88" i="10"/>
  <c r="T85" i="11"/>
  <c r="T87" i="11"/>
  <c r="T88" i="11"/>
  <c r="Z32" i="10"/>
  <c r="H87" i="10"/>
  <c r="Z52" i="11"/>
  <c r="Z60" i="11"/>
  <c r="Z62" i="11"/>
  <c r="Z86" i="11"/>
  <c r="L85" i="4"/>
  <c r="X60" i="4"/>
  <c r="X62" i="4"/>
  <c r="X86" i="4"/>
  <c r="T52" i="10"/>
  <c r="D88" i="4"/>
  <c r="H86" i="8"/>
  <c r="P85" i="10"/>
  <c r="P87" i="10"/>
  <c r="P88" i="10"/>
  <c r="X85" i="8"/>
  <c r="X86" i="8"/>
  <c r="P85" i="11"/>
  <c r="P87" i="11"/>
  <c r="P88" i="11"/>
  <c r="T52" i="8"/>
  <c r="L85" i="11"/>
  <c r="H88" i="11"/>
  <c r="T85" i="4"/>
  <c r="T87" i="4"/>
  <c r="T88" i="4"/>
  <c r="L87" i="4"/>
  <c r="X85" i="4"/>
  <c r="Z85" i="4"/>
  <c r="L87" i="11"/>
  <c r="Z85" i="11"/>
  <c r="T60" i="10"/>
  <c r="T62" i="10"/>
  <c r="T86" i="10"/>
  <c r="Z52" i="10"/>
  <c r="Z60" i="10"/>
  <c r="Z62" i="10"/>
  <c r="Z86" i="10"/>
  <c r="T60" i="8"/>
  <c r="T62" i="8"/>
  <c r="T84" i="8"/>
  <c r="Z52" i="8"/>
  <c r="Z60" i="8"/>
  <c r="Z62" i="8"/>
  <c r="Z84" i="8"/>
  <c r="H88" i="10"/>
  <c r="X87" i="4"/>
  <c r="X88" i="4"/>
  <c r="Z60" i="4"/>
  <c r="Z62" i="4"/>
  <c r="Z86" i="4"/>
  <c r="C51" i="12"/>
  <c r="D50" i="12"/>
  <c r="L88" i="4"/>
  <c r="Z90" i="4"/>
  <c r="C50" i="12"/>
  <c r="L88" i="11"/>
  <c r="Z90" i="11"/>
  <c r="Z87" i="11"/>
  <c r="T85" i="8"/>
  <c r="Z85" i="8"/>
  <c r="Z86" i="8"/>
  <c r="T86" i="8"/>
  <c r="Z88" i="8"/>
  <c r="Z87" i="4"/>
  <c r="B52" i="12"/>
  <c r="T85" i="10"/>
  <c r="B51" i="12"/>
  <c r="E51" i="12"/>
  <c r="B50" i="12"/>
  <c r="E50" i="12"/>
  <c r="B53" i="12"/>
  <c r="D52" i="12"/>
  <c r="D53" i="12"/>
  <c r="Z88" i="11"/>
  <c r="T87" i="10"/>
  <c r="Z85" i="10"/>
  <c r="Z88" i="4"/>
  <c r="Z87" i="10"/>
  <c r="T88" i="10"/>
  <c r="Z90" i="10"/>
  <c r="C52" i="12"/>
  <c r="Z88" i="10"/>
  <c r="C53" i="12"/>
  <c r="E52" i="12"/>
  <c r="E53" i="12"/>
</calcChain>
</file>

<file path=xl/sharedStrings.xml><?xml version="1.0" encoding="utf-8"?>
<sst xmlns="http://schemas.openxmlformats.org/spreadsheetml/2006/main" count="1380" uniqueCount="427">
  <si>
    <t>Salaries*:</t>
  </si>
  <si>
    <t># of Days</t>
  </si>
  <si>
    <t>Total Summer Research</t>
  </si>
  <si>
    <t>Insurance</t>
  </si>
  <si>
    <t>Fringe Benefits:</t>
  </si>
  <si>
    <t>Rate</t>
  </si>
  <si>
    <t>per RA</t>
  </si>
  <si>
    <t>Total Fringe Benefits</t>
  </si>
  <si>
    <t>Total Direct Cost</t>
  </si>
  <si>
    <t>Total Budget</t>
  </si>
  <si>
    <t>Travel</t>
  </si>
  <si>
    <t>Rate/Cr Hr</t>
  </si>
  <si>
    <t>Summer Rsch</t>
  </si>
  <si>
    <t>Budget Item</t>
  </si>
  <si>
    <t>@</t>
  </si>
  <si>
    <t>Base</t>
  </si>
  <si>
    <t>Agency:</t>
  </si>
  <si>
    <t>PI:</t>
  </si>
  <si>
    <t xml:space="preserve">Project Title:  </t>
  </si>
  <si>
    <t>FY10</t>
  </si>
  <si>
    <t>FY11</t>
  </si>
  <si>
    <t>FY12</t>
  </si>
  <si>
    <t>Total</t>
  </si>
  <si>
    <t>Rsch Asst - Fall health ins</t>
  </si>
  <si>
    <t>Rsch Asst - Sprg/Summer ins</t>
  </si>
  <si>
    <t>Amount</t>
  </si>
  <si>
    <t>Rate/mo</t>
  </si>
  <si>
    <t>months</t>
  </si>
  <si>
    <t>PI Name</t>
  </si>
  <si>
    <t>Faculty Release for 9 month</t>
  </si>
  <si>
    <t>Research Faculty</t>
  </si>
  <si>
    <t>Rsch Fac &amp; Release Time</t>
  </si>
  <si>
    <t>* Estimated Salary Increase:</t>
  </si>
  <si>
    <t>** Estimated Tuition Increase</t>
  </si>
  <si>
    <t>Cr Hrs</t>
  </si>
  <si>
    <t>Domestic</t>
  </si>
  <si>
    <t>Foreign</t>
  </si>
  <si>
    <t>Other Costs</t>
  </si>
  <si>
    <t>Consultants</t>
  </si>
  <si>
    <t>Publication Costs</t>
  </si>
  <si>
    <t>Total Other Costs</t>
  </si>
  <si>
    <t>Equipment</t>
  </si>
  <si>
    <t>Total Research Faculty &amp; Release Time</t>
  </si>
  <si>
    <t># of RAs</t>
  </si>
  <si>
    <t>Unit Cost</t>
  </si>
  <si>
    <t>Fringe Benefit Method 2 (estimates)</t>
  </si>
  <si>
    <t xml:space="preserve"> (2% inflation rate per year)</t>
  </si>
  <si>
    <t>Employee Category</t>
  </si>
  <si>
    <t>FY13</t>
  </si>
  <si>
    <t>FY14</t>
  </si>
  <si>
    <t>FY15</t>
  </si>
  <si>
    <t>Part-time faculty and Staff .25 - .49FTE</t>
  </si>
  <si>
    <t>Part-time faculty and Staff less than .25FTE</t>
  </si>
  <si>
    <t>Summer Salary only (for 9 month faculty)</t>
  </si>
  <si>
    <t>Postdoctoral Fellows</t>
  </si>
  <si>
    <t>Undergraduate Students</t>
  </si>
  <si>
    <t>Graduate Students</t>
  </si>
  <si>
    <t>* for increased accuracy, fringe benefit estimates for faculty &amp; staff .5FTE &amp; above can also be budgeted by salary range.</t>
  </si>
  <si>
    <t>Salary Range:</t>
  </si>
  <si>
    <t>$15,000 - $25,000</t>
  </si>
  <si>
    <t>$25,001 - $35,000</t>
  </si>
  <si>
    <t>$35,001 - $50,000</t>
  </si>
  <si>
    <t>$50,001 - $75,000</t>
  </si>
  <si>
    <t>over $75,000</t>
  </si>
  <si>
    <t>Fall</t>
  </si>
  <si>
    <t>Spring/Summer</t>
  </si>
  <si>
    <t>Summer only</t>
  </si>
  <si>
    <t>Fall + Spring/Summer</t>
  </si>
  <si>
    <t xml:space="preserve">or </t>
  </si>
  <si>
    <t>CY 2010</t>
  </si>
  <si>
    <t>CY 2011</t>
  </si>
  <si>
    <t>CY 2012</t>
  </si>
  <si>
    <t>CY 2013</t>
  </si>
  <si>
    <t>CY 2014</t>
  </si>
  <si>
    <t>CY 2015</t>
  </si>
  <si>
    <t xml:space="preserve">Spring/Summer + Following Fall </t>
  </si>
  <si>
    <r>
      <t>Faculty</t>
    </r>
    <r>
      <rPr>
        <sz val="10"/>
        <rFont val="Times New Roman"/>
        <family val="1"/>
      </rPr>
      <t xml:space="preserve"> .5FTE and above *</t>
    </r>
  </si>
  <si>
    <r>
      <t>Staff</t>
    </r>
    <r>
      <rPr>
        <sz val="10"/>
        <rFont val="Times New Roman"/>
        <family val="1"/>
      </rPr>
      <t xml:space="preserve"> .5FTE and above *</t>
    </r>
  </si>
  <si>
    <r>
      <t xml:space="preserve">      1% + health insurance </t>
    </r>
    <r>
      <rPr>
        <i/>
        <sz val="10"/>
        <rFont val="Times New Roman"/>
        <family val="1"/>
      </rPr>
      <t>(see below**</t>
    </r>
    <r>
      <rPr>
        <sz val="10"/>
        <rFont val="Times New Roman"/>
        <family val="1"/>
      </rPr>
      <t>)</t>
    </r>
  </si>
  <si>
    <r>
      <t xml:space="preserve">Tuition for Research Assistants should be a </t>
    </r>
    <r>
      <rPr>
        <i/>
        <u/>
        <sz val="10"/>
        <rFont val="Times New Roman"/>
        <family val="1"/>
      </rPr>
      <t>separate salary line item (20A1</t>
    </r>
    <r>
      <rPr>
        <i/>
        <sz val="10"/>
        <rFont val="Times New Roman"/>
        <family val="1"/>
      </rPr>
      <t>).</t>
    </r>
  </si>
  <si>
    <r>
      <t xml:space="preserve">** For all Research Assistants and Project Assistants .25FTE and higher, </t>
    </r>
    <r>
      <rPr>
        <b/>
        <u/>
        <sz val="10"/>
        <rFont val="Times New Roman"/>
        <family val="1"/>
      </rPr>
      <t>health insurance</t>
    </r>
    <r>
      <rPr>
        <sz val="10"/>
        <rFont val="Times New Roman"/>
        <family val="1"/>
      </rPr>
      <t xml:space="preserve"> should be budgeted as follows:</t>
    </r>
  </si>
  <si>
    <r>
      <t>Period (</t>
    </r>
    <r>
      <rPr>
        <i/>
        <sz val="10"/>
        <rFont val="Times New Roman"/>
        <family val="1"/>
      </rPr>
      <t>5% inflation rate per year</t>
    </r>
    <r>
      <rPr>
        <sz val="10"/>
        <rFont val="Times New Roman"/>
        <family val="1"/>
      </rPr>
      <t>)</t>
    </r>
  </si>
  <si>
    <t xml:space="preserve">  DATE SUBMITTED</t>
  </si>
  <si>
    <t>PRINCIPAL INVESTIGATOR'S NAME:</t>
  </si>
  <si>
    <t>Budget Category</t>
  </si>
  <si>
    <t>Acct. Code</t>
  </si>
  <si>
    <t>Year 1              Amount</t>
  </si>
  <si>
    <t>Year 2              Amount</t>
  </si>
  <si>
    <t>Year 3             Amount</t>
  </si>
  <si>
    <t>Year 4               Amount</t>
  </si>
  <si>
    <t>Year 5             Amount</t>
  </si>
  <si>
    <t>Faculty</t>
  </si>
  <si>
    <t>(2000)</t>
  </si>
  <si>
    <t>Faculty Summer Research</t>
  </si>
  <si>
    <t>(2002)</t>
  </si>
  <si>
    <t>RA,TA,GA,PA</t>
  </si>
  <si>
    <t>(20A0)</t>
  </si>
  <si>
    <t>RA &amp; PA Tuition Remission</t>
  </si>
  <si>
    <t>(20A1)</t>
  </si>
  <si>
    <t>Secretarial/Clerical</t>
  </si>
  <si>
    <t>(2060)</t>
  </si>
  <si>
    <t>Technician</t>
  </si>
  <si>
    <t>(2040)</t>
  </si>
  <si>
    <t>Student</t>
  </si>
  <si>
    <t>(20J0)</t>
  </si>
  <si>
    <t>Temporary</t>
  </si>
  <si>
    <t>(20P0)</t>
  </si>
  <si>
    <t>Professional</t>
  </si>
  <si>
    <t>(2020)</t>
  </si>
  <si>
    <t>Post Doctoral</t>
  </si>
  <si>
    <t>(20F0)</t>
  </si>
  <si>
    <t>Fringe Benefits, include RA insurance</t>
  </si>
  <si>
    <t>(21J0)</t>
  </si>
  <si>
    <t>Computer Software</t>
  </si>
  <si>
    <t>(3140)</t>
  </si>
  <si>
    <t>Computer Supplies</t>
  </si>
  <si>
    <t>(3150)</t>
  </si>
  <si>
    <t>Non-Capital Equipment &lt;$1000</t>
  </si>
  <si>
    <t>(3180)</t>
  </si>
  <si>
    <t>Computers &lt; $5,001</t>
  </si>
  <si>
    <t>(3189)</t>
  </si>
  <si>
    <t>Sponsor Approved FOOD</t>
  </si>
  <si>
    <t>(31B0)</t>
  </si>
  <si>
    <t>Postage/Shipping</t>
  </si>
  <si>
    <t>(31K0)</t>
  </si>
  <si>
    <t>Lab Supplies</t>
  </si>
  <si>
    <t>(31S0)</t>
  </si>
  <si>
    <t>Other Supplies</t>
  </si>
  <si>
    <t>(37Z0)</t>
  </si>
  <si>
    <t>Travel – In-State</t>
  </si>
  <si>
    <t>(3800)</t>
  </si>
  <si>
    <t>Travel-Out of State</t>
  </si>
  <si>
    <t>(3820)</t>
  </si>
  <si>
    <t>Travel-Foreign</t>
  </si>
  <si>
    <t>(3840)</t>
  </si>
  <si>
    <t>Other Research Costs</t>
  </si>
  <si>
    <t>(49Z0)</t>
  </si>
  <si>
    <t>Long Distance Calls</t>
  </si>
  <si>
    <t>(6020)</t>
  </si>
  <si>
    <t>Page Charges</t>
  </si>
  <si>
    <t>(63F4)</t>
  </si>
  <si>
    <t>(63V0)</t>
  </si>
  <si>
    <t>Professional Services – Other</t>
  </si>
  <si>
    <t>(69Z0)</t>
  </si>
  <si>
    <t>Student Travel</t>
  </si>
  <si>
    <t>(4080)</t>
  </si>
  <si>
    <t>Student Costs – Other</t>
  </si>
  <si>
    <t>(45Z0)</t>
  </si>
  <si>
    <t>Participant Incentives</t>
  </si>
  <si>
    <t>(4640)</t>
  </si>
  <si>
    <t>Participant Costs</t>
  </si>
  <si>
    <t>(4660)</t>
  </si>
  <si>
    <t>Subcontracts</t>
  </si>
  <si>
    <t>(87__)</t>
  </si>
  <si>
    <t>Equipment - Capital &gt; $5000</t>
  </si>
  <si>
    <t>(9000)</t>
  </si>
  <si>
    <t>Computer Hardware &gt; $5000</t>
  </si>
  <si>
    <t>(9020)</t>
  </si>
  <si>
    <t>Modified Total Direct Costs*</t>
  </si>
  <si>
    <t>Total Direct Costs</t>
  </si>
  <si>
    <t xml:space="preserve">F &amp; A Costs @ </t>
  </si>
  <si>
    <t>(89Z0)</t>
  </si>
  <si>
    <t>GRAND TOTALS</t>
  </si>
  <si>
    <t>* adjust for subawards</t>
  </si>
  <si>
    <t>Modified Total Direct Costs</t>
  </si>
  <si>
    <t>Start Date</t>
  </si>
  <si>
    <t>End Date</t>
  </si>
  <si>
    <t>Months in FY</t>
  </si>
  <si>
    <t>Total Salaries, Wages &amp; Fringe Benefits</t>
  </si>
  <si>
    <t>Staff</t>
  </si>
  <si>
    <t>Staff #1</t>
  </si>
  <si>
    <t>Staff #2</t>
  </si>
  <si>
    <t>Total Staff</t>
  </si>
  <si>
    <t>F&amp;A rates:</t>
  </si>
  <si>
    <t>On campus</t>
  </si>
  <si>
    <t xml:space="preserve">Research </t>
  </si>
  <si>
    <t xml:space="preserve">Instruction &amp; Training </t>
  </si>
  <si>
    <t>Other Sponsored Programs</t>
  </si>
  <si>
    <t xml:space="preserve">DoD &amp; Industry Contracts </t>
  </si>
  <si>
    <t>Off campus</t>
  </si>
  <si>
    <t>Non-Federal NM public, including State of NM agencies</t>
  </si>
  <si>
    <t>*</t>
  </si>
  <si>
    <t>* Calculated on TDC.  For Federal flow through , use the full federal rate.</t>
  </si>
  <si>
    <t>Use FY13 rate (Provisional)</t>
  </si>
  <si>
    <t>Post Docs</t>
  </si>
  <si>
    <t>Post Doc #1</t>
  </si>
  <si>
    <t>Post Doc #2</t>
  </si>
  <si>
    <t>Total Post Docs</t>
  </si>
  <si>
    <t>Research Assistant(s) - AY</t>
  </si>
  <si>
    <t>Research Assistant(s) - Summer</t>
  </si>
  <si>
    <t>Total Research Assistants</t>
  </si>
  <si>
    <t>RA Tuition Compensation **</t>
  </si>
  <si>
    <t>check</t>
  </si>
  <si>
    <t>Student(s) - Summer</t>
  </si>
  <si>
    <t>Student(s) - AY</t>
  </si>
  <si>
    <t>Rate/hr</t>
  </si>
  <si>
    <t>hours</t>
  </si>
  <si>
    <t>Total Undergraduate Students</t>
  </si>
  <si>
    <t>Supplies</t>
  </si>
  <si>
    <t>Enter proposed estimated tuition increase in cell B5</t>
  </si>
  <si>
    <t>Enter proposed estimated salary increase in cell B4</t>
  </si>
  <si>
    <t>Salary section:</t>
  </si>
  <si>
    <t>For each proposed fiscal year, enter number of days in (columns C, G, K, O, S, W)</t>
  </si>
  <si>
    <t>Reminder:  Daily rate = 9 month base/195</t>
  </si>
  <si>
    <t xml:space="preserve">Summer Research calculation </t>
  </si>
  <si>
    <t>Enter Base salary for FY10 (column B)</t>
  </si>
  <si>
    <t>For each proposed fiscal year, enter number of months in (columns C, G, K, O, S, W)</t>
  </si>
  <si>
    <t>Release Time &amp; Research Faculty</t>
  </si>
  <si>
    <t>Release Time (9 month) &amp; Research Faculty (12 month); Staff &amp; Post Docs</t>
  </si>
  <si>
    <t>Enter Base rate/month in column B</t>
  </si>
  <si>
    <t>Enter Base rate/hr in column B</t>
  </si>
  <si>
    <t>For each proposed fiscal year, enter number of hours in (columns C, G, K, O, S, W)</t>
  </si>
  <si>
    <t>Graduate Tuition Compensation</t>
  </si>
  <si>
    <t>For each proposed fiscal year, enter number of credit hours in (columns C, G, K, O, S, W)</t>
  </si>
  <si>
    <t>Fringe Benefits section (using method 2):</t>
  </si>
  <si>
    <t>The only adjustments to the rates would be if for faculty &amp; staff @ .5 FTE or greater, you want to use the salary range chart.</t>
  </si>
  <si>
    <t>Graduate Students Health Insurance - enter number(s) for both Fall &amp; Spring semesters for each proposed year  (columns B, F, J, N, R, V)</t>
  </si>
  <si>
    <t>Note:  if additional rows are needed in any salary section, insert those rows above the narrow row that has the line in it.</t>
  </si>
  <si>
    <t>For example, for summer research section, insert the row(s) above row 13.  Copy the formulas from the row above the newly inserted rows.</t>
  </si>
  <si>
    <t>All Other Direct Costs sections:</t>
  </si>
  <si>
    <t>Enter amounts for each fiscal year (columns D, H, L, P, T, X)</t>
  </si>
  <si>
    <t>F&amp;A:</t>
  </si>
  <si>
    <t xml:space="preserve">The template has the rate table for all negotiated rates. </t>
  </si>
  <si>
    <t>Facilities &amp; Administrative Costs</t>
  </si>
  <si>
    <t>Template-MTDC is set up for on campus research (excluding DoD contracts &amp; industry contracts).</t>
  </si>
  <si>
    <t>Template-TDC is set up for Non-federal NM Public including State of New Mexico agencies.</t>
  </si>
  <si>
    <t>Hints</t>
  </si>
  <si>
    <t>Save a "clean" copy of this template.</t>
  </si>
  <si>
    <t>Hide rows and columns that aren't required for proposed budget.</t>
  </si>
  <si>
    <t>Unhide columns and rows if the rows don’t add up or the columns don't add across to the Total column (Z).</t>
  </si>
  <si>
    <t>Useful formulas &amp; conversions:</t>
  </si>
  <si>
    <t>1 month = 21.67 days = 173.33 hours</t>
  </si>
  <si>
    <t>1 year = 260 days = 2,080 hours</t>
  </si>
  <si>
    <t>1 academic year = 9 months = 195 days = 1,560 hours</t>
  </si>
  <si>
    <t>1 summer = 3 months = 65 days = 520 hours</t>
  </si>
  <si>
    <t>Assuming an 8 hour work day and excluding weekends:</t>
  </si>
  <si>
    <t>To convert percentage of time for a an academic year to months, multiply 9 by the percentage.  (i.e. 25% of year = .25*9 = 2.5 months)</t>
  </si>
  <si>
    <t>To convert percentage of time for a year to months, multiply 12 by the percentage.  (i.e. 50% of year = .5*12 = 6 months)</t>
  </si>
  <si>
    <t>Do not change formulas.  For salary &amp; fringe sections - columns D, H, L, P, T, X.  All of column Z and all rows after Total other Costs, including that row.</t>
  </si>
  <si>
    <t>Instructions:</t>
  </si>
  <si>
    <t>through</t>
  </si>
  <si>
    <t>Stipends</t>
  </si>
  <si>
    <t>Subsistence</t>
  </si>
  <si>
    <t>Other</t>
  </si>
  <si>
    <t>Total Participant Costs</t>
  </si>
  <si>
    <t>Travel for participants</t>
  </si>
  <si>
    <t>Once template is completed, remove the highlights for printing.</t>
  </si>
  <si>
    <t>All data entry fields (except in column A are highlighted in pale yellow.</t>
  </si>
  <si>
    <t>Source:  05/17/10 Memorandum from Julia Fulghum</t>
  </si>
  <si>
    <t>FY16</t>
  </si>
  <si>
    <t>FY17</t>
  </si>
  <si>
    <t>AWARD BUDGET SHEET</t>
  </si>
  <si>
    <t>PRE AWARD SERVICES, MAIN &amp; BRANCH CAMPUSES</t>
  </si>
  <si>
    <t>PDS #</t>
  </si>
  <si>
    <t>ORG CODE FOR    INDEX ASSIGNMENT</t>
  </si>
  <si>
    <t>INDEX CODE FOR EXISTING PROJECTS</t>
  </si>
  <si>
    <t>PROJECT TITLE:</t>
  </si>
  <si>
    <t>RAs &amp; Undergraduate Students- AY</t>
  </si>
  <si>
    <t>RAs &amp; Undergraduate Students- Summer</t>
  </si>
  <si>
    <t xml:space="preserve">SALARIES/FRINGE BENEFITS </t>
  </si>
  <si>
    <t xml:space="preserve">Year 1           </t>
  </si>
  <si>
    <t xml:space="preserve">Year 2           </t>
  </si>
  <si>
    <t xml:space="preserve">Year 3           </t>
  </si>
  <si>
    <t xml:space="preserve">Year 4           </t>
  </si>
  <si>
    <t>Total Requested</t>
  </si>
  <si>
    <t>- Faculty</t>
  </si>
  <si>
    <t>Regular</t>
  </si>
  <si>
    <t>Rafiqul Tarefder, Ph.D.</t>
  </si>
  <si>
    <t xml:space="preserve"> Sub-total Faculty </t>
  </si>
  <si>
    <t>Administrative Professional General</t>
  </si>
  <si>
    <t xml:space="preserve">Technician Salary Detail </t>
  </si>
  <si>
    <t>Support Staff Salary</t>
  </si>
  <si>
    <t>20A0</t>
  </si>
  <si>
    <t xml:space="preserve">Ga Ta Ra Pa Salaries General </t>
  </si>
  <si>
    <t>Sub-total Non-Faculty</t>
  </si>
  <si>
    <t>Total Salaries</t>
  </si>
  <si>
    <t>20F0</t>
  </si>
  <si>
    <t>Housestaff / Postdoc Salaries</t>
  </si>
  <si>
    <t>20A1</t>
  </si>
  <si>
    <t>RA PA Tuition Compensation</t>
  </si>
  <si>
    <t>20J0</t>
  </si>
  <si>
    <t>Student Salaries</t>
  </si>
  <si>
    <t>21J0</t>
  </si>
  <si>
    <t>Other Staff Benefits General</t>
  </si>
  <si>
    <t xml:space="preserve">Faculty Regular </t>
  </si>
  <si>
    <t xml:space="preserve">Faculty Summer </t>
  </si>
  <si>
    <t xml:space="preserve">Post Doc </t>
  </si>
  <si>
    <t xml:space="preserve"> Graduate Students 1% (Academic Year) &amp; 8% (Summer) + Health Insurance</t>
  </si>
  <si>
    <t xml:space="preserve"> Under-graduate Students </t>
  </si>
  <si>
    <t xml:space="preserve"> Sub-total Fringe Benefits </t>
  </si>
  <si>
    <t xml:space="preserve">Subtotal Salaries and Fringe Benefits </t>
  </si>
  <si>
    <t xml:space="preserve">TRAVEL </t>
  </si>
  <si>
    <t xml:space="preserve">- In-State travel </t>
  </si>
  <si>
    <t>- In-State travel - Per Diem State $</t>
  </si>
  <si>
    <t>- In-State travel - Per Diem Non State $</t>
  </si>
  <si>
    <t xml:space="preserve">- Out-of-State travel </t>
  </si>
  <si>
    <t>- Out-of-State travel- Per Diem State $</t>
  </si>
  <si>
    <t>- Out-of-State travel - Per Diem Non State $</t>
  </si>
  <si>
    <t>- Foreign Travel</t>
  </si>
  <si>
    <t>- Foreign Travel- Per Diem State $</t>
  </si>
  <si>
    <t>- Foreign Trvl travel - Per Diem Non State $</t>
  </si>
  <si>
    <t>- Foreign National Travel</t>
  </si>
  <si>
    <t>- Vehicle Expense Gen</t>
  </si>
  <si>
    <t>38C0</t>
  </si>
  <si>
    <t>- External Vehicle Rental Gen</t>
  </si>
  <si>
    <t>38E0</t>
  </si>
  <si>
    <t>- Vehicle Fuel</t>
  </si>
  <si>
    <t>38P0</t>
  </si>
  <si>
    <t>- Travel Group</t>
  </si>
  <si>
    <t xml:space="preserve">Subtotal Travel </t>
  </si>
  <si>
    <t>SUPPLIES</t>
  </si>
  <si>
    <t>- Non Capital Equipment &lt; $5,000</t>
  </si>
  <si>
    <t xml:space="preserve">$0.00 </t>
  </si>
  <si>
    <t xml:space="preserve">- Non-Capitalized Supplies/Equipment </t>
  </si>
  <si>
    <t>- Computers &amp; Servers &lt; $5,001</t>
  </si>
  <si>
    <t xml:space="preserve">- Office Supplies </t>
  </si>
  <si>
    <t xml:space="preserve">- Computer Software </t>
  </si>
  <si>
    <t>- Computer Supplies</t>
  </si>
  <si>
    <t>31C0</t>
  </si>
  <si>
    <t xml:space="preserve"> - Dues Memberships</t>
  </si>
  <si>
    <t>- License and Permits</t>
  </si>
  <si>
    <t>31E0</t>
  </si>
  <si>
    <t>- Graphic Supplies</t>
  </si>
  <si>
    <t>31P1</t>
  </si>
  <si>
    <t>- Instructional Materials &amp; Supplies</t>
  </si>
  <si>
    <t>31N2</t>
  </si>
  <si>
    <t>- Personal Safety Equipment</t>
  </si>
  <si>
    <t>31S0</t>
  </si>
  <si>
    <t xml:space="preserve">- Lab Supplies </t>
  </si>
  <si>
    <t>31L0</t>
  </si>
  <si>
    <t xml:space="preserve">- Print Supplies </t>
  </si>
  <si>
    <t xml:space="preserve">- Periodicals </t>
  </si>
  <si>
    <t>37Z0</t>
  </si>
  <si>
    <t xml:space="preserve"> - Other Supply Costs</t>
  </si>
  <si>
    <t>49Z0</t>
  </si>
  <si>
    <t xml:space="preserve"> - Other Research Costs</t>
  </si>
  <si>
    <t xml:space="preserve">Subtotal Supplies </t>
  </si>
  <si>
    <t xml:space="preserve">SERVICES </t>
  </si>
  <si>
    <t>31D0</t>
  </si>
  <si>
    <t>- Freight In-Bound</t>
  </si>
  <si>
    <t>31D1</t>
  </si>
  <si>
    <t>- Freight Out-Bound</t>
  </si>
  <si>
    <t>31K0</t>
  </si>
  <si>
    <t xml:space="preserve">- Postage </t>
  </si>
  <si>
    <t>31K1</t>
  </si>
  <si>
    <t>- Overnight Delivery</t>
  </si>
  <si>
    <t>-Internet Fees</t>
  </si>
  <si>
    <t xml:space="preserve">- Printing/Reproduction Services </t>
  </si>
  <si>
    <t>63C0</t>
  </si>
  <si>
    <t>- Copying Gen</t>
  </si>
  <si>
    <t>63B0</t>
  </si>
  <si>
    <t>- Rental Fees</t>
  </si>
  <si>
    <t>63B1</t>
  </si>
  <si>
    <t>-Media Rentals</t>
  </si>
  <si>
    <t>63F4</t>
  </si>
  <si>
    <t>-Page Charges</t>
  </si>
  <si>
    <t>- Financial Aid / Student Awards</t>
  </si>
  <si>
    <t>63X0</t>
  </si>
  <si>
    <t xml:space="preserve"> - Technical Services </t>
  </si>
  <si>
    <t>69Z0</t>
  </si>
  <si>
    <t xml:space="preserve">- Professional Services </t>
  </si>
  <si>
    <t>63A0</t>
  </si>
  <si>
    <t>- Conference Fees</t>
  </si>
  <si>
    <t>63A2</t>
  </si>
  <si>
    <t>- Seminars/Training Fees</t>
  </si>
  <si>
    <t>63E0</t>
  </si>
  <si>
    <t>- Honorarium</t>
  </si>
  <si>
    <t>63V0</t>
  </si>
  <si>
    <t>- Consultant Fees Gen</t>
  </si>
  <si>
    <t>63V1</t>
  </si>
  <si>
    <t>- Consultant Fees - Foreign National</t>
  </si>
  <si>
    <t>70C1</t>
  </si>
  <si>
    <t>- Equipment Warranties/Service Contracts</t>
  </si>
  <si>
    <t>70D0</t>
  </si>
  <si>
    <t>- Equipment Repairs Maintenance</t>
  </si>
  <si>
    <t>70E0</t>
  </si>
  <si>
    <t>- Computer/Hardware Maint.</t>
  </si>
  <si>
    <t>70E1</t>
  </si>
  <si>
    <t xml:space="preserve">- Computer/Software Maint. </t>
  </si>
  <si>
    <t>70F0</t>
  </si>
  <si>
    <t>- Equipment Rent Expense</t>
  </si>
  <si>
    <t>75Z0</t>
  </si>
  <si>
    <t xml:space="preserve">- Other Repairs Maintenance </t>
  </si>
  <si>
    <t xml:space="preserve">Subtotal Services </t>
  </si>
  <si>
    <t>EQUIPMENT</t>
  </si>
  <si>
    <t xml:space="preserve">- Special Purpose Capitalized Equipment </t>
  </si>
  <si>
    <t xml:space="preserve">Subtotal Equipment </t>
  </si>
  <si>
    <t>SUBCONTRACTS</t>
  </si>
  <si>
    <t>87XX</t>
  </si>
  <si>
    <t xml:space="preserve">- Subcontracts (less than or equal to $25,000) </t>
  </si>
  <si>
    <t>$0.00</t>
  </si>
  <si>
    <t xml:space="preserve">- Subcontracts (greater than $25,000) </t>
  </si>
  <si>
    <t xml:space="preserve">- PSL Awards (May be subject to F&amp;A) </t>
  </si>
  <si>
    <t xml:space="preserve">Subtotal Subcontracts </t>
  </si>
  <si>
    <t xml:space="preserve">Sub-total Direct Costs </t>
  </si>
  <si>
    <t xml:space="preserve">Sub-total Direct Costs Applicable to IDC Charges </t>
  </si>
  <si>
    <t>89Z0</t>
  </si>
  <si>
    <t xml:space="preserve">- F&amp;A recovery (on applicable object codes only) </t>
  </si>
  <si>
    <t xml:space="preserve">- Applicable F&amp;A rate Determined By Historic NMDOT </t>
  </si>
  <si>
    <t xml:space="preserve">TOTAL </t>
  </si>
  <si>
    <r>
      <t xml:space="preserve">** Estimated Tuition Increase </t>
    </r>
    <r>
      <rPr>
        <b/>
        <sz val="10"/>
        <rFont val="Times New Roman"/>
        <family val="1"/>
      </rPr>
      <t>6.00%</t>
    </r>
  </si>
  <si>
    <t>Research Assistant(s) - AY- 1</t>
  </si>
  <si>
    <t>Research Assistant(s) - Summer- 1</t>
  </si>
  <si>
    <t>Materials &amp; Supplies</t>
  </si>
  <si>
    <t>YEAR 1</t>
  </si>
  <si>
    <t>YEAR 2</t>
  </si>
  <si>
    <t>YEAR 3</t>
  </si>
  <si>
    <t>SUMMARY</t>
  </si>
  <si>
    <t>Year 1</t>
  </si>
  <si>
    <t>Year 2</t>
  </si>
  <si>
    <t>Year 3</t>
  </si>
  <si>
    <t>Total Funding Requested</t>
  </si>
  <si>
    <t>Total Travel</t>
  </si>
  <si>
    <t xml:space="preserve">PI: </t>
  </si>
  <si>
    <t xml:space="preserve">Agency: </t>
  </si>
  <si>
    <t xml:space="preserve">Project Title: </t>
  </si>
  <si>
    <r>
      <t>* Estimated Salary Increase: 3</t>
    </r>
    <r>
      <rPr>
        <b/>
        <sz val="10"/>
        <rFont val="Times New Roman"/>
        <family val="1"/>
      </rPr>
      <t>.00%</t>
    </r>
  </si>
  <si>
    <t>Post Doc #</t>
  </si>
  <si>
    <t>RA Tuition Compensation ** (12 credit hours per Fall &amp; Spring Semesters for 1 RA)</t>
  </si>
  <si>
    <t>RA Tuition Compensation ** (12 credit hours per student per Fall &amp; Spring Semesters )</t>
  </si>
  <si>
    <t>Facilities &amp; Administrative Costs @ 51% through 6/30/16 and 51.5% beginning 7/1/16</t>
  </si>
  <si>
    <t>FY18</t>
  </si>
  <si>
    <t>Agency: NSF</t>
  </si>
  <si>
    <t>PI: Abdullah Mueen</t>
  </si>
  <si>
    <t>Project Title: NSF 14-562</t>
  </si>
  <si>
    <t>Project Period: 4/1/15-3/31/17</t>
  </si>
  <si>
    <t>PI Name (0.0 summer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</si>
</sst>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  <numFmt numFmtId="166" formatCode="0.0%"/>
    <numFmt numFmtId="167" formatCode="mm/dd/yy;@"/>
    <numFmt numFmtId="168" formatCode="0.000"/>
    <numFmt numFmtId="169" formatCode="&quot;$&quot;#,##0.00"/>
  </numFmts>
  <fonts count="5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u/>
      <sz val="12"/>
      <name val="Times New Roman"/>
      <family val="1"/>
    </font>
    <font>
      <sz val="10"/>
      <name val="Times New Roman"/>
      <family val="1"/>
    </font>
    <font>
      <i/>
      <u/>
      <sz val="10"/>
      <name val="Times New Roman"/>
      <family val="1"/>
    </font>
    <font>
      <b/>
      <i/>
      <u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i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i/>
      <u/>
      <sz val="12"/>
      <color indexed="8"/>
      <name val="Times New Roman"/>
      <family val="1"/>
    </font>
    <font>
      <sz val="11"/>
      <color indexed="8"/>
      <name val="Times New Roman"/>
      <family val="1"/>
    </font>
    <font>
      <u/>
      <sz val="11"/>
      <color indexed="8"/>
      <name val="Times New Roman"/>
      <family val="1"/>
    </font>
    <font>
      <sz val="8"/>
      <name val="Calibri"/>
      <family val="2"/>
    </font>
    <font>
      <i/>
      <u/>
      <sz val="11"/>
      <color indexed="8"/>
      <name val="Times New Roman"/>
      <family val="1"/>
    </font>
    <font>
      <u/>
      <sz val="12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4"/>
      <name val="Times New Roman"/>
      <family val="1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i/>
      <sz val="11"/>
      <color indexed="8"/>
      <name val="Times New Roman"/>
      <family val="1"/>
    </font>
    <font>
      <b/>
      <u/>
      <sz val="1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64"/>
      </right>
      <top style="thin">
        <color indexed="8"/>
      </top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0" borderId="0"/>
    <xf numFmtId="0" fontId="18" fillId="0" borderId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89">
    <xf numFmtId="0" fontId="0" fillId="0" borderId="0" xfId="0"/>
    <xf numFmtId="9" fontId="21" fillId="0" borderId="0" xfId="40" applyNumberFormat="1" applyFont="1"/>
    <xf numFmtId="0" fontId="25" fillId="0" borderId="0" xfId="40" applyFont="1"/>
    <xf numFmtId="0" fontId="21" fillId="0" borderId="0" xfId="40" applyFont="1"/>
    <xf numFmtId="0" fontId="23" fillId="0" borderId="0" xfId="40" applyFont="1" applyAlignment="1">
      <alignment horizontal="center"/>
    </xf>
    <xf numFmtId="0" fontId="21" fillId="0" borderId="10" xfId="40" applyFont="1" applyBorder="1" applyAlignment="1">
      <alignment horizontal="center"/>
    </xf>
    <xf numFmtId="0" fontId="24" fillId="0" borderId="0" xfId="40" applyFont="1"/>
    <xf numFmtId="9" fontId="21" fillId="0" borderId="0" xfId="40" applyNumberFormat="1" applyFont="1" applyAlignment="1">
      <alignment horizontal="center"/>
    </xf>
    <xf numFmtId="2" fontId="21" fillId="0" borderId="0" xfId="40" applyNumberFormat="1" applyFont="1"/>
    <xf numFmtId="9" fontId="21" fillId="0" borderId="0" xfId="40" applyNumberFormat="1" applyFont="1" applyAlignment="1">
      <alignment horizontal="left"/>
    </xf>
    <xf numFmtId="0" fontId="21" fillId="0" borderId="0" xfId="40" quotePrefix="1" applyFont="1"/>
    <xf numFmtId="0" fontId="26" fillId="0" borderId="0" xfId="40" applyFont="1" applyAlignment="1">
      <alignment horizontal="center"/>
    </xf>
    <xf numFmtId="0" fontId="21" fillId="0" borderId="0" xfId="40" quotePrefix="1" applyFont="1" applyAlignment="1">
      <alignment horizontal="center"/>
    </xf>
    <xf numFmtId="0" fontId="21" fillId="0" borderId="0" xfId="40" applyFont="1" applyAlignment="1">
      <alignment horizontal="center"/>
    </xf>
    <xf numFmtId="0" fontId="21" fillId="0" borderId="11" xfId="40" applyFont="1" applyBorder="1" applyAlignment="1">
      <alignment horizontal="center"/>
    </xf>
    <xf numFmtId="0" fontId="21" fillId="0" borderId="12" xfId="40" applyFont="1" applyBorder="1" applyAlignment="1">
      <alignment horizontal="center"/>
    </xf>
    <xf numFmtId="0" fontId="21" fillId="0" borderId="13" xfId="40" applyFont="1" applyBorder="1" applyAlignment="1">
      <alignment horizontal="center"/>
    </xf>
    <xf numFmtId="0" fontId="21" fillId="0" borderId="14" xfId="40" applyFont="1" applyBorder="1" applyAlignment="1">
      <alignment horizontal="right"/>
    </xf>
    <xf numFmtId="37" fontId="21" fillId="0" borderId="0" xfId="40" applyNumberFormat="1" applyFont="1" applyBorder="1"/>
    <xf numFmtId="37" fontId="21" fillId="0" borderId="15" xfId="40" applyNumberFormat="1" applyFont="1" applyBorder="1"/>
    <xf numFmtId="37" fontId="21" fillId="0" borderId="0" xfId="40" applyNumberFormat="1" applyFont="1"/>
    <xf numFmtId="0" fontId="21" fillId="0" borderId="14" xfId="40" applyFont="1" applyBorder="1"/>
    <xf numFmtId="0" fontId="21" fillId="0" borderId="0" xfId="40" applyFont="1" applyBorder="1"/>
    <xf numFmtId="0" fontId="21" fillId="0" borderId="15" xfId="40" applyFont="1" applyBorder="1"/>
    <xf numFmtId="0" fontId="21" fillId="0" borderId="16" xfId="40" applyFont="1" applyBorder="1" applyAlignment="1">
      <alignment horizontal="center"/>
    </xf>
    <xf numFmtId="0" fontId="21" fillId="0" borderId="14" xfId="40" applyFont="1" applyBorder="1" applyAlignment="1">
      <alignment horizontal="center"/>
    </xf>
    <xf numFmtId="37" fontId="21" fillId="0" borderId="17" xfId="40" applyNumberFormat="1" applyFont="1" applyBorder="1"/>
    <xf numFmtId="37" fontId="21" fillId="0" borderId="18" xfId="40" applyNumberFormat="1" applyFont="1" applyBorder="1"/>
    <xf numFmtId="0" fontId="28" fillId="0" borderId="14" xfId="40" applyFont="1" applyBorder="1" applyAlignment="1">
      <alignment horizontal="center"/>
    </xf>
    <xf numFmtId="37" fontId="21" fillId="0" borderId="17" xfId="40" applyNumberFormat="1" applyFont="1" applyBorder="1" applyAlignment="1">
      <alignment horizontal="center"/>
    </xf>
    <xf numFmtId="37" fontId="21" fillId="0" borderId="18" xfId="40" applyNumberFormat="1" applyFont="1" applyBorder="1" applyAlignment="1">
      <alignment horizontal="center"/>
    </xf>
    <xf numFmtId="0" fontId="21" fillId="0" borderId="19" xfId="40" applyFont="1" applyBorder="1" applyAlignment="1">
      <alignment horizontal="center"/>
    </xf>
    <xf numFmtId="37" fontId="21" fillId="0" borderId="20" xfId="40" applyNumberFormat="1" applyFont="1" applyBorder="1"/>
    <xf numFmtId="37" fontId="21" fillId="0" borderId="21" xfId="40" applyNumberFormat="1" applyFont="1" applyBorder="1"/>
    <xf numFmtId="0" fontId="21" fillId="0" borderId="0" xfId="39" applyFont="1" applyFill="1" applyBorder="1" applyAlignment="1">
      <alignment vertical="center" wrapText="1"/>
    </xf>
    <xf numFmtId="0" fontId="21" fillId="0" borderId="0" xfId="39" applyFont="1" applyFill="1"/>
    <xf numFmtId="49" fontId="21" fillId="0" borderId="22" xfId="39" applyNumberFormat="1" applyFont="1" applyFill="1" applyBorder="1" applyAlignment="1" applyProtection="1">
      <alignment horizontal="center" wrapText="1"/>
    </xf>
    <xf numFmtId="0" fontId="21" fillId="0" borderId="23" xfId="39" applyFont="1" applyFill="1" applyBorder="1" applyAlignment="1" applyProtection="1">
      <alignment horizontal="center" vertical="top" wrapText="1"/>
    </xf>
    <xf numFmtId="49" fontId="21" fillId="0" borderId="24" xfId="39" applyNumberFormat="1" applyFont="1" applyFill="1" applyBorder="1" applyAlignment="1" applyProtection="1">
      <alignment horizontal="center" wrapText="1"/>
    </xf>
    <xf numFmtId="0" fontId="21" fillId="0" borderId="25" xfId="39" applyFont="1" applyFill="1" applyBorder="1" applyAlignment="1" applyProtection="1">
      <alignment horizontal="center" wrapText="1"/>
    </xf>
    <xf numFmtId="0" fontId="21" fillId="0" borderId="26" xfId="39" applyFont="1" applyFill="1" applyBorder="1" applyAlignment="1">
      <alignment horizontal="left"/>
    </xf>
    <xf numFmtId="49" fontId="21" fillId="0" borderId="27" xfId="39" applyNumberFormat="1" applyFont="1" applyFill="1" applyBorder="1" applyAlignment="1" applyProtection="1">
      <alignment vertical="center" wrapText="1"/>
    </xf>
    <xf numFmtId="49" fontId="21" fillId="0" borderId="28" xfId="39" applyNumberFormat="1" applyFont="1" applyFill="1" applyBorder="1" applyAlignment="1" applyProtection="1">
      <alignment horizontal="center" vertical="center" wrapText="1"/>
    </xf>
    <xf numFmtId="37" fontId="21" fillId="0" borderId="28" xfId="39" applyNumberFormat="1" applyFont="1" applyFill="1" applyBorder="1" applyAlignment="1" applyProtection="1">
      <alignment vertical="center"/>
      <protection locked="0"/>
    </xf>
    <xf numFmtId="37" fontId="21" fillId="0" borderId="29" xfId="39" applyNumberFormat="1" applyFont="1" applyFill="1" applyBorder="1" applyAlignment="1" applyProtection="1">
      <alignment vertical="center"/>
    </xf>
    <xf numFmtId="49" fontId="21" fillId="0" borderId="30" xfId="39" applyNumberFormat="1" applyFont="1" applyFill="1" applyBorder="1" applyAlignment="1" applyProtection="1">
      <alignment horizontal="left" vertical="center"/>
    </xf>
    <xf numFmtId="49" fontId="21" fillId="0" borderId="31" xfId="39" applyNumberFormat="1" applyFont="1" applyFill="1" applyBorder="1" applyAlignment="1" applyProtection="1">
      <alignment vertical="center" wrapText="1"/>
    </xf>
    <xf numFmtId="49" fontId="21" fillId="0" borderId="17" xfId="39" applyNumberFormat="1" applyFont="1" applyFill="1" applyBorder="1" applyAlignment="1" applyProtection="1">
      <alignment horizontal="center" vertical="center" wrapText="1"/>
    </xf>
    <xf numFmtId="49" fontId="21" fillId="0" borderId="32" xfId="39" applyNumberFormat="1" applyFont="1" applyFill="1" applyBorder="1" applyAlignment="1" applyProtection="1">
      <alignment horizontal="left" vertical="center" wrapText="1"/>
    </xf>
    <xf numFmtId="37" fontId="21" fillId="0" borderId="17" xfId="39" applyNumberFormat="1" applyFont="1" applyFill="1" applyBorder="1" applyAlignment="1" applyProtection="1">
      <alignment vertical="center"/>
      <protection locked="0"/>
    </xf>
    <xf numFmtId="49" fontId="21" fillId="0" borderId="30" xfId="39" applyNumberFormat="1" applyFont="1" applyFill="1" applyBorder="1" applyAlignment="1" applyProtection="1">
      <alignment horizontal="left" vertical="center" wrapText="1"/>
    </xf>
    <xf numFmtId="49" fontId="21" fillId="0" borderId="33" xfId="39" applyNumberFormat="1" applyFont="1" applyFill="1" applyBorder="1" applyAlignment="1" applyProtection="1">
      <alignment horizontal="left" vertical="center" wrapText="1"/>
    </xf>
    <xf numFmtId="49" fontId="21" fillId="0" borderId="34" xfId="39" applyNumberFormat="1" applyFont="1" applyFill="1" applyBorder="1" applyAlignment="1" applyProtection="1">
      <alignment vertical="center" wrapText="1"/>
    </xf>
    <xf numFmtId="49" fontId="21" fillId="0" borderId="35" xfId="39" applyNumberFormat="1" applyFont="1" applyFill="1" applyBorder="1" applyAlignment="1" applyProtection="1">
      <alignment horizontal="center" vertical="center" wrapText="1"/>
    </xf>
    <xf numFmtId="37" fontId="21" fillId="0" borderId="35" xfId="39" applyNumberFormat="1" applyFont="1" applyFill="1" applyBorder="1" applyAlignment="1" applyProtection="1">
      <alignment vertical="center"/>
      <protection locked="0"/>
    </xf>
    <xf numFmtId="49" fontId="21" fillId="0" borderId="36" xfId="39" applyNumberFormat="1" applyFont="1" applyFill="1" applyBorder="1" applyAlignment="1" applyProtection="1">
      <alignment horizontal="center" vertical="center" wrapText="1"/>
    </xf>
    <xf numFmtId="37" fontId="21" fillId="0" borderId="36" xfId="39" applyNumberFormat="1" applyFont="1" applyFill="1" applyBorder="1" applyAlignment="1" applyProtection="1">
      <alignment vertical="center"/>
      <protection locked="0"/>
    </xf>
    <xf numFmtId="37" fontId="21" fillId="0" borderId="37" xfId="39" applyNumberFormat="1" applyFont="1" applyFill="1" applyBorder="1" applyAlignment="1" applyProtection="1">
      <alignment vertical="center"/>
    </xf>
    <xf numFmtId="37" fontId="21" fillId="0" borderId="0" xfId="39" applyNumberFormat="1" applyFont="1" applyFill="1"/>
    <xf numFmtId="0" fontId="21" fillId="0" borderId="0" xfId="39" quotePrefix="1" applyFont="1" applyFill="1"/>
    <xf numFmtId="49" fontId="21" fillId="0" borderId="38" xfId="39" applyNumberFormat="1" applyFont="1" applyFill="1" applyBorder="1" applyAlignment="1" applyProtection="1">
      <alignment vertical="center" wrapText="1"/>
    </xf>
    <xf numFmtId="0" fontId="21" fillId="0" borderId="39" xfId="39" applyFont="1" applyFill="1" applyBorder="1" applyAlignment="1">
      <alignment vertical="center" wrapText="1"/>
    </xf>
    <xf numFmtId="49" fontId="21" fillId="0" borderId="40" xfId="39" applyNumberFormat="1" applyFont="1" applyFill="1" applyBorder="1" applyAlignment="1" applyProtection="1">
      <alignment vertical="center"/>
    </xf>
    <xf numFmtId="0" fontId="21" fillId="0" borderId="31" xfId="39" applyFont="1" applyFill="1" applyBorder="1" applyAlignment="1">
      <alignment vertical="center"/>
    </xf>
    <xf numFmtId="49" fontId="21" fillId="0" borderId="31" xfId="39" applyNumberFormat="1" applyFont="1" applyFill="1" applyBorder="1" applyAlignment="1" applyProtection="1">
      <alignment horizontal="center" vertical="center" wrapText="1"/>
    </xf>
    <xf numFmtId="0" fontId="21" fillId="0" borderId="41" xfId="39" applyFont="1" applyFill="1" applyBorder="1" applyAlignment="1"/>
    <xf numFmtId="49" fontId="21" fillId="0" borderId="40" xfId="39" applyNumberFormat="1" applyFont="1" applyFill="1" applyBorder="1" applyAlignment="1" applyProtection="1">
      <alignment horizontal="left" vertical="center" wrapText="1"/>
    </xf>
    <xf numFmtId="0" fontId="21" fillId="0" borderId="31" xfId="39" applyFont="1" applyFill="1" applyBorder="1" applyAlignment="1">
      <alignment vertical="center" wrapText="1"/>
    </xf>
    <xf numFmtId="49" fontId="21" fillId="0" borderId="31" xfId="39" quotePrefix="1" applyNumberFormat="1" applyFont="1" applyFill="1" applyBorder="1" applyAlignment="1" applyProtection="1">
      <alignment horizontal="center" vertical="center" wrapText="1"/>
    </xf>
    <xf numFmtId="49" fontId="21" fillId="0" borderId="40" xfId="39" applyNumberFormat="1" applyFont="1" applyFill="1" applyBorder="1" applyAlignment="1" applyProtection="1">
      <alignment horizontal="left" vertical="center"/>
    </xf>
    <xf numFmtId="49" fontId="21" fillId="0" borderId="42" xfId="39" applyNumberFormat="1" applyFont="1" applyFill="1" applyBorder="1" applyAlignment="1" applyProtection="1">
      <alignment horizontal="left" vertical="center"/>
    </xf>
    <xf numFmtId="49" fontId="21" fillId="0" borderId="43" xfId="39" applyNumberFormat="1" applyFont="1" applyFill="1" applyBorder="1" applyAlignment="1" applyProtection="1">
      <alignment vertical="center" wrapText="1"/>
    </xf>
    <xf numFmtId="49" fontId="21" fillId="0" borderId="44" xfId="39" applyNumberFormat="1" applyFont="1" applyFill="1" applyBorder="1" applyAlignment="1" applyProtection="1">
      <alignment horizontal="left" vertical="center"/>
    </xf>
    <xf numFmtId="49" fontId="21" fillId="0" borderId="39" xfId="39" applyNumberFormat="1" applyFont="1" applyFill="1" applyBorder="1" applyAlignment="1" applyProtection="1">
      <alignment vertical="center" wrapText="1"/>
    </xf>
    <xf numFmtId="49" fontId="21" fillId="0" borderId="45" xfId="39" applyNumberFormat="1" applyFont="1" applyFill="1" applyBorder="1" applyAlignment="1" applyProtection="1">
      <alignment vertical="center"/>
    </xf>
    <xf numFmtId="0" fontId="21" fillId="0" borderId="45" xfId="39" applyFont="1" applyFill="1" applyBorder="1" applyAlignment="1">
      <alignment vertical="center"/>
    </xf>
    <xf numFmtId="49" fontId="21" fillId="0" borderId="45" xfId="39" applyNumberFormat="1" applyFont="1" applyFill="1" applyBorder="1" applyAlignment="1" applyProtection="1">
      <alignment horizontal="center" vertical="center" wrapText="1"/>
    </xf>
    <xf numFmtId="37" fontId="21" fillId="0" borderId="45" xfId="39" applyNumberFormat="1" applyFont="1" applyFill="1" applyBorder="1" applyAlignment="1" applyProtection="1">
      <alignment vertical="center"/>
      <protection locked="0"/>
    </xf>
    <xf numFmtId="49" fontId="21" fillId="0" borderId="46" xfId="39" applyNumberFormat="1" applyFont="1" applyFill="1" applyBorder="1" applyAlignment="1" applyProtection="1">
      <alignment horizontal="left" vertical="center"/>
    </xf>
    <xf numFmtId="49" fontId="21" fillId="0" borderId="27" xfId="39" applyNumberFormat="1" applyFont="1" applyFill="1" applyBorder="1" applyAlignment="1" applyProtection="1">
      <alignment horizontal="center" vertical="center" wrapText="1"/>
    </xf>
    <xf numFmtId="37" fontId="21" fillId="0" borderId="17" xfId="39" applyNumberFormat="1" applyFont="1" applyFill="1" applyBorder="1" applyAlignment="1" applyProtection="1">
      <alignment vertical="center"/>
    </xf>
    <xf numFmtId="49" fontId="21" fillId="0" borderId="47" xfId="39" applyNumberFormat="1" applyFont="1" applyFill="1" applyBorder="1" applyAlignment="1" applyProtection="1">
      <alignment horizontal="left" vertical="center"/>
    </xf>
    <xf numFmtId="49" fontId="21" fillId="0" borderId="32" xfId="39" applyNumberFormat="1" applyFont="1" applyFill="1" applyBorder="1" applyAlignment="1" applyProtection="1">
      <alignment horizontal="left" vertical="center"/>
    </xf>
    <xf numFmtId="49" fontId="21" fillId="0" borderId="38" xfId="39" applyNumberFormat="1" applyFont="1" applyFill="1" applyBorder="1" applyAlignment="1" applyProtection="1">
      <alignment horizontal="left" vertical="center"/>
    </xf>
    <xf numFmtId="49" fontId="21" fillId="0" borderId="28" xfId="39" applyNumberFormat="1" applyFont="1" applyFill="1" applyBorder="1" applyAlignment="1" applyProtection="1">
      <alignment vertical="center"/>
    </xf>
    <xf numFmtId="0" fontId="21" fillId="0" borderId="28" xfId="39" applyFont="1" applyFill="1" applyBorder="1" applyAlignment="1">
      <alignment vertical="center" wrapText="1"/>
    </xf>
    <xf numFmtId="0" fontId="21" fillId="0" borderId="45" xfId="39" applyFont="1" applyFill="1" applyBorder="1" applyAlignment="1">
      <alignment vertical="center" wrapText="1"/>
    </xf>
    <xf numFmtId="0" fontId="21" fillId="0" borderId="47" xfId="39" applyNumberFormat="1" applyFont="1" applyFill="1" applyBorder="1" applyAlignment="1" applyProtection="1">
      <alignment horizontal="center" vertical="center" wrapText="1"/>
    </xf>
    <xf numFmtId="0" fontId="24" fillId="0" borderId="30" xfId="39" applyNumberFormat="1" applyFont="1" applyFill="1" applyBorder="1" applyAlignment="1" applyProtection="1">
      <alignment horizontal="left" vertical="center" wrapText="1"/>
    </xf>
    <xf numFmtId="0" fontId="24" fillId="0" borderId="31" xfId="39" applyNumberFormat="1" applyFont="1" applyFill="1" applyBorder="1" applyAlignment="1" applyProtection="1">
      <alignment vertical="center" wrapText="1"/>
    </xf>
    <xf numFmtId="0" fontId="21" fillId="0" borderId="17" xfId="39" applyNumberFormat="1" applyFont="1" applyFill="1" applyBorder="1" applyAlignment="1" applyProtection="1">
      <alignment horizontal="center" vertical="center" wrapText="1"/>
    </xf>
    <xf numFmtId="37" fontId="21" fillId="0" borderId="28" xfId="39" applyNumberFormat="1" applyFont="1" applyFill="1" applyBorder="1" applyAlignment="1" applyProtection="1">
      <alignment vertical="center"/>
      <protection hidden="1"/>
    </xf>
    <xf numFmtId="0" fontId="24" fillId="0" borderId="30" xfId="39" applyNumberFormat="1" applyFont="1" applyFill="1" applyBorder="1" applyAlignment="1" applyProtection="1">
      <alignment horizontal="right" vertical="center" wrapText="1"/>
    </xf>
    <xf numFmtId="166" fontId="27" fillId="0" borderId="31" xfId="39" applyNumberFormat="1" applyFont="1" applyFill="1" applyBorder="1" applyAlignment="1" applyProtection="1">
      <alignment horizontal="center" vertical="center" wrapText="1"/>
      <protection locked="0"/>
    </xf>
    <xf numFmtId="37" fontId="21" fillId="0" borderId="17" xfId="39" applyNumberFormat="1" applyFont="1" applyFill="1" applyBorder="1" applyAlignment="1" applyProtection="1">
      <alignment vertical="center"/>
      <protection hidden="1"/>
    </xf>
    <xf numFmtId="0" fontId="24" fillId="0" borderId="48" xfId="39" applyNumberFormat="1" applyFont="1" applyFill="1" applyBorder="1" applyAlignment="1" applyProtection="1">
      <alignment horizontal="left" vertical="center" wrapText="1"/>
    </xf>
    <xf numFmtId="0" fontId="24" fillId="0" borderId="49" xfId="39" applyNumberFormat="1" applyFont="1" applyFill="1" applyBorder="1" applyAlignment="1" applyProtection="1">
      <alignment vertical="center" wrapText="1"/>
    </xf>
    <xf numFmtId="0" fontId="21" fillId="0" borderId="45" xfId="39" applyNumberFormat="1" applyFont="1" applyFill="1" applyBorder="1" applyAlignment="1" applyProtection="1">
      <alignment horizontal="center" vertical="center" wrapText="1"/>
    </xf>
    <xf numFmtId="37" fontId="21" fillId="0" borderId="45" xfId="39" applyNumberFormat="1" applyFont="1" applyFill="1" applyBorder="1" applyAlignment="1" applyProtection="1">
      <alignment vertical="center"/>
      <protection hidden="1"/>
    </xf>
    <xf numFmtId="0" fontId="21" fillId="0" borderId="0" xfId="39" applyNumberFormat="1" applyFont="1" applyFill="1" applyBorder="1" applyAlignment="1" applyProtection="1">
      <alignment vertical="center"/>
    </xf>
    <xf numFmtId="0" fontId="21" fillId="0" borderId="0" xfId="39" applyNumberFormat="1" applyFont="1" applyFill="1" applyBorder="1" applyAlignment="1" applyProtection="1">
      <alignment horizontal="center" vertical="center"/>
    </xf>
    <xf numFmtId="0" fontId="28" fillId="0" borderId="0" xfId="39" quotePrefix="1" applyNumberFormat="1" applyFont="1" applyFill="1" applyBorder="1" applyAlignment="1" applyProtection="1">
      <alignment vertical="center"/>
      <protection locked="0"/>
    </xf>
    <xf numFmtId="0" fontId="21" fillId="0" borderId="0" xfId="39" applyNumberFormat="1" applyFont="1" applyFill="1" applyBorder="1" applyAlignment="1" applyProtection="1">
      <alignment vertical="center"/>
      <protection locked="0"/>
    </xf>
    <xf numFmtId="0" fontId="21" fillId="0" borderId="0" xfId="39" applyNumberFormat="1" applyFont="1" applyFill="1" applyBorder="1" applyAlignment="1" applyProtection="1">
      <alignment horizontal="center" vertical="center"/>
      <protection locked="0"/>
    </xf>
    <xf numFmtId="0" fontId="21" fillId="0" borderId="0" xfId="39" applyFont="1" applyFill="1" applyAlignment="1" applyProtection="1">
      <alignment horizontal="center" vertical="center"/>
      <protection locked="0"/>
    </xf>
    <xf numFmtId="0" fontId="21" fillId="0" borderId="0" xfId="0" applyFont="1" applyBorder="1"/>
    <xf numFmtId="0" fontId="30" fillId="0" borderId="0" xfId="0" applyFont="1" applyBorder="1"/>
    <xf numFmtId="0" fontId="30" fillId="0" borderId="0" xfId="0" applyFont="1"/>
    <xf numFmtId="0" fontId="21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/>
    </xf>
    <xf numFmtId="37" fontId="30" fillId="24" borderId="0" xfId="0" applyNumberFormat="1" applyFont="1" applyFill="1" applyBorder="1" applyAlignment="1">
      <alignment horizontal="center"/>
    </xf>
    <xf numFmtId="0" fontId="31" fillId="0" borderId="0" xfId="0" applyFont="1" applyBorder="1"/>
    <xf numFmtId="37" fontId="30" fillId="0" borderId="0" xfId="0" applyNumberFormat="1" applyFont="1"/>
    <xf numFmtId="37" fontId="30" fillId="24" borderId="0" xfId="0" applyNumberFormat="1" applyFont="1" applyFill="1"/>
    <xf numFmtId="0" fontId="31" fillId="0" borderId="0" xfId="0" applyFont="1"/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37" fontId="30" fillId="0" borderId="0" xfId="29" applyNumberFormat="1" applyFont="1"/>
    <xf numFmtId="37" fontId="30" fillId="0" borderId="10" xfId="29" applyNumberFormat="1" applyFont="1" applyBorder="1"/>
    <xf numFmtId="37" fontId="30" fillId="24" borderId="0" xfId="29" applyNumberFormat="1" applyFont="1" applyFill="1" applyBorder="1"/>
    <xf numFmtId="37" fontId="30" fillId="0" borderId="10" xfId="0" applyNumberFormat="1" applyFont="1" applyBorder="1"/>
    <xf numFmtId="37" fontId="30" fillId="24" borderId="0" xfId="29" applyNumberFormat="1" applyFont="1" applyFill="1"/>
    <xf numFmtId="0" fontId="30" fillId="0" borderId="0" xfId="0" applyFont="1" applyAlignment="1">
      <alignment horizontal="left"/>
    </xf>
    <xf numFmtId="37" fontId="31" fillId="0" borderId="0" xfId="0" applyNumberFormat="1" applyFont="1" applyAlignment="1">
      <alignment horizontal="center"/>
    </xf>
    <xf numFmtId="39" fontId="31" fillId="0" borderId="0" xfId="0" applyNumberFormat="1" applyFont="1" applyAlignment="1">
      <alignment horizontal="center"/>
    </xf>
    <xf numFmtId="39" fontId="30" fillId="0" borderId="0" xfId="0" applyNumberFormat="1" applyFont="1" applyAlignment="1">
      <alignment horizontal="right"/>
    </xf>
    <xf numFmtId="0" fontId="30" fillId="0" borderId="0" xfId="0" applyNumberFormat="1" applyFont="1" applyAlignment="1">
      <alignment horizontal="center"/>
    </xf>
    <xf numFmtId="37" fontId="30" fillId="0" borderId="0" xfId="29" applyNumberFormat="1" applyFont="1" applyBorder="1"/>
    <xf numFmtId="9" fontId="31" fillId="0" borderId="0" xfId="0" applyNumberFormat="1" applyFont="1" applyAlignment="1">
      <alignment horizontal="center"/>
    </xf>
    <xf numFmtId="39" fontId="30" fillId="0" borderId="0" xfId="0" applyNumberFormat="1" applyFont="1" applyAlignment="1">
      <alignment horizontal="center"/>
    </xf>
    <xf numFmtId="37" fontId="30" fillId="0" borderId="0" xfId="0" applyNumberFormat="1" applyFont="1" applyAlignment="1">
      <alignment horizontal="center"/>
    </xf>
    <xf numFmtId="9" fontId="30" fillId="0" borderId="0" xfId="0" applyNumberFormat="1" applyFont="1" applyAlignment="1">
      <alignment horizontal="center"/>
    </xf>
    <xf numFmtId="37" fontId="30" fillId="0" borderId="0" xfId="0" applyNumberFormat="1" applyFont="1" applyBorder="1" applyAlignment="1">
      <alignment horizontal="center"/>
    </xf>
    <xf numFmtId="9" fontId="31" fillId="0" borderId="0" xfId="0" applyNumberFormat="1" applyFont="1" applyBorder="1" applyAlignment="1">
      <alignment horizontal="center"/>
    </xf>
    <xf numFmtId="37" fontId="31" fillId="0" borderId="0" xfId="0" applyNumberFormat="1" applyFont="1" applyBorder="1" applyAlignment="1">
      <alignment horizontal="center"/>
    </xf>
    <xf numFmtId="0" fontId="26" fillId="0" borderId="0" xfId="0" applyFont="1" applyFill="1"/>
    <xf numFmtId="0" fontId="21" fillId="0" borderId="0" xfId="0" applyFont="1" applyFill="1"/>
    <xf numFmtId="37" fontId="21" fillId="0" borderId="0" xfId="29" applyNumberFormat="1" applyFont="1" applyFill="1"/>
    <xf numFmtId="37" fontId="21" fillId="24" borderId="0" xfId="29" applyNumberFormat="1" applyFont="1" applyFill="1"/>
    <xf numFmtId="37" fontId="21" fillId="0" borderId="0" xfId="0" applyNumberFormat="1" applyFont="1" applyFill="1"/>
    <xf numFmtId="0" fontId="32" fillId="0" borderId="0" xfId="0" applyFont="1"/>
    <xf numFmtId="37" fontId="32" fillId="24" borderId="0" xfId="29" applyNumberFormat="1" applyFont="1" applyFill="1"/>
    <xf numFmtId="0" fontId="32" fillId="0" borderId="0" xfId="0" applyFont="1" applyBorder="1"/>
    <xf numFmtId="0" fontId="30" fillId="0" borderId="0" xfId="0" quotePrefix="1" applyFont="1" applyBorder="1" applyAlignment="1">
      <alignment horizontal="center"/>
    </xf>
    <xf numFmtId="166" fontId="30" fillId="0" borderId="0" xfId="43" applyNumberFormat="1" applyFont="1" applyBorder="1" applyAlignment="1">
      <alignment horizontal="center"/>
    </xf>
    <xf numFmtId="0" fontId="30" fillId="0" borderId="50" xfId="0" applyFont="1" applyBorder="1"/>
    <xf numFmtId="37" fontId="30" fillId="0" borderId="50" xfId="29" applyNumberFormat="1" applyFont="1" applyBorder="1"/>
    <xf numFmtId="0" fontId="30" fillId="0" borderId="0" xfId="29" applyNumberFormat="1" applyFont="1" applyBorder="1"/>
    <xf numFmtId="0" fontId="32" fillId="0" borderId="0" xfId="0" quotePrefix="1" applyFont="1"/>
    <xf numFmtId="164" fontId="30" fillId="0" borderId="0" xfId="0" applyNumberFormat="1" applyFont="1"/>
    <xf numFmtId="165" fontId="30" fillId="0" borderId="0" xfId="28" applyNumberFormat="1" applyFont="1"/>
    <xf numFmtId="9" fontId="30" fillId="0" borderId="0" xfId="43" applyFont="1"/>
    <xf numFmtId="37" fontId="31" fillId="0" borderId="0" xfId="0" applyNumberFormat="1" applyFont="1" applyBorder="1"/>
    <xf numFmtId="0" fontId="21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1" fillId="0" borderId="0" xfId="0" quotePrefix="1" applyFont="1" applyFill="1" applyBorder="1" applyAlignment="1">
      <alignment horizontal="left"/>
    </xf>
    <xf numFmtId="37" fontId="31" fillId="0" borderId="0" xfId="0" applyNumberFormat="1" applyFont="1" applyFill="1" applyAlignment="1">
      <alignment horizontal="center" wrapText="1"/>
    </xf>
    <xf numFmtId="37" fontId="31" fillId="24" borderId="0" xfId="0" applyNumberFormat="1" applyFont="1" applyFill="1" applyAlignment="1">
      <alignment horizontal="center"/>
    </xf>
    <xf numFmtId="37" fontId="31" fillId="0" borderId="0" xfId="0" applyNumberFormat="1" applyFont="1" applyFill="1" applyAlignment="1">
      <alignment horizontal="center"/>
    </xf>
    <xf numFmtId="37" fontId="30" fillId="0" borderId="51" xfId="29" applyNumberFormat="1" applyFont="1" applyBorder="1"/>
    <xf numFmtId="0" fontId="32" fillId="0" borderId="0" xfId="0" applyFont="1" applyAlignment="1">
      <alignment horizontal="left"/>
    </xf>
    <xf numFmtId="37" fontId="32" fillId="0" borderId="0" xfId="29" applyNumberFormat="1" applyFont="1"/>
    <xf numFmtId="37" fontId="32" fillId="0" borderId="0" xfId="0" applyNumberFormat="1" applyFont="1"/>
    <xf numFmtId="0" fontId="33" fillId="0" borderId="0" xfId="0" applyFont="1"/>
    <xf numFmtId="37" fontId="30" fillId="0" borderId="0" xfId="0" applyNumberFormat="1" applyFont="1" applyFill="1" applyAlignment="1">
      <alignment horizontal="center" wrapText="1"/>
    </xf>
    <xf numFmtId="167" fontId="30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30" fillId="0" borderId="0" xfId="0" applyFont="1" applyAlignment="1">
      <alignment wrapText="1"/>
    </xf>
    <xf numFmtId="0" fontId="31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5" fillId="0" borderId="0" xfId="0" quotePrefix="1" applyFont="1" applyAlignment="1">
      <alignment horizontal="center" wrapText="1"/>
    </xf>
    <xf numFmtId="0" fontId="36" fillId="0" borderId="0" xfId="0" applyFont="1"/>
    <xf numFmtId="0" fontId="21" fillId="0" borderId="52" xfId="39" applyNumberFormat="1" applyFont="1" applyFill="1" applyBorder="1" applyAlignment="1" applyProtection="1">
      <alignment horizontal="center" vertical="center" wrapText="1"/>
    </xf>
    <xf numFmtId="37" fontId="21" fillId="0" borderId="52" xfId="39" applyNumberFormat="1" applyFont="1" applyFill="1" applyBorder="1" applyAlignment="1" applyProtection="1">
      <alignment vertical="center"/>
      <protection hidden="1"/>
    </xf>
    <xf numFmtId="5" fontId="30" fillId="0" borderId="0" xfId="0" applyNumberFormat="1" applyFont="1" applyBorder="1" applyAlignment="1">
      <alignment horizontal="right"/>
    </xf>
    <xf numFmtId="5" fontId="30" fillId="0" borderId="0" xfId="0" applyNumberFormat="1" applyFont="1" applyBorder="1"/>
    <xf numFmtId="5" fontId="30" fillId="0" borderId="0" xfId="29" applyNumberFormat="1" applyFont="1" applyBorder="1"/>
    <xf numFmtId="5" fontId="30" fillId="0" borderId="0" xfId="0" applyNumberFormat="1" applyFont="1"/>
    <xf numFmtId="0" fontId="37" fillId="0" borderId="0" xfId="0" applyFont="1"/>
    <xf numFmtId="0" fontId="38" fillId="0" borderId="0" xfId="0" applyFont="1"/>
    <xf numFmtId="0" fontId="40" fillId="0" borderId="0" xfId="0" applyFont="1"/>
    <xf numFmtId="0" fontId="38" fillId="0" borderId="0" xfId="0" applyFont="1" applyAlignment="1">
      <alignment horizontal="center"/>
    </xf>
    <xf numFmtId="0" fontId="41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40" fillId="0" borderId="0" xfId="0" applyFont="1" applyAlignment="1">
      <alignment wrapText="1"/>
    </xf>
    <xf numFmtId="37" fontId="30" fillId="25" borderId="0" xfId="0" applyNumberFormat="1" applyFont="1" applyFill="1"/>
    <xf numFmtId="168" fontId="30" fillId="25" borderId="0" xfId="0" applyNumberFormat="1" applyFont="1" applyFill="1" applyAlignment="1">
      <alignment horizontal="center"/>
    </xf>
    <xf numFmtId="39" fontId="30" fillId="25" borderId="0" xfId="0" applyNumberFormat="1" applyFont="1" applyFill="1" applyAlignment="1">
      <alignment horizontal="right"/>
    </xf>
    <xf numFmtId="0" fontId="30" fillId="25" borderId="0" xfId="0" applyNumberFormat="1" applyFont="1" applyFill="1" applyAlignment="1">
      <alignment horizontal="center"/>
    </xf>
    <xf numFmtId="5" fontId="30" fillId="25" borderId="0" xfId="0" applyNumberFormat="1" applyFont="1" applyFill="1"/>
    <xf numFmtId="0" fontId="30" fillId="25" borderId="0" xfId="0" applyFont="1" applyFill="1" applyAlignment="1">
      <alignment horizontal="center"/>
    </xf>
    <xf numFmtId="37" fontId="30" fillId="25" borderId="0" xfId="0" applyNumberFormat="1" applyFont="1" applyFill="1" applyAlignment="1">
      <alignment horizontal="center"/>
    </xf>
    <xf numFmtId="37" fontId="30" fillId="25" borderId="0" xfId="29" applyNumberFormat="1" applyFont="1" applyFill="1"/>
    <xf numFmtId="37" fontId="30" fillId="25" borderId="10" xfId="29" applyNumberFormat="1" applyFont="1" applyFill="1" applyBorder="1"/>
    <xf numFmtId="37" fontId="21" fillId="25" borderId="0" xfId="29" applyNumberFormat="1" applyFont="1" applyFill="1"/>
    <xf numFmtId="37" fontId="21" fillId="25" borderId="0" xfId="0" applyNumberFormat="1" applyFont="1" applyFill="1"/>
    <xf numFmtId="0" fontId="30" fillId="25" borderId="0" xfId="0" applyFont="1" applyFill="1"/>
    <xf numFmtId="167" fontId="30" fillId="25" borderId="0" xfId="0" applyNumberFormat="1" applyFont="1" applyFill="1" applyAlignment="1">
      <alignment horizontal="center"/>
    </xf>
    <xf numFmtId="2" fontId="30" fillId="25" borderId="0" xfId="0" applyNumberFormat="1" applyFont="1" applyFill="1" applyAlignment="1">
      <alignment horizontal="center"/>
    </xf>
    <xf numFmtId="10" fontId="22" fillId="25" borderId="0" xfId="0" applyNumberFormat="1" applyFont="1" applyFill="1" applyBorder="1" applyAlignment="1">
      <alignment horizontal="center" vertical="center" wrapText="1"/>
    </xf>
    <xf numFmtId="37" fontId="42" fillId="24" borderId="0" xfId="0" applyNumberFormat="1" applyFont="1" applyFill="1" applyAlignment="1">
      <alignment horizontal="center"/>
    </xf>
    <xf numFmtId="37" fontId="35" fillId="0" borderId="0" xfId="0" applyNumberFormat="1" applyFont="1"/>
    <xf numFmtId="164" fontId="35" fillId="0" borderId="0" xfId="0" applyNumberFormat="1" applyFont="1"/>
    <xf numFmtId="0" fontId="35" fillId="0" borderId="0" xfId="0" applyFont="1"/>
    <xf numFmtId="0" fontId="43" fillId="25" borderId="0" xfId="0" applyFont="1" applyFill="1" applyAlignment="1">
      <alignment horizontal="center"/>
    </xf>
    <xf numFmtId="166" fontId="30" fillId="0" borderId="0" xfId="0" applyNumberFormat="1" applyFont="1" applyAlignment="1">
      <alignment horizontal="center"/>
    </xf>
    <xf numFmtId="166" fontId="30" fillId="0" borderId="0" xfId="0" applyNumberFormat="1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24" fillId="0" borderId="17" xfId="39" applyFont="1" applyFill="1" applyBorder="1"/>
    <xf numFmtId="0" fontId="24" fillId="0" borderId="17" xfId="39" applyFont="1" applyFill="1" applyBorder="1" applyAlignment="1" applyProtection="1">
      <alignment horizontal="left"/>
    </xf>
    <xf numFmtId="0" fontId="24" fillId="0" borderId="17" xfId="39" applyFont="1" applyFill="1" applyBorder="1" applyAlignment="1" applyProtection="1">
      <alignment horizontal="center" vertical="center"/>
    </xf>
    <xf numFmtId="0" fontId="29" fillId="0" borderId="52" xfId="39" applyFont="1" applyFill="1" applyBorder="1" applyAlignment="1" applyProtection="1">
      <alignment horizontal="center"/>
      <protection locked="0"/>
    </xf>
    <xf numFmtId="0" fontId="24" fillId="0" borderId="53" xfId="39" applyFont="1" applyFill="1" applyBorder="1" applyAlignment="1" applyProtection="1">
      <alignment horizontal="right"/>
      <protection locked="0"/>
    </xf>
    <xf numFmtId="0" fontId="29" fillId="0" borderId="63" xfId="0" applyFont="1" applyBorder="1" applyAlignment="1">
      <alignment horizontal="center" vertical="top" wrapText="1"/>
    </xf>
    <xf numFmtId="0" fontId="46" fillId="0" borderId="0" xfId="0" applyFont="1"/>
    <xf numFmtId="0" fontId="47" fillId="0" borderId="61" xfId="0" applyFont="1" applyBorder="1" applyAlignment="1">
      <alignment horizontal="left" wrapText="1"/>
    </xf>
    <xf numFmtId="0" fontId="47" fillId="0" borderId="61" xfId="0" applyFont="1" applyBorder="1" applyAlignment="1">
      <alignment wrapText="1"/>
    </xf>
    <xf numFmtId="0" fontId="47" fillId="0" borderId="63" xfId="0" applyFont="1" applyBorder="1" applyAlignment="1">
      <alignment horizontal="right" vertical="top" wrapText="1"/>
    </xf>
    <xf numFmtId="0" fontId="47" fillId="0" borderId="61" xfId="0" applyFont="1" applyBorder="1" applyAlignment="1">
      <alignment horizontal="left" vertical="top" wrapText="1"/>
    </xf>
    <xf numFmtId="0" fontId="47" fillId="0" borderId="63" xfId="0" applyFont="1" applyBorder="1" applyAlignment="1">
      <alignment horizontal="right" wrapText="1"/>
    </xf>
    <xf numFmtId="8" fontId="47" fillId="0" borderId="63" xfId="0" applyNumberFormat="1" applyFont="1" applyBorder="1" applyAlignment="1">
      <alignment horizontal="right" wrapText="1"/>
    </xf>
    <xf numFmtId="0" fontId="48" fillId="0" borderId="61" xfId="0" applyFont="1" applyBorder="1" applyAlignment="1">
      <alignment wrapText="1"/>
    </xf>
    <xf numFmtId="8" fontId="48" fillId="0" borderId="63" xfId="0" applyNumberFormat="1" applyFont="1" applyBorder="1" applyAlignment="1">
      <alignment horizontal="right" wrapText="1"/>
    </xf>
    <xf numFmtId="8" fontId="47" fillId="0" borderId="63" xfId="0" applyNumberFormat="1" applyFont="1" applyBorder="1" applyAlignment="1">
      <alignment horizontal="right" vertical="top" wrapText="1"/>
    </xf>
    <xf numFmtId="8" fontId="48" fillId="0" borderId="63" xfId="0" applyNumberFormat="1" applyFont="1" applyBorder="1" applyAlignment="1">
      <alignment horizontal="right" vertical="top" wrapText="1"/>
    </xf>
    <xf numFmtId="0" fontId="49" fillId="0" borderId="61" xfId="0" applyFont="1" applyBorder="1" applyAlignment="1">
      <alignment wrapText="1"/>
    </xf>
    <xf numFmtId="8" fontId="49" fillId="0" borderId="63" xfId="0" applyNumberFormat="1" applyFont="1" applyBorder="1" applyAlignment="1">
      <alignment horizontal="right" wrapText="1"/>
    </xf>
    <xf numFmtId="166" fontId="29" fillId="0" borderId="61" xfId="0" applyNumberFormat="1" applyFont="1" applyBorder="1" applyAlignment="1">
      <alignment horizontal="left" wrapText="1"/>
    </xf>
    <xf numFmtId="166" fontId="29" fillId="0" borderId="61" xfId="0" applyNumberFormat="1" applyFont="1" applyBorder="1" applyAlignment="1">
      <alignment horizontal="left" vertical="top" wrapText="1"/>
    </xf>
    <xf numFmtId="0" fontId="47" fillId="0" borderId="61" xfId="0" applyFont="1" applyBorder="1" applyAlignment="1">
      <alignment vertical="top" wrapText="1"/>
    </xf>
    <xf numFmtId="8" fontId="29" fillId="24" borderId="63" xfId="0" applyNumberFormat="1" applyFont="1" applyFill="1" applyBorder="1" applyAlignment="1">
      <alignment wrapText="1"/>
    </xf>
    <xf numFmtId="0" fontId="47" fillId="0" borderId="64" xfId="0" applyFont="1" applyBorder="1" applyAlignment="1">
      <alignment vertical="top" wrapText="1"/>
    </xf>
    <xf numFmtId="0" fontId="47" fillId="0" borderId="63" xfId="0" applyFont="1" applyBorder="1" applyAlignment="1">
      <alignment vertical="top" wrapText="1"/>
    </xf>
    <xf numFmtId="0" fontId="29" fillId="0" borderId="61" xfId="0" applyFont="1" applyBorder="1" applyAlignment="1">
      <alignment wrapText="1"/>
    </xf>
    <xf numFmtId="0" fontId="47" fillId="0" borderId="61" xfId="0" quotePrefix="1" applyNumberFormat="1" applyFont="1" applyBorder="1" applyAlignment="1">
      <alignment wrapText="1"/>
    </xf>
    <xf numFmtId="0" fontId="47" fillId="0" borderId="61" xfId="0" quotePrefix="1" applyFont="1" applyBorder="1" applyAlignment="1">
      <alignment wrapText="1"/>
    </xf>
    <xf numFmtId="11" fontId="47" fillId="0" borderId="61" xfId="0" quotePrefix="1" applyNumberFormat="1" applyFont="1" applyBorder="1" applyAlignment="1">
      <alignment horizontal="left" wrapText="1"/>
    </xf>
    <xf numFmtId="11" fontId="47" fillId="0" borderId="63" xfId="0" applyNumberFormat="1" applyFont="1" applyBorder="1" applyAlignment="1">
      <alignment horizontal="left" wrapText="1"/>
    </xf>
    <xf numFmtId="0" fontId="47" fillId="0" borderId="64" xfId="0" quotePrefix="1" applyFont="1" applyBorder="1" applyAlignment="1">
      <alignment wrapText="1"/>
    </xf>
    <xf numFmtId="8" fontId="29" fillId="24" borderId="63" xfId="0" applyNumberFormat="1" applyFont="1" applyFill="1" applyBorder="1" applyAlignment="1">
      <alignment vertical="top" wrapText="1"/>
    </xf>
    <xf numFmtId="0" fontId="29" fillId="0" borderId="61" xfId="0" applyFont="1" applyBorder="1" applyAlignment="1">
      <alignment vertical="top" wrapText="1"/>
    </xf>
    <xf numFmtId="169" fontId="47" fillId="0" borderId="63" xfId="0" applyNumberFormat="1" applyFont="1" applyBorder="1" applyAlignment="1">
      <alignment horizontal="right" wrapText="1"/>
    </xf>
    <xf numFmtId="11" fontId="47" fillId="0" borderId="61" xfId="0" applyNumberFormat="1" applyFont="1" applyBorder="1" applyAlignment="1">
      <alignment horizontal="left" wrapText="1"/>
    </xf>
    <xf numFmtId="0" fontId="47" fillId="0" borderId="65" xfId="0" applyFont="1" applyBorder="1" applyAlignment="1">
      <alignment horizontal="left" wrapText="1"/>
    </xf>
    <xf numFmtId="0" fontId="29" fillId="0" borderId="65" xfId="0" applyFont="1" applyBorder="1" applyAlignment="1">
      <alignment wrapText="1"/>
    </xf>
    <xf numFmtId="11" fontId="47" fillId="0" borderId="65" xfId="0" quotePrefix="1" applyNumberFormat="1" applyFont="1" applyBorder="1" applyAlignment="1">
      <alignment horizontal="left" wrapText="1"/>
    </xf>
    <xf numFmtId="11" fontId="47" fillId="0" borderId="65" xfId="0" applyNumberFormat="1" applyFont="1" applyBorder="1" applyAlignment="1">
      <alignment horizontal="left" wrapText="1"/>
    </xf>
    <xf numFmtId="11" fontId="47" fillId="0" borderId="66" xfId="0" quotePrefix="1" applyNumberFormat="1" applyFont="1" applyBorder="1" applyAlignment="1">
      <alignment horizontal="left" wrapText="1"/>
    </xf>
    <xf numFmtId="0" fontId="47" fillId="0" borderId="65" xfId="0" applyFont="1" applyBorder="1" applyAlignment="1">
      <alignment wrapText="1"/>
    </xf>
    <xf numFmtId="8" fontId="47" fillId="0" borderId="63" xfId="0" applyNumberFormat="1" applyFont="1" applyBorder="1" applyAlignment="1">
      <alignment wrapText="1"/>
    </xf>
    <xf numFmtId="0" fontId="47" fillId="0" borderId="65" xfId="0" applyFont="1" applyBorder="1" applyAlignment="1">
      <alignment vertical="top" wrapText="1"/>
    </xf>
    <xf numFmtId="166" fontId="29" fillId="0" borderId="67" xfId="0" applyNumberFormat="1" applyFont="1" applyBorder="1" applyAlignment="1">
      <alignment horizontal="left" vertical="top" wrapText="1"/>
    </xf>
    <xf numFmtId="0" fontId="47" fillId="0" borderId="68" xfId="0" applyFont="1" applyBorder="1" applyAlignment="1">
      <alignment vertical="top" wrapText="1"/>
    </xf>
    <xf numFmtId="169" fontId="47" fillId="0" borderId="69" xfId="0" applyNumberFormat="1" applyFont="1" applyBorder="1" applyAlignment="1">
      <alignment horizontal="right" wrapText="1"/>
    </xf>
    <xf numFmtId="0" fontId="29" fillId="24" borderId="67" xfId="0" applyFont="1" applyFill="1" applyBorder="1" applyAlignment="1">
      <alignment vertical="top" wrapText="1"/>
    </xf>
    <xf numFmtId="0" fontId="47" fillId="24" borderId="70" xfId="0" applyFont="1" applyFill="1" applyBorder="1" applyAlignment="1">
      <alignment vertical="top" wrapText="1"/>
    </xf>
    <xf numFmtId="8" fontId="29" fillId="24" borderId="71" xfId="0" applyNumberFormat="1" applyFont="1" applyFill="1" applyBorder="1" applyAlignment="1">
      <alignment horizontal="right" vertical="top" wrapText="1"/>
    </xf>
    <xf numFmtId="0" fontId="50" fillId="0" borderId="0" xfId="0" applyFont="1" applyAlignment="1"/>
    <xf numFmtId="0" fontId="50" fillId="0" borderId="0" xfId="0" applyFont="1"/>
    <xf numFmtId="37" fontId="31" fillId="0" borderId="0" xfId="0" applyNumberFormat="1" applyFont="1" applyFill="1" applyAlignment="1">
      <alignment horizontal="center"/>
    </xf>
    <xf numFmtId="37" fontId="42" fillId="0" borderId="0" xfId="0" applyNumberFormat="1" applyFont="1" applyFill="1" applyAlignment="1">
      <alignment horizontal="center"/>
    </xf>
    <xf numFmtId="0" fontId="30" fillId="0" borderId="0" xfId="0" applyFont="1" applyAlignment="1">
      <alignment wrapText="1"/>
    </xf>
    <xf numFmtId="37" fontId="31" fillId="0" borderId="0" xfId="0" applyNumberFormat="1" applyFont="1" applyFill="1" applyAlignment="1">
      <alignment horizontal="center" wrapText="1"/>
    </xf>
    <xf numFmtId="0" fontId="31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30" fillId="0" borderId="0" xfId="0" applyFont="1" applyAlignment="1">
      <alignment horizontal="left" wrapText="1"/>
    </xf>
    <xf numFmtId="0" fontId="21" fillId="0" borderId="0" xfId="0" applyFont="1" applyFill="1" applyBorder="1"/>
    <xf numFmtId="0" fontId="30" fillId="0" borderId="0" xfId="0" applyFont="1" applyFill="1" applyBorder="1"/>
    <xf numFmtId="0" fontId="21" fillId="0" borderId="0" xfId="0" applyFont="1" applyFill="1" applyBorder="1" applyAlignment="1">
      <alignment horizontal="center" vertical="center" wrapText="1"/>
    </xf>
    <xf numFmtId="0" fontId="30" fillId="0" borderId="0" xfId="0" applyFont="1" applyFill="1"/>
    <xf numFmtId="37" fontId="30" fillId="0" borderId="0" xfId="0" applyNumberFormat="1" applyFont="1" applyFill="1" applyBorder="1" applyAlignment="1">
      <alignment horizontal="center"/>
    </xf>
    <xf numFmtId="37" fontId="30" fillId="0" borderId="0" xfId="0" applyNumberFormat="1" applyFont="1" applyFill="1" applyAlignment="1">
      <alignment horizontal="center"/>
    </xf>
    <xf numFmtId="37" fontId="30" fillId="0" borderId="0" xfId="0" applyNumberFormat="1" applyFont="1" applyFill="1"/>
    <xf numFmtId="0" fontId="31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center"/>
    </xf>
    <xf numFmtId="37" fontId="30" fillId="0" borderId="0" xfId="29" applyNumberFormat="1" applyFont="1" applyFill="1"/>
    <xf numFmtId="37" fontId="30" fillId="0" borderId="10" xfId="29" applyNumberFormat="1" applyFont="1" applyFill="1" applyBorder="1"/>
    <xf numFmtId="37" fontId="30" fillId="0" borderId="0" xfId="29" applyNumberFormat="1" applyFont="1" applyFill="1" applyBorder="1"/>
    <xf numFmtId="37" fontId="30" fillId="0" borderId="10" xfId="0" applyNumberFormat="1" applyFont="1" applyFill="1" applyBorder="1"/>
    <xf numFmtId="2" fontId="30" fillId="0" borderId="0" xfId="0" applyNumberFormat="1" applyFont="1" applyFill="1" applyAlignment="1">
      <alignment horizontal="center"/>
    </xf>
    <xf numFmtId="168" fontId="30" fillId="0" borderId="0" xfId="0" applyNumberFormat="1" applyFont="1" applyFill="1" applyAlignment="1">
      <alignment horizontal="center"/>
    </xf>
    <xf numFmtId="1" fontId="30" fillId="0" borderId="0" xfId="0" applyNumberFormat="1" applyFont="1" applyFill="1" applyAlignment="1">
      <alignment horizontal="center"/>
    </xf>
    <xf numFmtId="39" fontId="31" fillId="0" borderId="0" xfId="0" applyNumberFormat="1" applyFont="1" applyFill="1" applyAlignment="1">
      <alignment horizontal="center"/>
    </xf>
    <xf numFmtId="39" fontId="30" fillId="0" borderId="0" xfId="0" applyNumberFormat="1" applyFont="1" applyFill="1" applyAlignment="1">
      <alignment horizontal="right"/>
    </xf>
    <xf numFmtId="0" fontId="30" fillId="0" borderId="0" xfId="0" applyNumberFormat="1" applyFont="1" applyFill="1" applyAlignment="1">
      <alignment horizontal="center"/>
    </xf>
    <xf numFmtId="9" fontId="31" fillId="0" borderId="0" xfId="0" applyNumberFormat="1" applyFont="1" applyFill="1" applyAlignment="1">
      <alignment horizontal="center"/>
    </xf>
    <xf numFmtId="39" fontId="30" fillId="0" borderId="0" xfId="0" applyNumberFormat="1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6" fontId="30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37" fontId="31" fillId="0" borderId="0" xfId="0" applyNumberFormat="1" applyFont="1" applyFill="1" applyBorder="1" applyAlignment="1">
      <alignment horizontal="center"/>
    </xf>
    <xf numFmtId="9" fontId="31" fillId="0" borderId="0" xfId="0" applyNumberFormat="1" applyFont="1" applyFill="1" applyBorder="1" applyAlignment="1">
      <alignment horizontal="center"/>
    </xf>
    <xf numFmtId="5" fontId="30" fillId="0" borderId="0" xfId="0" applyNumberFormat="1" applyFont="1" applyFill="1" applyBorder="1"/>
    <xf numFmtId="5" fontId="30" fillId="0" borderId="0" xfId="0" applyNumberFormat="1" applyFont="1" applyFill="1" applyBorder="1" applyAlignment="1">
      <alignment horizontal="right"/>
    </xf>
    <xf numFmtId="5" fontId="30" fillId="0" borderId="0" xfId="29" applyNumberFormat="1" applyFont="1" applyFill="1" applyBorder="1"/>
    <xf numFmtId="9" fontId="30" fillId="0" borderId="0" xfId="0" applyNumberFormat="1" applyFont="1" applyFill="1" applyAlignment="1">
      <alignment horizontal="center"/>
    </xf>
    <xf numFmtId="37" fontId="30" fillId="0" borderId="51" xfId="29" applyNumberFormat="1" applyFont="1" applyFill="1" applyBorder="1"/>
    <xf numFmtId="0" fontId="32" fillId="0" borderId="0" xfId="0" applyFont="1" applyFill="1" applyBorder="1"/>
    <xf numFmtId="37" fontId="32" fillId="0" borderId="0" xfId="29" applyNumberFormat="1" applyFont="1" applyFill="1"/>
    <xf numFmtId="0" fontId="32" fillId="0" borderId="0" xfId="0" applyFont="1" applyFill="1"/>
    <xf numFmtId="37" fontId="32" fillId="0" borderId="0" xfId="0" applyNumberFormat="1" applyFont="1" applyFill="1"/>
    <xf numFmtId="0" fontId="30" fillId="0" borderId="0" xfId="0" quotePrefix="1" applyFont="1" applyFill="1" applyBorder="1" applyAlignment="1">
      <alignment horizontal="center"/>
    </xf>
    <xf numFmtId="166" fontId="30" fillId="0" borderId="0" xfId="43" applyNumberFormat="1" applyFont="1" applyFill="1" applyBorder="1" applyAlignment="1">
      <alignment horizontal="center"/>
    </xf>
    <xf numFmtId="37" fontId="30" fillId="0" borderId="50" xfId="29" applyNumberFormat="1" applyFont="1" applyFill="1" applyBorder="1"/>
    <xf numFmtId="0" fontId="30" fillId="0" borderId="50" xfId="0" applyFont="1" applyFill="1" applyBorder="1"/>
    <xf numFmtId="164" fontId="30" fillId="0" borderId="0" xfId="0" applyNumberFormat="1" applyFont="1" applyFill="1"/>
    <xf numFmtId="37" fontId="35" fillId="0" borderId="0" xfId="0" applyNumberFormat="1" applyFont="1" applyFill="1"/>
    <xf numFmtId="165" fontId="30" fillId="0" borderId="0" xfId="28" applyNumberFormat="1" applyFont="1" applyFill="1"/>
    <xf numFmtId="37" fontId="31" fillId="0" borderId="0" xfId="0" applyNumberFormat="1" applyFont="1" applyFill="1" applyBorder="1"/>
    <xf numFmtId="0" fontId="31" fillId="0" borderId="0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Font="1" applyFill="1" applyBorder="1" applyAlignment="1">
      <alignment horizontal="left"/>
    </xf>
    <xf numFmtId="0" fontId="52" fillId="0" borderId="0" xfId="0" applyFont="1"/>
    <xf numFmtId="0" fontId="38" fillId="0" borderId="46" xfId="0" applyFont="1" applyFill="1" applyBorder="1"/>
    <xf numFmtId="0" fontId="37" fillId="0" borderId="46" xfId="0" applyFont="1" applyFill="1" applyBorder="1"/>
    <xf numFmtId="0" fontId="37" fillId="0" borderId="47" xfId="0" applyFont="1" applyFill="1" applyBorder="1"/>
    <xf numFmtId="0" fontId="37" fillId="0" borderId="46" xfId="0" applyFont="1" applyFill="1" applyBorder="1" applyAlignment="1">
      <alignment horizontal="center"/>
    </xf>
    <xf numFmtId="0" fontId="0" fillId="0" borderId="46" xfId="0" applyFont="1" applyBorder="1"/>
    <xf numFmtId="0" fontId="54" fillId="0" borderId="46" xfId="0" applyFont="1" applyFill="1" applyBorder="1"/>
    <xf numFmtId="0" fontId="55" fillId="0" borderId="46" xfId="0" applyFont="1" applyFill="1" applyBorder="1" applyAlignment="1">
      <alignment horizontal="left"/>
    </xf>
    <xf numFmtId="10" fontId="56" fillId="0" borderId="51" xfId="0" applyNumberFormat="1" applyFont="1" applyFill="1" applyBorder="1" applyAlignment="1">
      <alignment horizontal="center" vertical="center" wrapText="1"/>
    </xf>
    <xf numFmtId="0" fontId="56" fillId="0" borderId="51" xfId="0" applyFont="1" applyFill="1" applyBorder="1" applyAlignment="1">
      <alignment horizontal="center" vertical="center" wrapText="1"/>
    </xf>
    <xf numFmtId="0" fontId="56" fillId="0" borderId="39" xfId="0" applyFont="1" applyFill="1" applyBorder="1" applyAlignment="1">
      <alignment horizontal="center" vertical="center" wrapText="1"/>
    </xf>
    <xf numFmtId="0" fontId="53" fillId="0" borderId="44" xfId="0" applyFont="1" applyFill="1" applyBorder="1" applyAlignment="1">
      <alignment horizontal="center" vertical="center"/>
    </xf>
    <xf numFmtId="37" fontId="37" fillId="0" borderId="0" xfId="0" applyNumberFormat="1" applyFont="1"/>
    <xf numFmtId="37" fontId="37" fillId="0" borderId="10" xfId="0" applyNumberFormat="1" applyFont="1" applyBorder="1"/>
    <xf numFmtId="39" fontId="30" fillId="0" borderId="0" xfId="29" applyNumberFormat="1" applyFont="1" applyFill="1" applyBorder="1"/>
    <xf numFmtId="0" fontId="37" fillId="0" borderId="0" xfId="0" applyFont="1" applyBorder="1"/>
    <xf numFmtId="0" fontId="37" fillId="0" borderId="43" xfId="0" applyFont="1" applyBorder="1"/>
    <xf numFmtId="37" fontId="37" fillId="0" borderId="0" xfId="0" applyNumberFormat="1" applyFont="1" applyBorder="1"/>
    <xf numFmtId="37" fontId="37" fillId="0" borderId="43" xfId="0" applyNumberFormat="1" applyFont="1" applyBorder="1"/>
    <xf numFmtId="37" fontId="37" fillId="0" borderId="27" xfId="0" applyNumberFormat="1" applyFont="1" applyBorder="1"/>
    <xf numFmtId="0" fontId="38" fillId="0" borderId="46" xfId="0" applyFont="1" applyBorder="1" applyAlignment="1">
      <alignment horizontal="left"/>
    </xf>
    <xf numFmtId="0" fontId="37" fillId="0" borderId="47" xfId="0" applyFont="1" applyBorder="1" applyAlignment="1">
      <alignment horizontal="left"/>
    </xf>
    <xf numFmtId="0" fontId="37" fillId="0" borderId="46" xfId="0" applyFont="1" applyBorder="1" applyAlignment="1">
      <alignment horizontal="left" wrapText="1"/>
    </xf>
    <xf numFmtId="0" fontId="37" fillId="0" borderId="46" xfId="0" applyFont="1" applyBorder="1"/>
    <xf numFmtId="37" fontId="55" fillId="0" borderId="0" xfId="0" applyNumberFormat="1" applyFont="1" applyBorder="1"/>
    <xf numFmtId="37" fontId="55" fillId="0" borderId="43" xfId="0" applyNumberFormat="1" applyFont="1" applyBorder="1"/>
    <xf numFmtId="0" fontId="52" fillId="0" borderId="72" xfId="0" applyFont="1" applyFill="1" applyBorder="1"/>
    <xf numFmtId="37" fontId="52" fillId="0" borderId="50" xfId="0" applyNumberFormat="1" applyFont="1" applyBorder="1"/>
    <xf numFmtId="37" fontId="52" fillId="0" borderId="49" xfId="0" applyNumberFormat="1" applyFont="1" applyBorder="1"/>
    <xf numFmtId="37" fontId="31" fillId="0" borderId="0" xfId="0" applyNumberFormat="1" applyFont="1" applyFill="1" applyAlignment="1">
      <alignment horizontal="center"/>
    </xf>
    <xf numFmtId="37" fontId="31" fillId="0" borderId="0" xfId="0" applyNumberFormat="1" applyFont="1" applyFill="1" applyAlignment="1">
      <alignment horizontal="center" wrapText="1"/>
    </xf>
    <xf numFmtId="0" fontId="31" fillId="0" borderId="0" xfId="0" applyFont="1" applyFill="1" applyAlignment="1">
      <alignment horizontal="center"/>
    </xf>
    <xf numFmtId="0" fontId="37" fillId="0" borderId="46" xfId="0" applyFont="1" applyFill="1" applyBorder="1" applyAlignment="1">
      <alignment wrapText="1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7" fillId="0" borderId="10" xfId="0" applyFont="1" applyBorder="1" applyAlignment="1">
      <alignment horizontal="left"/>
    </xf>
    <xf numFmtId="37" fontId="37" fillId="0" borderId="39" xfId="0" applyNumberFormat="1" applyFont="1" applyBorder="1"/>
    <xf numFmtId="0" fontId="21" fillId="0" borderId="0" xfId="0" applyFont="1" applyBorder="1" applyAlignment="1">
      <alignment horizontal="left" wrapText="1"/>
    </xf>
    <xf numFmtId="0" fontId="30" fillId="0" borderId="0" xfId="0" applyFont="1" applyAlignment="1">
      <alignment wrapText="1"/>
    </xf>
    <xf numFmtId="37" fontId="31" fillId="0" borderId="0" xfId="0" applyNumberFormat="1" applyFont="1" applyFill="1" applyAlignment="1">
      <alignment horizontal="center"/>
    </xf>
    <xf numFmtId="37" fontId="31" fillId="0" borderId="0" xfId="0" applyNumberFormat="1" applyFont="1" applyFill="1" applyAlignment="1">
      <alignment horizontal="center" wrapText="1"/>
    </xf>
    <xf numFmtId="37" fontId="42" fillId="0" borderId="0" xfId="0" applyNumberFormat="1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37" fontId="42" fillId="0" borderId="0" xfId="0" applyNumberFormat="1" applyFont="1" applyFill="1" applyAlignment="1">
      <alignment horizontal="center" wrapText="1"/>
    </xf>
    <xf numFmtId="0" fontId="31" fillId="0" borderId="0" xfId="0" applyFont="1" applyFill="1" applyAlignment="1">
      <alignment horizontal="center"/>
    </xf>
    <xf numFmtId="0" fontId="20" fillId="0" borderId="0" xfId="40" applyFont="1" applyAlignment="1">
      <alignment horizontal="center"/>
    </xf>
    <xf numFmtId="0" fontId="22" fillId="0" borderId="0" xfId="40" applyFont="1" applyAlignment="1">
      <alignment horizontal="center"/>
    </xf>
    <xf numFmtId="0" fontId="24" fillId="0" borderId="44" xfId="39" applyFont="1" applyFill="1" applyBorder="1" applyAlignment="1" applyProtection="1"/>
    <xf numFmtId="0" fontId="21" fillId="0" borderId="51" xfId="39" applyFont="1" applyFill="1" applyBorder="1" applyAlignment="1"/>
    <xf numFmtId="0" fontId="21" fillId="0" borderId="39" xfId="39" applyFont="1" applyFill="1" applyBorder="1" applyAlignment="1">
      <alignment horizontal="center" vertical="top" wrapText="1"/>
    </xf>
    <xf numFmtId="0" fontId="21" fillId="0" borderId="52" xfId="39" applyFont="1" applyFill="1" applyBorder="1" applyAlignment="1">
      <alignment horizontal="center" vertical="top" wrapText="1"/>
    </xf>
    <xf numFmtId="0" fontId="21" fillId="0" borderId="59" xfId="39" applyFont="1" applyFill="1" applyBorder="1" applyAlignment="1" applyProtection="1">
      <alignment horizontal="left"/>
      <protection locked="0"/>
    </xf>
    <xf numFmtId="0" fontId="21" fillId="0" borderId="60" xfId="39" applyFont="1" applyFill="1" applyBorder="1" applyAlignment="1" applyProtection="1">
      <alignment horizontal="left"/>
      <protection locked="0"/>
    </xf>
    <xf numFmtId="0" fontId="44" fillId="0" borderId="0" xfId="39" applyFont="1" applyFill="1" applyAlignment="1">
      <alignment horizontal="center" wrapText="1"/>
    </xf>
    <xf numFmtId="0" fontId="44" fillId="0" borderId="0" xfId="39" applyFont="1" applyFill="1" applyAlignment="1">
      <alignment horizontal="center" vertical="top" wrapText="1"/>
    </xf>
    <xf numFmtId="0" fontId="24" fillId="0" borderId="17" xfId="39" applyFont="1" applyFill="1" applyBorder="1" applyAlignment="1">
      <alignment horizontal="center" vertical="top" wrapText="1"/>
    </xf>
    <xf numFmtId="0" fontId="24" fillId="0" borderId="17" xfId="39" applyFont="1" applyFill="1" applyBorder="1" applyAlignment="1">
      <alignment horizontal="center" vertical="center" wrapText="1"/>
    </xf>
    <xf numFmtId="167" fontId="29" fillId="0" borderId="52" xfId="39" applyNumberFormat="1" applyFont="1" applyFill="1" applyBorder="1" applyAlignment="1" applyProtection="1">
      <alignment horizontal="center"/>
      <protection locked="0"/>
    </xf>
    <xf numFmtId="0" fontId="21" fillId="0" borderId="17" xfId="39" applyFont="1" applyFill="1" applyBorder="1" applyAlignment="1">
      <alignment horizontal="center" vertical="center" wrapText="1"/>
    </xf>
    <xf numFmtId="0" fontId="21" fillId="0" borderId="57" xfId="39" applyFont="1" applyFill="1" applyBorder="1" applyAlignment="1" applyProtection="1">
      <alignment horizontal="center" vertical="center" wrapText="1"/>
    </xf>
    <xf numFmtId="0" fontId="21" fillId="0" borderId="58" xfId="39" applyFont="1" applyFill="1" applyBorder="1" applyAlignment="1" applyProtection="1">
      <alignment horizontal="center" vertical="center" wrapText="1"/>
    </xf>
    <xf numFmtId="49" fontId="21" fillId="0" borderId="30" xfId="39" applyNumberFormat="1" applyFont="1" applyFill="1" applyBorder="1" applyAlignment="1" applyProtection="1">
      <alignment horizontal="left" vertical="center" wrapText="1"/>
    </xf>
    <xf numFmtId="49" fontId="21" fillId="0" borderId="31" xfId="39" applyNumberFormat="1" applyFont="1" applyFill="1" applyBorder="1" applyAlignment="1" applyProtection="1">
      <alignment horizontal="left" vertical="center" wrapText="1"/>
    </xf>
    <xf numFmtId="49" fontId="21" fillId="0" borderId="54" xfId="39" applyNumberFormat="1" applyFont="1" applyFill="1" applyBorder="1" applyAlignment="1" applyProtection="1">
      <alignment horizontal="justify" vertical="center"/>
    </xf>
    <xf numFmtId="0" fontId="21" fillId="0" borderId="55" xfId="39" applyFont="1" applyFill="1" applyBorder="1" applyAlignment="1">
      <alignment vertical="center"/>
    </xf>
    <xf numFmtId="49" fontId="24" fillId="0" borderId="32" xfId="39" applyNumberFormat="1" applyFont="1" applyFill="1" applyBorder="1" applyAlignment="1" applyProtection="1">
      <alignment horizontal="left" vertical="center"/>
    </xf>
    <xf numFmtId="0" fontId="21" fillId="0" borderId="27" xfId="39" applyFont="1" applyFill="1" applyBorder="1" applyAlignment="1">
      <alignment horizontal="left" vertical="center"/>
    </xf>
    <xf numFmtId="49" fontId="21" fillId="0" borderId="56" xfId="39" applyNumberFormat="1" applyFont="1" applyFill="1" applyBorder="1" applyAlignment="1" applyProtection="1">
      <alignment horizontal="right" vertical="center" wrapText="1"/>
    </xf>
    <xf numFmtId="49" fontId="21" fillId="0" borderId="19" xfId="39" applyNumberFormat="1" applyFont="1" applyFill="1" applyBorder="1" applyAlignment="1" applyProtection="1">
      <alignment horizontal="right" vertical="center" wrapText="1"/>
    </xf>
    <xf numFmtId="0" fontId="29" fillId="0" borderId="61" xfId="0" applyFont="1" applyBorder="1" applyAlignment="1">
      <alignment wrapText="1"/>
    </xf>
    <xf numFmtId="0" fontId="50" fillId="0" borderId="62" xfId="0" applyFont="1" applyBorder="1" applyAlignment="1">
      <alignment wrapText="1"/>
    </xf>
    <xf numFmtId="0" fontId="29" fillId="0" borderId="61" xfId="0" applyFont="1" applyBorder="1" applyAlignment="1">
      <alignment horizontal="left" wrapText="1"/>
    </xf>
    <xf numFmtId="0" fontId="45" fillId="0" borderId="62" xfId="0" applyFont="1" applyBorder="1" applyAlignment="1">
      <alignment wrapText="1"/>
    </xf>
    <xf numFmtId="0" fontId="29" fillId="24" borderId="61" xfId="0" applyFont="1" applyFill="1" applyBorder="1" applyAlignment="1">
      <alignment wrapText="1"/>
    </xf>
    <xf numFmtId="0" fontId="29" fillId="24" borderId="61" xfId="0" applyFont="1" applyFill="1" applyBorder="1" applyAlignment="1">
      <alignment vertical="top" wrapText="1"/>
    </xf>
    <xf numFmtId="0" fontId="50" fillId="0" borderId="62" xfId="0" applyFont="1" applyBorder="1" applyAlignment="1">
      <alignment vertical="top" wrapText="1"/>
    </xf>
    <xf numFmtId="0" fontId="47" fillId="0" borderId="61" xfId="0" applyFont="1" applyBorder="1" applyAlignment="1">
      <alignment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ABS award_budget_sheet" xfId="39"/>
    <cellStyle name="Normal_Fringe Benefits - FY09-FY14" xfId="40"/>
    <cellStyle name="Note" xfId="41" builtinId="10" customBuiltin="1"/>
    <cellStyle name="Output" xfId="42" builtinId="21" customBuiltin="1"/>
    <cellStyle name="Percent" xfId="43" builtinId="5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Normal="100" zoomScaleSheetLayoutView="100" workbookViewId="0">
      <selection activeCell="A2" sqref="A2"/>
    </sheetView>
  </sheetViews>
  <sheetFormatPr defaultColWidth="8.85546875" defaultRowHeight="15" x14ac:dyDescent="0.25"/>
  <cols>
    <col min="1" max="1" width="2.85546875" style="178" customWidth="1"/>
    <col min="2" max="2" width="109.5703125" style="178" bestFit="1" customWidth="1"/>
    <col min="3" max="16384" width="8.85546875" style="178"/>
  </cols>
  <sheetData>
    <row r="1" spans="2:2" x14ac:dyDescent="0.25">
      <c r="B1" s="181" t="s">
        <v>226</v>
      </c>
    </row>
    <row r="2" spans="2:2" x14ac:dyDescent="0.25">
      <c r="B2" s="178" t="s">
        <v>227</v>
      </c>
    </row>
    <row r="3" spans="2:2" x14ac:dyDescent="0.25">
      <c r="B3" s="178" t="s">
        <v>228</v>
      </c>
    </row>
    <row r="4" spans="2:2" ht="31.5" x14ac:dyDescent="0.25">
      <c r="B4" s="182" t="s">
        <v>238</v>
      </c>
    </row>
    <row r="5" spans="2:2" x14ac:dyDescent="0.25">
      <c r="B5" s="178" t="s">
        <v>229</v>
      </c>
    </row>
    <row r="6" spans="2:2" x14ac:dyDescent="0.25">
      <c r="B6" s="204" t="s">
        <v>247</v>
      </c>
    </row>
    <row r="7" spans="2:2" x14ac:dyDescent="0.25">
      <c r="B7" s="178" t="s">
        <v>246</v>
      </c>
    </row>
    <row r="9" spans="2:2" x14ac:dyDescent="0.25">
      <c r="B9" s="181" t="s">
        <v>230</v>
      </c>
    </row>
    <row r="10" spans="2:2" x14ac:dyDescent="0.25">
      <c r="B10" s="178" t="s">
        <v>235</v>
      </c>
    </row>
    <row r="11" spans="2:2" x14ac:dyDescent="0.25">
      <c r="B11" s="178" t="s">
        <v>232</v>
      </c>
    </row>
    <row r="12" spans="2:2" x14ac:dyDescent="0.25">
      <c r="B12" s="178" t="s">
        <v>231</v>
      </c>
    </row>
    <row r="13" spans="2:2" x14ac:dyDescent="0.25">
      <c r="B13" s="178" t="s">
        <v>233</v>
      </c>
    </row>
    <row r="14" spans="2:2" x14ac:dyDescent="0.25">
      <c r="B14" s="178" t="s">
        <v>234</v>
      </c>
    </row>
    <row r="16" spans="2:2" x14ac:dyDescent="0.25">
      <c r="B16" s="178" t="s">
        <v>237</v>
      </c>
    </row>
    <row r="17" spans="1:2" ht="30" x14ac:dyDescent="0.25">
      <c r="B17" s="183" t="s">
        <v>236</v>
      </c>
    </row>
    <row r="20" spans="1:2" x14ac:dyDescent="0.25">
      <c r="B20" s="181" t="s">
        <v>239</v>
      </c>
    </row>
    <row r="21" spans="1:2" x14ac:dyDescent="0.25">
      <c r="A21" s="178">
        <v>1</v>
      </c>
      <c r="B21" s="178" t="s">
        <v>200</v>
      </c>
    </row>
    <row r="22" spans="1:2" x14ac:dyDescent="0.25">
      <c r="A22" s="178">
        <v>2</v>
      </c>
      <c r="B22" s="178" t="s">
        <v>199</v>
      </c>
    </row>
    <row r="24" spans="1:2" x14ac:dyDescent="0.25">
      <c r="B24" s="179" t="s">
        <v>201</v>
      </c>
    </row>
    <row r="25" spans="1:2" x14ac:dyDescent="0.25">
      <c r="B25" s="180" t="s">
        <v>217</v>
      </c>
    </row>
    <row r="26" spans="1:2" ht="30" x14ac:dyDescent="0.25">
      <c r="B26" s="184" t="s">
        <v>218</v>
      </c>
    </row>
    <row r="27" spans="1:2" x14ac:dyDescent="0.25">
      <c r="A27" s="178">
        <v>3</v>
      </c>
      <c r="B27" s="178" t="s">
        <v>204</v>
      </c>
    </row>
    <row r="28" spans="1:2" x14ac:dyDescent="0.25">
      <c r="B28" s="178" t="s">
        <v>205</v>
      </c>
    </row>
    <row r="29" spans="1:2" x14ac:dyDescent="0.25">
      <c r="B29" s="178" t="s">
        <v>202</v>
      </c>
    </row>
    <row r="30" spans="1:2" x14ac:dyDescent="0.25">
      <c r="B30" s="178" t="s">
        <v>203</v>
      </c>
    </row>
    <row r="31" spans="1:2" x14ac:dyDescent="0.25">
      <c r="A31" s="178">
        <v>4</v>
      </c>
      <c r="B31" s="178" t="s">
        <v>208</v>
      </c>
    </row>
    <row r="32" spans="1:2" x14ac:dyDescent="0.25">
      <c r="B32" s="178" t="s">
        <v>205</v>
      </c>
    </row>
    <row r="33" spans="1:2" x14ac:dyDescent="0.25">
      <c r="B33" s="178" t="s">
        <v>206</v>
      </c>
    </row>
    <row r="34" spans="1:2" x14ac:dyDescent="0.25">
      <c r="A34" s="178">
        <v>5</v>
      </c>
      <c r="B34" s="178" t="s">
        <v>56</v>
      </c>
    </row>
    <row r="35" spans="1:2" x14ac:dyDescent="0.25">
      <c r="B35" s="178" t="s">
        <v>209</v>
      </c>
    </row>
    <row r="36" spans="1:2" x14ac:dyDescent="0.25">
      <c r="B36" s="178" t="s">
        <v>206</v>
      </c>
    </row>
    <row r="37" spans="1:2" x14ac:dyDescent="0.25">
      <c r="A37" s="178">
        <v>6</v>
      </c>
      <c r="B37" s="178" t="s">
        <v>55</v>
      </c>
    </row>
    <row r="38" spans="1:2" x14ac:dyDescent="0.25">
      <c r="B38" s="178" t="s">
        <v>210</v>
      </c>
    </row>
    <row r="39" spans="1:2" x14ac:dyDescent="0.25">
      <c r="B39" s="178" t="s">
        <v>211</v>
      </c>
    </row>
    <row r="40" spans="1:2" x14ac:dyDescent="0.25">
      <c r="A40" s="178">
        <v>7</v>
      </c>
      <c r="B40" s="178" t="s">
        <v>212</v>
      </c>
    </row>
    <row r="41" spans="1:2" x14ac:dyDescent="0.25">
      <c r="B41" s="178" t="s">
        <v>213</v>
      </c>
    </row>
    <row r="43" spans="1:2" x14ac:dyDescent="0.25">
      <c r="B43" s="179" t="s">
        <v>214</v>
      </c>
    </row>
    <row r="44" spans="1:2" x14ac:dyDescent="0.25">
      <c r="A44" s="178">
        <v>8</v>
      </c>
      <c r="B44" s="178" t="s">
        <v>215</v>
      </c>
    </row>
    <row r="45" spans="1:2" ht="30" x14ac:dyDescent="0.25">
      <c r="A45" s="178">
        <v>9</v>
      </c>
      <c r="B45" s="183" t="s">
        <v>216</v>
      </c>
    </row>
    <row r="47" spans="1:2" x14ac:dyDescent="0.25">
      <c r="B47" s="179" t="s">
        <v>219</v>
      </c>
    </row>
    <row r="48" spans="1:2" x14ac:dyDescent="0.25">
      <c r="A48" s="178">
        <v>10</v>
      </c>
      <c r="B48" s="178" t="s">
        <v>220</v>
      </c>
    </row>
    <row r="50" spans="1:2" x14ac:dyDescent="0.25">
      <c r="B50" s="179" t="s">
        <v>221</v>
      </c>
    </row>
    <row r="51" spans="1:2" x14ac:dyDescent="0.25">
      <c r="A51" s="178">
        <v>11</v>
      </c>
      <c r="B51" s="178" t="s">
        <v>224</v>
      </c>
    </row>
    <row r="52" spans="1:2" x14ac:dyDescent="0.25">
      <c r="B52" s="178" t="s">
        <v>225</v>
      </c>
    </row>
    <row r="53" spans="1:2" x14ac:dyDescent="0.25">
      <c r="B53" s="178" t="s">
        <v>222</v>
      </c>
    </row>
    <row r="54" spans="1:2" x14ac:dyDescent="0.25">
      <c r="B54" s="167"/>
    </row>
  </sheetData>
  <phoneticPr fontId="39" type="noConversion"/>
  <printOptions horizontalCentered="1"/>
  <pageMargins left="0.25" right="0.25" top="0.5" bottom="0.5" header="0.5" footer="0.5"/>
  <pageSetup orientation="landscape" horizontalDpi="4294967293" r:id="rId1"/>
  <headerFooter alignWithMargins="0"/>
  <rowBreaks count="1" manualBreakCount="1">
    <brk id="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abSelected="1" workbookViewId="0">
      <pane ySplit="6" topLeftCell="A7" activePane="bottomLeft" state="frozen"/>
      <selection pane="bottomLeft" activeCell="A22" sqref="A22"/>
    </sheetView>
  </sheetViews>
  <sheetFormatPr defaultRowHeight="15" x14ac:dyDescent="0.25"/>
  <cols>
    <col min="1" max="1" width="47.42578125" style="178" customWidth="1"/>
    <col min="2" max="3" width="15.7109375" style="178" customWidth="1"/>
    <col min="4" max="4" width="16.5703125" style="178" customWidth="1"/>
    <col min="5" max="5" width="15.7109375" style="178" customWidth="1"/>
    <col min="6" max="19" width="9.140625" style="178"/>
  </cols>
  <sheetData>
    <row r="1" spans="1:6" ht="22.5" customHeight="1" x14ac:dyDescent="0.25">
      <c r="A1" s="310" t="s">
        <v>422</v>
      </c>
    </row>
    <row r="2" spans="1:6" x14ac:dyDescent="0.25">
      <c r="A2" s="311" t="s">
        <v>423</v>
      </c>
    </row>
    <row r="3" spans="1:6" x14ac:dyDescent="0.25">
      <c r="A3" s="311" t="s">
        <v>424</v>
      </c>
    </row>
    <row r="4" spans="1:6" x14ac:dyDescent="0.25">
      <c r="A4" s="311" t="s">
        <v>425</v>
      </c>
    </row>
    <row r="5" spans="1:6" x14ac:dyDescent="0.25">
      <c r="A5" s="312"/>
    </row>
    <row r="6" spans="1:6" ht="51" customHeight="1" x14ac:dyDescent="0.25">
      <c r="A6" s="323" t="s">
        <v>407</v>
      </c>
      <c r="B6" s="320" t="s">
        <v>408</v>
      </c>
      <c r="C6" s="321" t="s">
        <v>409</v>
      </c>
      <c r="D6" s="321" t="s">
        <v>410</v>
      </c>
      <c r="E6" s="322" t="s">
        <v>411</v>
      </c>
    </row>
    <row r="7" spans="1:6" x14ac:dyDescent="0.25">
      <c r="A7" s="313" t="s">
        <v>0</v>
      </c>
      <c r="B7" s="327"/>
      <c r="C7" s="327"/>
      <c r="D7" s="327"/>
      <c r="E7" s="328"/>
    </row>
    <row r="8" spans="1:6" x14ac:dyDescent="0.25">
      <c r="A8" s="313" t="s">
        <v>12</v>
      </c>
      <c r="B8" s="329"/>
      <c r="C8" s="329"/>
      <c r="D8" s="329"/>
      <c r="E8" s="330"/>
      <c r="F8" s="324"/>
    </row>
    <row r="9" spans="1:6" x14ac:dyDescent="0.25">
      <c r="A9" s="315" t="s">
        <v>426</v>
      </c>
      <c r="B9" s="325">
        <f>'Year 1'!Z12</f>
        <v>0</v>
      </c>
      <c r="C9" s="325">
        <f>'Year 2'!Z12</f>
        <v>0</v>
      </c>
      <c r="D9" s="325">
        <f>'Year 3'!Z12</f>
        <v>0</v>
      </c>
      <c r="E9" s="331">
        <f>ROUND(B9+C9+D9,0)</f>
        <v>0</v>
      </c>
      <c r="F9" s="324"/>
    </row>
    <row r="10" spans="1:6" x14ac:dyDescent="0.25">
      <c r="A10" s="316" t="s">
        <v>2</v>
      </c>
      <c r="B10" s="329">
        <f>ROUND(SUM(B9),0)</f>
        <v>0</v>
      </c>
      <c r="C10" s="329">
        <f t="shared" ref="C10:E10" si="0">ROUND(SUM(C9),0)</f>
        <v>0</v>
      </c>
      <c r="D10" s="329">
        <f t="shared" si="0"/>
        <v>0</v>
      </c>
      <c r="E10" s="330">
        <f t="shared" si="0"/>
        <v>0</v>
      </c>
      <c r="F10" s="324"/>
    </row>
    <row r="11" spans="1:6" x14ac:dyDescent="0.25">
      <c r="A11" s="316"/>
      <c r="B11" s="329"/>
      <c r="C11" s="329"/>
      <c r="D11" s="329"/>
      <c r="E11" s="330"/>
      <c r="F11" s="324"/>
    </row>
    <row r="12" spans="1:6" x14ac:dyDescent="0.25">
      <c r="A12" s="346" t="s">
        <v>207</v>
      </c>
      <c r="B12" s="329"/>
      <c r="C12" s="329"/>
      <c r="D12" s="329"/>
      <c r="E12" s="330"/>
      <c r="F12" s="324"/>
    </row>
    <row r="13" spans="1:6" x14ac:dyDescent="0.25">
      <c r="A13" s="345" t="s">
        <v>29</v>
      </c>
      <c r="B13" s="329">
        <f>'Year 1'!Z17</f>
        <v>0</v>
      </c>
      <c r="C13" s="329">
        <f>'Year 2'!Z17</f>
        <v>0</v>
      </c>
      <c r="D13" s="329">
        <f>'Year 3'!Z17</f>
        <v>0</v>
      </c>
      <c r="E13" s="330">
        <f>ROUND(B13+C13+D13,0)</f>
        <v>0</v>
      </c>
      <c r="F13" s="324"/>
    </row>
    <row r="14" spans="1:6" x14ac:dyDescent="0.25">
      <c r="A14" s="347" t="s">
        <v>30</v>
      </c>
      <c r="B14" s="325">
        <f>'Year 1'!Z18</f>
        <v>0</v>
      </c>
      <c r="C14" s="325">
        <f>'Year 2'!Z18</f>
        <v>0</v>
      </c>
      <c r="D14" s="325">
        <f>'Year 3'!Z18</f>
        <v>0</v>
      </c>
      <c r="E14" s="331">
        <f>ROUND(B14+C14+D14,0)</f>
        <v>0</v>
      </c>
      <c r="F14" s="324"/>
    </row>
    <row r="15" spans="1:6" x14ac:dyDescent="0.25">
      <c r="A15" s="345" t="s">
        <v>42</v>
      </c>
      <c r="B15" s="329">
        <f>ROUND(SUM(B13:B14),0)</f>
        <v>0</v>
      </c>
      <c r="C15" s="329">
        <f t="shared" ref="C15:E15" si="1">ROUND(SUM(C13:C14),0)</f>
        <v>0</v>
      </c>
      <c r="D15" s="329">
        <f t="shared" si="1"/>
        <v>0</v>
      </c>
      <c r="E15" s="348">
        <f t="shared" si="1"/>
        <v>0</v>
      </c>
      <c r="F15" s="324"/>
    </row>
    <row r="16" spans="1:6" x14ac:dyDescent="0.25">
      <c r="B16" s="329"/>
      <c r="C16" s="329"/>
      <c r="D16" s="329"/>
      <c r="E16" s="330"/>
      <c r="F16" s="324"/>
    </row>
    <row r="17" spans="1:6" x14ac:dyDescent="0.25">
      <c r="A17" s="332" t="s">
        <v>184</v>
      </c>
      <c r="B17" s="329"/>
      <c r="C17" s="329"/>
      <c r="D17" s="329"/>
      <c r="E17" s="330"/>
      <c r="F17" s="324"/>
    </row>
    <row r="18" spans="1:6" x14ac:dyDescent="0.25">
      <c r="A18" s="333" t="s">
        <v>286</v>
      </c>
      <c r="B18" s="325">
        <f>'Year 1'!Z29</f>
        <v>0</v>
      </c>
      <c r="C18" s="325">
        <f>'Year 2'!Z29</f>
        <v>0</v>
      </c>
      <c r="D18" s="325">
        <f>'Year 3'!Z29</f>
        <v>0</v>
      </c>
      <c r="E18" s="331">
        <f>ROUND(B18+C18+D18,0)</f>
        <v>0</v>
      </c>
      <c r="F18" s="324"/>
    </row>
    <row r="19" spans="1:6" x14ac:dyDescent="0.25">
      <c r="A19" s="316" t="s">
        <v>187</v>
      </c>
      <c r="B19" s="329">
        <f>ROUND(SUM(B18),0)</f>
        <v>0</v>
      </c>
      <c r="C19" s="329">
        <f t="shared" ref="C19:E19" si="2">ROUND(SUM(C18),0)</f>
        <v>0</v>
      </c>
      <c r="D19" s="329">
        <f t="shared" si="2"/>
        <v>0</v>
      </c>
      <c r="E19" s="330">
        <f t="shared" si="2"/>
        <v>0</v>
      </c>
      <c r="F19" s="324"/>
    </row>
    <row r="20" spans="1:6" x14ac:dyDescent="0.25">
      <c r="A20" s="317"/>
      <c r="B20" s="329"/>
      <c r="C20" s="329"/>
      <c r="D20" s="329"/>
      <c r="E20" s="330"/>
      <c r="F20" s="324"/>
    </row>
    <row r="21" spans="1:6" x14ac:dyDescent="0.25">
      <c r="A21" s="313" t="s">
        <v>56</v>
      </c>
      <c r="B21" s="329"/>
      <c r="C21" s="329"/>
      <c r="D21" s="329"/>
      <c r="E21" s="330"/>
      <c r="F21" s="324"/>
    </row>
    <row r="22" spans="1:6" x14ac:dyDescent="0.25">
      <c r="A22" s="314" t="s">
        <v>188</v>
      </c>
      <c r="B22" s="329">
        <f>'Year 1'!Z35</f>
        <v>30171</v>
      </c>
      <c r="C22" s="329">
        <f>'Year 2'!Z35</f>
        <v>19663</v>
      </c>
      <c r="D22" s="329">
        <f>'Year 3'!Z35</f>
        <v>0</v>
      </c>
      <c r="E22" s="330">
        <f>ROUND(B22+C22+D22,0)</f>
        <v>49834</v>
      </c>
      <c r="F22" s="324"/>
    </row>
    <row r="23" spans="1:6" x14ac:dyDescent="0.25">
      <c r="A23" s="315" t="s">
        <v>189</v>
      </c>
      <c r="B23" s="325">
        <f>'Year 1'!Z36</f>
        <v>16340</v>
      </c>
      <c r="C23" s="325">
        <f>'Year 2'!Z36</f>
        <v>16665</v>
      </c>
      <c r="D23" s="325">
        <f>'Year 3'!Z36</f>
        <v>0</v>
      </c>
      <c r="E23" s="331">
        <f>ROUND(B23+C23+D23,0)</f>
        <v>33005</v>
      </c>
      <c r="F23" s="324"/>
    </row>
    <row r="24" spans="1:6" x14ac:dyDescent="0.25">
      <c r="A24" s="316" t="s">
        <v>190</v>
      </c>
      <c r="B24" s="329">
        <f>ROUND(SUM(B22:B23),0)</f>
        <v>46511</v>
      </c>
      <c r="C24" s="329">
        <f t="shared" ref="C24:E24" si="3">ROUND(SUM(C22:C23),0)</f>
        <v>36328</v>
      </c>
      <c r="D24" s="329">
        <f t="shared" si="3"/>
        <v>0</v>
      </c>
      <c r="E24" s="330">
        <f t="shared" si="3"/>
        <v>82839</v>
      </c>
      <c r="F24" s="324"/>
    </row>
    <row r="25" spans="1:6" x14ac:dyDescent="0.25">
      <c r="A25" s="317"/>
      <c r="B25" s="329"/>
      <c r="C25" s="329"/>
      <c r="D25" s="329"/>
      <c r="E25" s="330"/>
      <c r="F25" s="324"/>
    </row>
    <row r="26" spans="1:6" ht="42.75" customHeight="1" x14ac:dyDescent="0.25">
      <c r="A26" s="334" t="s">
        <v>418</v>
      </c>
      <c r="B26" s="329">
        <f>'Year 1'!Z47</f>
        <v>13330</v>
      </c>
      <c r="C26" s="329">
        <f>'Year 2'!Z47</f>
        <v>9945</v>
      </c>
      <c r="D26" s="329">
        <f>'Year 3'!Z47</f>
        <v>0</v>
      </c>
      <c r="E26" s="330">
        <f>ROUND(B26+C26+D26,0)</f>
        <v>23275</v>
      </c>
      <c r="F26" s="324"/>
    </row>
    <row r="27" spans="1:6" x14ac:dyDescent="0.25">
      <c r="A27" s="317"/>
      <c r="B27" s="329"/>
      <c r="C27" s="329"/>
      <c r="D27" s="329"/>
      <c r="E27" s="330"/>
      <c r="F27" s="324"/>
    </row>
    <row r="28" spans="1:6" x14ac:dyDescent="0.25">
      <c r="A28" s="313" t="s">
        <v>4</v>
      </c>
      <c r="B28" s="329"/>
      <c r="C28" s="329"/>
      <c r="D28" s="329"/>
      <c r="E28" s="330"/>
      <c r="F28" s="324"/>
    </row>
    <row r="29" spans="1:6" x14ac:dyDescent="0.25">
      <c r="A29" s="314" t="s">
        <v>12</v>
      </c>
      <c r="B29" s="329">
        <f>'Year 1'!Z51</f>
        <v>0</v>
      </c>
      <c r="C29" s="329">
        <f>'Year 2'!Z51</f>
        <v>0</v>
      </c>
      <c r="D29" s="329">
        <f>'Year 3'!Z51</f>
        <v>0</v>
      </c>
      <c r="E29" s="330">
        <f t="shared" ref="E29:E35" si="4">ROUND(B29+C29+D29,0)</f>
        <v>0</v>
      </c>
      <c r="F29" s="324"/>
    </row>
    <row r="30" spans="1:6" x14ac:dyDescent="0.25">
      <c r="A30" s="335" t="s">
        <v>184</v>
      </c>
      <c r="B30" s="329">
        <f>'Year 1'!Z54</f>
        <v>0</v>
      </c>
      <c r="C30" s="329">
        <f>'Year 2'!Z54</f>
        <v>0</v>
      </c>
      <c r="D30" s="329">
        <f>'Year 3'!Z54</f>
        <v>0</v>
      </c>
      <c r="E30" s="330">
        <f t="shared" si="4"/>
        <v>0</v>
      </c>
      <c r="F30" s="324"/>
    </row>
    <row r="31" spans="1:6" x14ac:dyDescent="0.25">
      <c r="A31" s="314" t="s">
        <v>257</v>
      </c>
      <c r="B31" s="329">
        <f>'Year 1'!Z55</f>
        <v>302</v>
      </c>
      <c r="C31" s="329">
        <f>'Year 2'!Z55</f>
        <v>197</v>
      </c>
      <c r="D31" s="329">
        <f>'Year 3'!Z55</f>
        <v>0</v>
      </c>
      <c r="E31" s="330">
        <f t="shared" si="4"/>
        <v>499</v>
      </c>
      <c r="F31" s="324"/>
    </row>
    <row r="32" spans="1:6" x14ac:dyDescent="0.25">
      <c r="A32" s="314" t="s">
        <v>258</v>
      </c>
      <c r="B32" s="329">
        <f>'Year 1'!Z56</f>
        <v>163</v>
      </c>
      <c r="C32" s="329">
        <f>'Year 2'!Z56</f>
        <v>167</v>
      </c>
      <c r="D32" s="329">
        <f>'Year 3'!Z56</f>
        <v>0</v>
      </c>
      <c r="E32" s="330">
        <f t="shared" si="4"/>
        <v>330</v>
      </c>
      <c r="F32" s="324"/>
    </row>
    <row r="33" spans="1:6" x14ac:dyDescent="0.25">
      <c r="A33" s="317"/>
      <c r="B33" s="329"/>
      <c r="C33" s="329"/>
      <c r="D33" s="329"/>
      <c r="E33" s="330">
        <f t="shared" si="4"/>
        <v>0</v>
      </c>
      <c r="F33" s="324"/>
    </row>
    <row r="34" spans="1:6" x14ac:dyDescent="0.25">
      <c r="A34" s="314" t="s">
        <v>23</v>
      </c>
      <c r="B34" s="329">
        <f>'Year 1'!Z58</f>
        <v>1338</v>
      </c>
      <c r="C34" s="329">
        <f>'Year 2'!Z58</f>
        <v>736</v>
      </c>
      <c r="D34" s="329">
        <f>'Year 3'!Z58</f>
        <v>0</v>
      </c>
      <c r="E34" s="330">
        <f t="shared" si="4"/>
        <v>2074</v>
      </c>
      <c r="F34" s="324"/>
    </row>
    <row r="35" spans="1:6" x14ac:dyDescent="0.25">
      <c r="A35" s="315" t="s">
        <v>24</v>
      </c>
      <c r="B35" s="325">
        <f>'Year 1'!Z59</f>
        <v>1362</v>
      </c>
      <c r="C35" s="325">
        <f>'Year 2'!Z59</f>
        <v>1451</v>
      </c>
      <c r="D35" s="325">
        <f>'Year 3'!Z59</f>
        <v>0</v>
      </c>
      <c r="E35" s="331">
        <f t="shared" si="4"/>
        <v>2813</v>
      </c>
      <c r="F35" s="324"/>
    </row>
    <row r="36" spans="1:6" x14ac:dyDescent="0.25">
      <c r="A36" s="316" t="s">
        <v>7</v>
      </c>
      <c r="B36" s="329">
        <f>ROUND(SUM(B29:B35),0)</f>
        <v>3165</v>
      </c>
      <c r="C36" s="329">
        <f t="shared" ref="C36:E36" si="5">ROUND(SUM(C29:C35),0)</f>
        <v>2551</v>
      </c>
      <c r="D36" s="329">
        <f t="shared" si="5"/>
        <v>0</v>
      </c>
      <c r="E36" s="330">
        <f t="shared" si="5"/>
        <v>5716</v>
      </c>
      <c r="F36" s="324"/>
    </row>
    <row r="37" spans="1:6" x14ac:dyDescent="0.25">
      <c r="A37" s="317"/>
      <c r="B37" s="329"/>
      <c r="C37" s="329"/>
      <c r="D37" s="329"/>
      <c r="E37" s="330"/>
      <c r="F37" s="324"/>
    </row>
    <row r="38" spans="1:6" x14ac:dyDescent="0.25">
      <c r="A38" s="314" t="s">
        <v>168</v>
      </c>
      <c r="B38" s="329">
        <f>ROUND(B10+B15+B19+B24+B26+B36,0)</f>
        <v>63006</v>
      </c>
      <c r="C38" s="329">
        <f t="shared" ref="C38:D38" si="6">ROUND(C10+C15+C19+C24+C26+C36,0)</f>
        <v>48824</v>
      </c>
      <c r="D38" s="329">
        <f t="shared" si="6"/>
        <v>0</v>
      </c>
      <c r="E38" s="330">
        <f>ROUND(E10+E15+E19+E24+E26+E36,0)</f>
        <v>111830</v>
      </c>
      <c r="F38" s="324"/>
    </row>
    <row r="39" spans="1:6" x14ac:dyDescent="0.25">
      <c r="A39" s="317"/>
      <c r="B39" s="329"/>
      <c r="C39" s="329"/>
      <c r="D39" s="329"/>
      <c r="E39" s="330"/>
      <c r="F39" s="324"/>
    </row>
    <row r="40" spans="1:6" x14ac:dyDescent="0.25">
      <c r="A40" s="313" t="s">
        <v>10</v>
      </c>
      <c r="B40" s="329"/>
      <c r="C40" s="329"/>
      <c r="D40" s="329"/>
      <c r="E40" s="330"/>
      <c r="F40" s="324"/>
    </row>
    <row r="41" spans="1:6" x14ac:dyDescent="0.25">
      <c r="A41" s="314" t="s">
        <v>35</v>
      </c>
      <c r="B41" s="329">
        <f>'Year 1'!Z67</f>
        <v>1000</v>
      </c>
      <c r="C41" s="329">
        <f>'Year 2'!Z67</f>
        <v>2000</v>
      </c>
      <c r="D41" s="329">
        <f>'Year 3'!Z67</f>
        <v>0</v>
      </c>
      <c r="E41" s="330">
        <f>ROUND(B41+C41+D41,0)</f>
        <v>3000</v>
      </c>
      <c r="F41" s="324"/>
    </row>
    <row r="42" spans="1:6" x14ac:dyDescent="0.25">
      <c r="A42" s="315" t="s">
        <v>36</v>
      </c>
      <c r="B42" s="325">
        <f>'Year 1'!Z68</f>
        <v>3000</v>
      </c>
      <c r="C42" s="325">
        <f>'Year 2'!Z68</f>
        <v>3000</v>
      </c>
      <c r="D42" s="325">
        <f>'Year 3'!Z68</f>
        <v>0</v>
      </c>
      <c r="E42" s="331">
        <f>ROUND(B42+C42+D42,0)</f>
        <v>6000</v>
      </c>
      <c r="F42" s="324"/>
    </row>
    <row r="43" spans="1:6" x14ac:dyDescent="0.25">
      <c r="A43" s="316" t="s">
        <v>412</v>
      </c>
      <c r="B43" s="329">
        <f>ROUND(SUM(B41:B42),0)</f>
        <v>4000</v>
      </c>
      <c r="C43" s="329">
        <f t="shared" ref="C43:E43" si="7">ROUND(SUM(C41:C42),0)</f>
        <v>5000</v>
      </c>
      <c r="D43" s="329">
        <f t="shared" si="7"/>
        <v>0</v>
      </c>
      <c r="E43" s="330">
        <f t="shared" si="7"/>
        <v>9000</v>
      </c>
      <c r="F43" s="324"/>
    </row>
    <row r="44" spans="1:6" x14ac:dyDescent="0.25">
      <c r="A44" s="317"/>
      <c r="B44" s="329"/>
      <c r="C44" s="329"/>
      <c r="D44" s="329"/>
      <c r="E44" s="330"/>
      <c r="F44" s="324"/>
    </row>
    <row r="45" spans="1:6" x14ac:dyDescent="0.25">
      <c r="A45" s="318" t="s">
        <v>37</v>
      </c>
      <c r="B45" s="329"/>
      <c r="C45" s="329"/>
      <c r="D45" s="329"/>
      <c r="E45" s="330"/>
      <c r="F45" s="324"/>
    </row>
    <row r="46" spans="1:6" x14ac:dyDescent="0.25">
      <c r="A46" s="314" t="s">
        <v>403</v>
      </c>
      <c r="B46" s="329">
        <f>'Year 1'!Z78</f>
        <v>2800</v>
      </c>
      <c r="C46" s="329">
        <f>'Year 2'!Z78</f>
        <v>0</v>
      </c>
      <c r="D46" s="329">
        <f>'Year 3'!Z78</f>
        <v>0</v>
      </c>
      <c r="E46" s="330">
        <f>ROUND(B46+C46+D46,0)</f>
        <v>2800</v>
      </c>
      <c r="F46" s="324"/>
    </row>
    <row r="47" spans="1:6" x14ac:dyDescent="0.25">
      <c r="A47" s="315" t="s">
        <v>39</v>
      </c>
      <c r="B47" s="325">
        <f>'Year 1'!Z79</f>
        <v>0</v>
      </c>
      <c r="C47" s="325">
        <f>'Year 2'!Z79</f>
        <v>0</v>
      </c>
      <c r="D47" s="325">
        <f>'Year 3'!Z79</f>
        <v>0</v>
      </c>
      <c r="E47" s="331">
        <f>ROUND(B47+C47+D47,0)</f>
        <v>0</v>
      </c>
      <c r="F47" s="324"/>
    </row>
    <row r="48" spans="1:6" x14ac:dyDescent="0.25">
      <c r="A48" s="316" t="s">
        <v>40</v>
      </c>
      <c r="B48" s="329">
        <f>ROUND(SUM(B46:B47),0)</f>
        <v>2800</v>
      </c>
      <c r="C48" s="329">
        <f t="shared" ref="C48:E48" si="8">ROUND(SUM(C46:C47),0)</f>
        <v>0</v>
      </c>
      <c r="D48" s="329">
        <f t="shared" si="8"/>
        <v>0</v>
      </c>
      <c r="E48" s="330">
        <f t="shared" si="8"/>
        <v>2800</v>
      </c>
      <c r="F48" s="324"/>
    </row>
    <row r="49" spans="1:6" x14ac:dyDescent="0.25">
      <c r="A49" s="317"/>
      <c r="B49" s="329"/>
      <c r="C49" s="329"/>
      <c r="D49" s="329"/>
      <c r="E49" s="330"/>
      <c r="F49" s="324"/>
    </row>
    <row r="50" spans="1:6" x14ac:dyDescent="0.25">
      <c r="A50" s="319" t="s">
        <v>164</v>
      </c>
      <c r="B50" s="336">
        <f>ROUND(B51-B26,0)</f>
        <v>56476</v>
      </c>
      <c r="C50" s="336">
        <f t="shared" ref="C50:D50" si="9">ROUND(C51-C26,0)</f>
        <v>43879</v>
      </c>
      <c r="D50" s="336">
        <f t="shared" si="9"/>
        <v>0</v>
      </c>
      <c r="E50" s="337">
        <f>ROUND(B50+C50+D50,0)</f>
        <v>100355</v>
      </c>
      <c r="F50" s="324"/>
    </row>
    <row r="51" spans="1:6" x14ac:dyDescent="0.25">
      <c r="A51" s="314" t="s">
        <v>8</v>
      </c>
      <c r="B51" s="329">
        <f>ROUND(B38+B43+B48,0)</f>
        <v>69806</v>
      </c>
      <c r="C51" s="329">
        <f t="shared" ref="C51:E51" si="10">ROUND(C38+C43+C48,0)</f>
        <v>53824</v>
      </c>
      <c r="D51" s="329">
        <f t="shared" si="10"/>
        <v>0</v>
      </c>
      <c r="E51" s="330">
        <f t="shared" si="10"/>
        <v>123630</v>
      </c>
      <c r="F51" s="324"/>
    </row>
    <row r="52" spans="1:6" ht="30" x14ac:dyDescent="0.25">
      <c r="A52" s="344" t="s">
        <v>420</v>
      </c>
      <c r="B52" s="329">
        <f>'Year 1'!Z87</f>
        <v>28803</v>
      </c>
      <c r="C52" s="329">
        <f>'Year 2'!Z87</f>
        <v>22505</v>
      </c>
      <c r="D52" s="329">
        <f>'Year 3'!Z87</f>
        <v>0</v>
      </c>
      <c r="E52" s="330">
        <f>ROUND(B52+C52+D52,0)</f>
        <v>51308</v>
      </c>
      <c r="F52" s="324"/>
    </row>
    <row r="53" spans="1:6" ht="15.75" thickBot="1" x14ac:dyDescent="0.3">
      <c r="A53" s="338" t="s">
        <v>9</v>
      </c>
      <c r="B53" s="339">
        <f>ROUND(B51+B52,0)</f>
        <v>98609</v>
      </c>
      <c r="C53" s="339">
        <f t="shared" ref="C53:E53" si="11">ROUND(C51+C52,0)</f>
        <v>76329</v>
      </c>
      <c r="D53" s="339">
        <f t="shared" si="11"/>
        <v>0</v>
      </c>
      <c r="E53" s="340">
        <f t="shared" si="11"/>
        <v>174938</v>
      </c>
      <c r="F53" s="324"/>
    </row>
    <row r="54" spans="1:6" ht="15.75" thickTop="1" x14ac:dyDescent="0.25">
      <c r="B54" s="324"/>
      <c r="C54" s="324"/>
      <c r="D54" s="324"/>
      <c r="E54" s="324"/>
      <c r="F54" s="324"/>
    </row>
    <row r="55" spans="1:6" x14ac:dyDescent="0.25">
      <c r="B55" s="324"/>
      <c r="C55" s="324"/>
      <c r="D55" s="324"/>
      <c r="E55" s="324"/>
      <c r="F55" s="324"/>
    </row>
    <row r="56" spans="1:6" x14ac:dyDescent="0.25">
      <c r="B56" s="324"/>
      <c r="C56" s="324"/>
      <c r="D56" s="324"/>
      <c r="E56" s="324"/>
      <c r="F56" s="324"/>
    </row>
    <row r="57" spans="1:6" x14ac:dyDescent="0.25">
      <c r="B57" s="324"/>
      <c r="C57" s="324"/>
      <c r="D57" s="324"/>
      <c r="E57" s="324"/>
      <c r="F57" s="324"/>
    </row>
    <row r="58" spans="1:6" x14ac:dyDescent="0.25">
      <c r="B58" s="324"/>
      <c r="C58" s="324"/>
      <c r="D58" s="324"/>
      <c r="E58" s="324"/>
      <c r="F58" s="324"/>
    </row>
    <row r="59" spans="1:6" x14ac:dyDescent="0.25">
      <c r="B59" s="324"/>
      <c r="C59" s="324"/>
      <c r="D59" s="324"/>
      <c r="E59" s="324"/>
      <c r="F59" s="324"/>
    </row>
    <row r="60" spans="1:6" x14ac:dyDescent="0.25">
      <c r="B60" s="324"/>
      <c r="C60" s="324"/>
      <c r="D60" s="324"/>
      <c r="E60" s="324"/>
      <c r="F60" s="324"/>
    </row>
    <row r="61" spans="1:6" x14ac:dyDescent="0.25">
      <c r="B61" s="324"/>
      <c r="C61" s="324"/>
      <c r="D61" s="324"/>
      <c r="E61" s="324"/>
      <c r="F61" s="324"/>
    </row>
    <row r="62" spans="1:6" x14ac:dyDescent="0.25">
      <c r="B62" s="324"/>
      <c r="C62" s="324"/>
      <c r="D62" s="324"/>
      <c r="E62" s="324"/>
      <c r="F62" s="324"/>
    </row>
    <row r="63" spans="1:6" x14ac:dyDescent="0.25">
      <c r="B63" s="324"/>
      <c r="C63" s="324"/>
      <c r="D63" s="324"/>
      <c r="E63" s="324"/>
      <c r="F63" s="324"/>
    </row>
    <row r="64" spans="1:6" x14ac:dyDescent="0.25">
      <c r="B64" s="324"/>
      <c r="C64" s="324"/>
      <c r="D64" s="324"/>
      <c r="E64" s="324"/>
      <c r="F64" s="324"/>
    </row>
    <row r="65" spans="2:6" x14ac:dyDescent="0.25">
      <c r="B65" s="324"/>
      <c r="C65" s="324"/>
      <c r="D65" s="324"/>
      <c r="E65" s="324"/>
      <c r="F65" s="324"/>
    </row>
    <row r="66" spans="2:6" x14ac:dyDescent="0.25">
      <c r="B66" s="324"/>
      <c r="C66" s="324"/>
      <c r="D66" s="324"/>
      <c r="E66" s="324"/>
      <c r="F66" s="324"/>
    </row>
    <row r="67" spans="2:6" x14ac:dyDescent="0.25">
      <c r="B67" s="324"/>
      <c r="C67" s="324"/>
      <c r="D67" s="324"/>
      <c r="E67" s="324"/>
      <c r="F67" s="324"/>
    </row>
    <row r="68" spans="2:6" x14ac:dyDescent="0.25">
      <c r="B68" s="324"/>
      <c r="C68" s="324"/>
      <c r="D68" s="324"/>
      <c r="E68" s="324"/>
      <c r="F68" s="324"/>
    </row>
    <row r="69" spans="2:6" x14ac:dyDescent="0.25">
      <c r="B69" s="324"/>
      <c r="C69" s="324"/>
      <c r="D69" s="324"/>
      <c r="E69" s="324"/>
      <c r="F69" s="324"/>
    </row>
    <row r="70" spans="2:6" x14ac:dyDescent="0.25">
      <c r="B70" s="324"/>
      <c r="C70" s="324"/>
      <c r="D70" s="324"/>
      <c r="E70" s="324"/>
      <c r="F70" s="324"/>
    </row>
    <row r="71" spans="2:6" x14ac:dyDescent="0.25">
      <c r="B71" s="324"/>
      <c r="C71" s="324"/>
      <c r="D71" s="324"/>
      <c r="E71" s="324"/>
      <c r="F71" s="324"/>
    </row>
    <row r="72" spans="2:6" x14ac:dyDescent="0.25">
      <c r="B72" s="324"/>
      <c r="C72" s="324"/>
      <c r="D72" s="324"/>
      <c r="E72" s="324"/>
      <c r="F72" s="324"/>
    </row>
  </sheetData>
  <printOptions gridLines="1"/>
  <pageMargins left="0.22" right="0.17" top="0.43" bottom="0.35" header="0.45" footer="0.3"/>
  <pageSetup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7"/>
  <sheetViews>
    <sheetView zoomScaleNormal="100" zoomScaleSheetLayoutView="100" workbookViewId="0">
      <pane xSplit="1" ySplit="9" topLeftCell="I37" activePane="bottomRight" state="frozen"/>
      <selection pane="topRight" activeCell="B1" sqref="B1"/>
      <selection pane="bottomLeft" activeCell="A6" sqref="A6"/>
      <selection pane="bottomRight" activeCell="P78" sqref="P78"/>
    </sheetView>
  </sheetViews>
  <sheetFormatPr defaultColWidth="8.7109375" defaultRowHeight="12.75" x14ac:dyDescent="0.2"/>
  <cols>
    <col min="1" max="1" width="32.85546875" style="107" customWidth="1"/>
    <col min="2" max="2" width="8.42578125" style="107" hidden="1" customWidth="1"/>
    <col min="3" max="3" width="7.42578125" style="107" hidden="1" customWidth="1"/>
    <col min="4" max="4" width="8.7109375" style="112" hidden="1" customWidth="1"/>
    <col min="5" max="5" width="0.42578125" style="112" hidden="1" customWidth="1"/>
    <col min="6" max="6" width="8.42578125" style="269" hidden="1" customWidth="1"/>
    <col min="7" max="7" width="8" style="269" hidden="1" customWidth="1"/>
    <col min="8" max="8" width="8.7109375" style="269" hidden="1" customWidth="1"/>
    <col min="9" max="9" width="0.42578125" style="269" customWidth="1"/>
    <col min="10" max="10" width="8.42578125" style="269" hidden="1" customWidth="1"/>
    <col min="11" max="11" width="8" style="269" hidden="1" customWidth="1"/>
    <col min="12" max="12" width="8.7109375" style="272" hidden="1" customWidth="1"/>
    <col min="13" max="13" width="0.42578125" style="272" customWidth="1"/>
    <col min="14" max="14" width="8.42578125" style="272" customWidth="1"/>
    <col min="15" max="15" width="7.42578125" style="272" customWidth="1"/>
    <col min="16" max="16" width="8.7109375" style="272" customWidth="1"/>
    <col min="17" max="17" width="0.42578125" style="272" customWidth="1"/>
    <col min="18" max="18" width="8.42578125" style="272" customWidth="1"/>
    <col min="19" max="19" width="8" style="272" customWidth="1"/>
    <col min="20" max="20" width="8.7109375" style="272" customWidth="1"/>
    <col min="21" max="21" width="0.42578125" style="272" customWidth="1"/>
    <col min="22" max="22" width="8.42578125" style="272" hidden="1" customWidth="1"/>
    <col min="23" max="23" width="8" style="272" hidden="1" customWidth="1"/>
    <col min="24" max="24" width="8.7109375" style="272" hidden="1" customWidth="1"/>
    <col min="25" max="25" width="0.42578125" style="272" customWidth="1"/>
    <col min="26" max="26" width="10.140625" style="269" bestFit="1" customWidth="1"/>
    <col min="27" max="27" width="8.5703125" style="112" customWidth="1"/>
    <col min="28" max="28" width="1.28515625" style="107" customWidth="1"/>
    <col min="29" max="30" width="8.5703125" style="112" customWidth="1"/>
    <col min="31" max="31" width="8.5703125" style="107" customWidth="1"/>
    <col min="32" max="16384" width="8.7109375" style="107"/>
  </cols>
  <sheetData>
    <row r="1" spans="1:30" x14ac:dyDescent="0.2">
      <c r="A1" s="349" t="s">
        <v>414</v>
      </c>
      <c r="B1" s="350"/>
      <c r="C1" s="350"/>
      <c r="D1" s="105"/>
      <c r="E1" s="105"/>
      <c r="F1" s="266"/>
      <c r="G1" s="266"/>
      <c r="H1" s="266"/>
      <c r="I1" s="267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7"/>
      <c r="AA1" s="107"/>
      <c r="AC1" s="107"/>
      <c r="AD1" s="107"/>
    </row>
    <row r="2" spans="1:30" x14ac:dyDescent="0.2">
      <c r="A2" s="153" t="s">
        <v>413</v>
      </c>
      <c r="B2" s="105"/>
      <c r="C2" s="105"/>
      <c r="D2" s="105"/>
      <c r="E2" s="105"/>
      <c r="F2" s="266"/>
      <c r="G2" s="266"/>
      <c r="H2" s="266"/>
      <c r="I2" s="267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7"/>
      <c r="AA2" s="107"/>
      <c r="AC2" s="107"/>
      <c r="AD2" s="107"/>
    </row>
    <row r="3" spans="1:30" x14ac:dyDescent="0.2">
      <c r="A3" s="154" t="s">
        <v>18</v>
      </c>
      <c r="B3" s="108"/>
      <c r="C3" s="108"/>
      <c r="D3" s="108"/>
      <c r="E3" s="108"/>
      <c r="F3" s="268"/>
      <c r="G3" s="268"/>
      <c r="H3" s="268"/>
      <c r="I3" s="267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7"/>
      <c r="AA3" s="107"/>
      <c r="AC3" s="107"/>
      <c r="AD3" s="107"/>
    </row>
    <row r="4" spans="1:30" x14ac:dyDescent="0.2">
      <c r="A4" s="154" t="s">
        <v>416</v>
      </c>
      <c r="B4" s="199">
        <v>0.03</v>
      </c>
      <c r="C4" s="108"/>
      <c r="D4" s="108"/>
      <c r="E4" s="108"/>
      <c r="F4" s="268"/>
      <c r="G4" s="268"/>
      <c r="H4" s="268"/>
      <c r="I4" s="267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7"/>
      <c r="AA4" s="107"/>
      <c r="AC4" s="107"/>
      <c r="AD4" s="107"/>
    </row>
    <row r="5" spans="1:30" x14ac:dyDescent="0.2">
      <c r="A5" s="155" t="s">
        <v>400</v>
      </c>
      <c r="B5" s="199">
        <v>0.06</v>
      </c>
      <c r="C5" s="108"/>
      <c r="D5" s="108"/>
      <c r="E5" s="108"/>
      <c r="F5" s="268"/>
      <c r="G5" s="268"/>
      <c r="H5" s="268"/>
      <c r="I5" s="267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7"/>
      <c r="AA5" s="107"/>
      <c r="AC5" s="107"/>
      <c r="AD5" s="107"/>
    </row>
    <row r="6" spans="1:30" x14ac:dyDescent="0.2">
      <c r="B6" s="352" t="s">
        <v>21</v>
      </c>
      <c r="C6" s="352"/>
      <c r="D6" s="352"/>
      <c r="E6" s="157"/>
      <c r="F6" s="354" t="s">
        <v>48</v>
      </c>
      <c r="G6" s="354"/>
      <c r="H6" s="354"/>
      <c r="I6" s="259"/>
      <c r="J6" s="353" t="s">
        <v>49</v>
      </c>
      <c r="K6" s="353"/>
      <c r="L6" s="353"/>
      <c r="M6" s="259"/>
      <c r="N6" s="351" t="s">
        <v>50</v>
      </c>
      <c r="O6" s="351"/>
      <c r="P6" s="351"/>
      <c r="Q6" s="259"/>
      <c r="R6" s="351" t="s">
        <v>249</v>
      </c>
      <c r="S6" s="351"/>
      <c r="T6" s="351"/>
      <c r="U6" s="259"/>
      <c r="V6" s="351" t="s">
        <v>250</v>
      </c>
      <c r="W6" s="351"/>
      <c r="X6" s="351"/>
      <c r="Y6" s="259"/>
      <c r="Z6" s="259" t="s">
        <v>22</v>
      </c>
      <c r="AA6" s="107"/>
      <c r="AC6" s="107"/>
      <c r="AD6" s="107"/>
    </row>
    <row r="7" spans="1:30" ht="25.5" x14ac:dyDescent="0.2">
      <c r="A7" s="264" t="s">
        <v>404</v>
      </c>
      <c r="B7" s="164" t="s">
        <v>165</v>
      </c>
      <c r="C7" s="197"/>
      <c r="D7" s="156"/>
      <c r="E7" s="157"/>
      <c r="F7" s="164" t="s">
        <v>165</v>
      </c>
      <c r="G7" s="165"/>
      <c r="H7" s="262"/>
      <c r="I7" s="259"/>
      <c r="J7" s="164" t="s">
        <v>165</v>
      </c>
      <c r="K7" s="165"/>
      <c r="L7" s="262"/>
      <c r="M7" s="259"/>
      <c r="N7" s="164" t="s">
        <v>165</v>
      </c>
      <c r="O7" s="165">
        <v>42095</v>
      </c>
      <c r="P7" s="262"/>
      <c r="Q7" s="259"/>
      <c r="R7" s="164" t="s">
        <v>165</v>
      </c>
      <c r="S7" s="165">
        <v>42186</v>
      </c>
      <c r="T7" s="262"/>
      <c r="U7" s="259"/>
      <c r="V7" s="164" t="s">
        <v>165</v>
      </c>
      <c r="W7" s="165"/>
      <c r="X7" s="262"/>
      <c r="Y7" s="259"/>
      <c r="Z7" s="165">
        <f>O7</f>
        <v>42095</v>
      </c>
      <c r="AA7" s="107"/>
      <c r="AC7" s="107"/>
      <c r="AD7" s="107"/>
    </row>
    <row r="8" spans="1:30" x14ac:dyDescent="0.2">
      <c r="B8" s="164" t="s">
        <v>166</v>
      </c>
      <c r="C8" s="197"/>
      <c r="D8" s="156"/>
      <c r="E8" s="157"/>
      <c r="F8" s="164" t="s">
        <v>166</v>
      </c>
      <c r="G8" s="165"/>
      <c r="H8" s="262"/>
      <c r="I8" s="259"/>
      <c r="J8" s="164" t="s">
        <v>166</v>
      </c>
      <c r="K8" s="165"/>
      <c r="L8" s="262"/>
      <c r="M8" s="259"/>
      <c r="N8" s="164" t="s">
        <v>166</v>
      </c>
      <c r="O8" s="165">
        <v>42185</v>
      </c>
      <c r="P8" s="262"/>
      <c r="Q8" s="259"/>
      <c r="R8" s="164" t="s">
        <v>166</v>
      </c>
      <c r="S8" s="165">
        <v>42460</v>
      </c>
      <c r="T8" s="262"/>
      <c r="U8" s="259"/>
      <c r="V8" s="164" t="s">
        <v>166</v>
      </c>
      <c r="W8" s="165"/>
      <c r="X8" s="262"/>
      <c r="Y8" s="259"/>
      <c r="Z8" s="165">
        <f>S8</f>
        <v>42460</v>
      </c>
      <c r="AA8" s="107"/>
      <c r="AC8" s="107"/>
      <c r="AD8" s="107"/>
    </row>
    <row r="9" spans="1:30" x14ac:dyDescent="0.2">
      <c r="A9" s="116" t="s">
        <v>13</v>
      </c>
      <c r="B9" s="107" t="s">
        <v>167</v>
      </c>
      <c r="D9" s="132">
        <f>ROUND((C8-C7)/30,0)</f>
        <v>0</v>
      </c>
      <c r="E9" s="110"/>
      <c r="F9" s="269" t="s">
        <v>167</v>
      </c>
      <c r="H9" s="270">
        <f>ROUND((G8-G7)/30,0)</f>
        <v>0</v>
      </c>
      <c r="I9" s="270"/>
      <c r="J9" s="269" t="s">
        <v>167</v>
      </c>
      <c r="L9" s="270">
        <f>ROUND((K8-K7)/30,0)</f>
        <v>0</v>
      </c>
      <c r="M9" s="270"/>
      <c r="N9" s="269" t="s">
        <v>167</v>
      </c>
      <c r="O9" s="269"/>
      <c r="P9" s="270">
        <f>ROUND((O8-O7)/30,0)</f>
        <v>3</v>
      </c>
      <c r="Q9" s="270"/>
      <c r="R9" s="269" t="s">
        <v>167</v>
      </c>
      <c r="S9" s="269"/>
      <c r="T9" s="270">
        <f>ROUND((S8-S7)/30,0)</f>
        <v>9</v>
      </c>
      <c r="U9" s="270"/>
      <c r="V9" s="269" t="s">
        <v>167</v>
      </c>
      <c r="W9" s="269"/>
      <c r="X9" s="270">
        <f>ROUND((W8-W7)/30,0)</f>
        <v>0</v>
      </c>
      <c r="Y9" s="270"/>
      <c r="Z9" s="271">
        <f>ROUND(D9+H9+L9+P9+T9+X9,0)</f>
        <v>12</v>
      </c>
      <c r="AA9" s="107"/>
      <c r="AC9" s="107"/>
      <c r="AD9" s="107"/>
    </row>
    <row r="10" spans="1:30" x14ac:dyDescent="0.2">
      <c r="A10" s="111" t="s">
        <v>0</v>
      </c>
      <c r="B10" s="106"/>
      <c r="C10" s="106"/>
      <c r="E10" s="113"/>
      <c r="F10" s="267"/>
      <c r="G10" s="267"/>
      <c r="I10" s="272"/>
      <c r="J10" s="267"/>
      <c r="K10" s="267"/>
      <c r="N10" s="267"/>
      <c r="O10" s="267"/>
      <c r="R10" s="267"/>
      <c r="S10" s="267"/>
      <c r="V10" s="267"/>
      <c r="W10" s="267"/>
      <c r="Z10" s="272"/>
      <c r="AA10" s="107"/>
      <c r="AC10" s="107"/>
      <c r="AD10" s="107"/>
    </row>
    <row r="11" spans="1:30" x14ac:dyDescent="0.2">
      <c r="A11" s="114" t="s">
        <v>12</v>
      </c>
      <c r="B11" s="115" t="s">
        <v>15</v>
      </c>
      <c r="C11" s="115" t="s">
        <v>1</v>
      </c>
      <c r="D11" s="109" t="s">
        <v>25</v>
      </c>
      <c r="E11" s="113"/>
      <c r="F11" s="263" t="s">
        <v>15</v>
      </c>
      <c r="G11" s="263" t="s">
        <v>1</v>
      </c>
      <c r="H11" s="273" t="s">
        <v>25</v>
      </c>
      <c r="I11" s="272"/>
      <c r="J11" s="263" t="s">
        <v>15</v>
      </c>
      <c r="K11" s="263" t="s">
        <v>1</v>
      </c>
      <c r="L11" s="273" t="s">
        <v>25</v>
      </c>
      <c r="N11" s="263" t="s">
        <v>15</v>
      </c>
      <c r="O11" s="263" t="s">
        <v>1</v>
      </c>
      <c r="P11" s="273" t="s">
        <v>25</v>
      </c>
      <c r="R11" s="263" t="s">
        <v>15</v>
      </c>
      <c r="S11" s="263" t="s">
        <v>1</v>
      </c>
      <c r="T11" s="273" t="s">
        <v>25</v>
      </c>
      <c r="V11" s="263" t="s">
        <v>15</v>
      </c>
      <c r="W11" s="263" t="s">
        <v>1</v>
      </c>
      <c r="X11" s="273" t="s">
        <v>25</v>
      </c>
      <c r="Z11" s="272"/>
      <c r="AA11" s="107"/>
      <c r="AC11" s="107"/>
      <c r="AD11" s="107"/>
    </row>
    <row r="12" spans="1:30" x14ac:dyDescent="0.2">
      <c r="B12" s="189">
        <v>0</v>
      </c>
      <c r="C12" s="190"/>
      <c r="D12" s="117">
        <f>ROUND(B12/195*C12,0)</f>
        <v>0</v>
      </c>
      <c r="E12" s="113"/>
      <c r="F12" s="272">
        <f>ROUND(B12*(1+$B$4),0)</f>
        <v>0</v>
      </c>
      <c r="G12" s="274">
        <v>0</v>
      </c>
      <c r="H12" s="275">
        <f>ROUND(F12/195*G12,0)</f>
        <v>0</v>
      </c>
      <c r="I12" s="272"/>
      <c r="J12" s="272">
        <f>ROUND(F12*(1+$B$4),0)</f>
        <v>0</v>
      </c>
      <c r="K12" s="274">
        <v>0</v>
      </c>
      <c r="L12" s="275">
        <f>ROUND(J12/195*K12,0)</f>
        <v>0</v>
      </c>
      <c r="N12" s="272">
        <f>ROUND(J12*(1+$B$4),0)</f>
        <v>0</v>
      </c>
      <c r="O12" s="274"/>
      <c r="P12" s="275">
        <f>ROUND(N12/195*O12,0)</f>
        <v>0</v>
      </c>
      <c r="R12" s="272">
        <f>ROUND(N12*(1+$B$4),0)</f>
        <v>0</v>
      </c>
      <c r="S12" s="274"/>
      <c r="T12" s="275">
        <f>ROUND(R12/195*S12,0)</f>
        <v>0</v>
      </c>
      <c r="V12" s="272">
        <f>ROUND(R12*(1+$B$4),0)</f>
        <v>0</v>
      </c>
      <c r="W12" s="274"/>
      <c r="X12" s="275">
        <f>ROUND(V12/195*W12,0)</f>
        <v>0</v>
      </c>
      <c r="Z12" s="272">
        <f>ROUND(D12+H12+L12+P12+T12+X12,0)</f>
        <v>0</v>
      </c>
      <c r="AA12" s="107"/>
      <c r="AC12" s="107"/>
      <c r="AD12" s="107"/>
    </row>
    <row r="13" spans="1:30" ht="3" customHeight="1" x14ac:dyDescent="0.2">
      <c r="B13" s="177"/>
      <c r="C13" s="116"/>
      <c r="D13" s="118"/>
      <c r="E13" s="119"/>
      <c r="F13" s="272"/>
      <c r="G13" s="274"/>
      <c r="H13" s="276"/>
      <c r="I13" s="277"/>
      <c r="J13" s="272"/>
      <c r="K13" s="274"/>
      <c r="L13" s="276"/>
      <c r="M13" s="277"/>
      <c r="O13" s="274"/>
      <c r="P13" s="276"/>
      <c r="Q13" s="277"/>
      <c r="S13" s="274"/>
      <c r="T13" s="276"/>
      <c r="U13" s="277"/>
      <c r="W13" s="274"/>
      <c r="X13" s="276"/>
      <c r="Y13" s="277"/>
      <c r="Z13" s="278"/>
      <c r="AA13" s="107"/>
      <c r="AC13" s="107"/>
      <c r="AD13" s="107"/>
    </row>
    <row r="14" spans="1:30" x14ac:dyDescent="0.2">
      <c r="A14" s="116" t="s">
        <v>2</v>
      </c>
      <c r="B14" s="177"/>
      <c r="C14" s="116"/>
      <c r="D14" s="117">
        <f>ROUND(SUM(D12:D13),0)</f>
        <v>0</v>
      </c>
      <c r="E14" s="121"/>
      <c r="F14" s="272"/>
      <c r="G14" s="274"/>
      <c r="H14" s="275">
        <f>ROUND(SUM(H12:H13),2)</f>
        <v>0</v>
      </c>
      <c r="I14" s="275"/>
      <c r="J14" s="272"/>
      <c r="K14" s="274"/>
      <c r="L14" s="275">
        <f>ROUND(SUM(L12:L13),0)</f>
        <v>0</v>
      </c>
      <c r="M14" s="275"/>
      <c r="O14" s="274"/>
      <c r="P14" s="275">
        <f>ROUND(SUM(P12:P13),0)</f>
        <v>0</v>
      </c>
      <c r="Q14" s="275"/>
      <c r="S14" s="274"/>
      <c r="T14" s="275">
        <f>ROUND(SUM(T12:T13),0)</f>
        <v>0</v>
      </c>
      <c r="U14" s="275"/>
      <c r="W14" s="274"/>
      <c r="X14" s="275">
        <f>ROUND(SUM(X12:X13),0)</f>
        <v>0</v>
      </c>
      <c r="Y14" s="275"/>
      <c r="Z14" s="275">
        <f>ROUND(SUM(Z12:Z13),0)</f>
        <v>0</v>
      </c>
      <c r="AA14" s="107"/>
      <c r="AC14" s="107"/>
      <c r="AD14" s="107"/>
    </row>
    <row r="15" spans="1:30" ht="6" customHeight="1" x14ac:dyDescent="0.2">
      <c r="A15" s="116"/>
      <c r="B15" s="177"/>
      <c r="C15" s="116"/>
      <c r="D15" s="117"/>
      <c r="E15" s="121"/>
      <c r="F15" s="272"/>
      <c r="G15" s="274"/>
      <c r="H15" s="275"/>
      <c r="I15" s="275"/>
      <c r="J15" s="272"/>
      <c r="K15" s="274"/>
      <c r="L15" s="275"/>
      <c r="M15" s="275"/>
      <c r="O15" s="274"/>
      <c r="P15" s="275"/>
      <c r="Q15" s="275"/>
      <c r="S15" s="274"/>
      <c r="T15" s="275"/>
      <c r="U15" s="275"/>
      <c r="W15" s="274"/>
      <c r="X15" s="275"/>
      <c r="Y15" s="275"/>
      <c r="Z15" s="275"/>
      <c r="AA15" s="107"/>
      <c r="AC15" s="107"/>
      <c r="AD15" s="107"/>
    </row>
    <row r="16" spans="1:30" x14ac:dyDescent="0.2">
      <c r="A16" s="115" t="s">
        <v>207</v>
      </c>
      <c r="B16" s="123" t="s">
        <v>15</v>
      </c>
      <c r="C16" s="115" t="s">
        <v>27</v>
      </c>
      <c r="D16" s="117"/>
      <c r="E16" s="121"/>
      <c r="F16" s="259" t="s">
        <v>15</v>
      </c>
      <c r="G16" s="263" t="s">
        <v>27</v>
      </c>
      <c r="H16" s="275"/>
      <c r="I16" s="275"/>
      <c r="J16" s="263" t="s">
        <v>15</v>
      </c>
      <c r="K16" s="263" t="s">
        <v>27</v>
      </c>
      <c r="L16" s="275"/>
      <c r="M16" s="275"/>
      <c r="N16" s="263" t="s">
        <v>15</v>
      </c>
      <c r="O16" s="263" t="s">
        <v>27</v>
      </c>
      <c r="P16" s="275"/>
      <c r="Q16" s="275"/>
      <c r="R16" s="263" t="s">
        <v>15</v>
      </c>
      <c r="S16" s="263" t="s">
        <v>27</v>
      </c>
      <c r="T16" s="275"/>
      <c r="U16" s="275"/>
      <c r="V16" s="263" t="s">
        <v>15</v>
      </c>
      <c r="W16" s="263" t="s">
        <v>27</v>
      </c>
      <c r="X16" s="275"/>
      <c r="Y16" s="275"/>
      <c r="Z16" s="275"/>
      <c r="AA16" s="107"/>
      <c r="AC16" s="107"/>
      <c r="AD16" s="107"/>
    </row>
    <row r="17" spans="1:30" x14ac:dyDescent="0.2">
      <c r="A17" s="116" t="s">
        <v>29</v>
      </c>
      <c r="B17" s="185"/>
      <c r="C17" s="186"/>
      <c r="D17" s="117">
        <f>ROUND(B17/9*C17,0)</f>
        <v>0</v>
      </c>
      <c r="E17" s="121"/>
      <c r="F17" s="272">
        <f>ROUND(B17*(1+$B$4),2)</f>
        <v>0</v>
      </c>
      <c r="G17" s="279"/>
      <c r="H17" s="275">
        <f>ROUND(F17/9*G17,0)</f>
        <v>0</v>
      </c>
      <c r="I17" s="275"/>
      <c r="J17" s="272">
        <f>ROUND(F17*(1+$B$4),2)</f>
        <v>0</v>
      </c>
      <c r="K17" s="279"/>
      <c r="L17" s="275">
        <f>ROUND(J17/9*K17,0)</f>
        <v>0</v>
      </c>
      <c r="M17" s="275"/>
      <c r="N17" s="272">
        <f>ROUND(J17*(1+$B$4),2)</f>
        <v>0</v>
      </c>
      <c r="O17" s="279"/>
      <c r="P17" s="275">
        <f>ROUND(N17/9*O17,0)</f>
        <v>0</v>
      </c>
      <c r="Q17" s="275"/>
      <c r="R17" s="272">
        <f>ROUND(N17*(1+$B$4),2)</f>
        <v>0</v>
      </c>
      <c r="S17" s="279"/>
      <c r="T17" s="275">
        <f>ROUND(R17/9*S17,0)</f>
        <v>0</v>
      </c>
      <c r="U17" s="275"/>
      <c r="V17" s="272">
        <f>ROUND(R17*(1+$B$4),2)</f>
        <v>0</v>
      </c>
      <c r="W17" s="280"/>
      <c r="X17" s="275">
        <f>ROUND(V17/9*W17,0)</f>
        <v>0</v>
      </c>
      <c r="Y17" s="275"/>
      <c r="Z17" s="272">
        <f>ROUND(D17+H17+L17+P17+T17+X17,0)</f>
        <v>0</v>
      </c>
      <c r="AA17" s="107"/>
      <c r="AC17" s="107"/>
      <c r="AD17" s="107"/>
    </row>
    <row r="18" spans="1:30" x14ac:dyDescent="0.2">
      <c r="A18" s="116" t="s">
        <v>30</v>
      </c>
      <c r="B18" s="185"/>
      <c r="C18" s="190"/>
      <c r="D18" s="117">
        <f>ROUND(B18/12*C18,0)</f>
        <v>0</v>
      </c>
      <c r="E18" s="121"/>
      <c r="F18" s="272">
        <f>ROUND(B18*(1+$B$4),2)</f>
        <v>0</v>
      </c>
      <c r="G18" s="274"/>
      <c r="H18" s="275">
        <f>ROUND(F18/12*G18,0)</f>
        <v>0</v>
      </c>
      <c r="I18" s="275"/>
      <c r="J18" s="272">
        <f>ROUND(F18*(1+$B$4),2)</f>
        <v>0</v>
      </c>
      <c r="K18" s="274"/>
      <c r="L18" s="275">
        <f>ROUND(J18/12*K18,0)</f>
        <v>0</v>
      </c>
      <c r="M18" s="275"/>
      <c r="N18" s="272">
        <f>ROUND(J18*(1+$B$4),2)</f>
        <v>0</v>
      </c>
      <c r="O18" s="274"/>
      <c r="P18" s="275">
        <f>ROUND(N18/12*O18,0)</f>
        <v>0</v>
      </c>
      <c r="Q18" s="275"/>
      <c r="R18" s="272">
        <f>ROUND(N18*(1+$B$4),2)</f>
        <v>0</v>
      </c>
      <c r="S18" s="281"/>
      <c r="T18" s="275">
        <f>ROUND(R18/12*S18,0)</f>
        <v>0</v>
      </c>
      <c r="U18" s="275"/>
      <c r="V18" s="272">
        <f>ROUND(R18*(1+$B$4),2)</f>
        <v>0</v>
      </c>
      <c r="W18" s="281"/>
      <c r="X18" s="275">
        <f>ROUND(V18/12*W18,0)</f>
        <v>0</v>
      </c>
      <c r="Y18" s="275"/>
      <c r="Z18" s="272">
        <f>ROUND(D18+H18+L18+P18+T18+X18,0)</f>
        <v>0</v>
      </c>
      <c r="AA18" s="107"/>
      <c r="AC18" s="107"/>
      <c r="AD18" s="107"/>
    </row>
    <row r="19" spans="1:30" ht="3" customHeight="1" x14ac:dyDescent="0.2">
      <c r="A19" s="116"/>
      <c r="B19" s="112"/>
      <c r="C19" s="116"/>
      <c r="D19" s="118"/>
      <c r="E19" s="121"/>
      <c r="F19" s="272"/>
      <c r="G19" s="274"/>
      <c r="H19" s="276"/>
      <c r="I19" s="275"/>
      <c r="J19" s="272"/>
      <c r="K19" s="274"/>
      <c r="L19" s="276"/>
      <c r="M19" s="275"/>
      <c r="O19" s="274"/>
      <c r="P19" s="276"/>
      <c r="Q19" s="275"/>
      <c r="S19" s="274"/>
      <c r="T19" s="276"/>
      <c r="U19" s="275"/>
      <c r="W19" s="274"/>
      <c r="X19" s="276"/>
      <c r="Y19" s="275"/>
      <c r="Z19" s="276"/>
      <c r="AA19" s="107"/>
      <c r="AC19" s="107"/>
      <c r="AD19" s="107"/>
    </row>
    <row r="20" spans="1:30" x14ac:dyDescent="0.2">
      <c r="A20" s="122" t="s">
        <v>42</v>
      </c>
      <c r="B20" s="112"/>
      <c r="C20" s="116"/>
      <c r="D20" s="117">
        <f>ROUND(SUM(D17:D19),0)</f>
        <v>0</v>
      </c>
      <c r="E20" s="121"/>
      <c r="F20" s="272"/>
      <c r="G20" s="274"/>
      <c r="H20" s="275">
        <f>ROUND(SUM(H17:H19),0)</f>
        <v>0</v>
      </c>
      <c r="I20" s="275"/>
      <c r="J20" s="272"/>
      <c r="K20" s="274"/>
      <c r="L20" s="275">
        <f>ROUND(SUM(L17:L19),0)</f>
        <v>0</v>
      </c>
      <c r="M20" s="275"/>
      <c r="O20" s="274"/>
      <c r="P20" s="275">
        <f>ROUND(SUM(P17:P19),0)</f>
        <v>0</v>
      </c>
      <c r="Q20" s="275"/>
      <c r="S20" s="274"/>
      <c r="T20" s="275">
        <f>ROUND(SUM(T17:T19),0)</f>
        <v>0</v>
      </c>
      <c r="U20" s="275"/>
      <c r="W20" s="274"/>
      <c r="X20" s="275">
        <f>ROUND(SUM(X17:X19),0)</f>
        <v>0</v>
      </c>
      <c r="Y20" s="275"/>
      <c r="Z20" s="275">
        <f>ROUND(SUM(Z17:Z19),0)</f>
        <v>0</v>
      </c>
      <c r="AA20" s="107"/>
      <c r="AC20" s="107"/>
      <c r="AD20" s="107"/>
    </row>
    <row r="21" spans="1:30" ht="6" customHeight="1" x14ac:dyDescent="0.2">
      <c r="A21" s="122"/>
      <c r="B21" s="112"/>
      <c r="C21" s="116"/>
      <c r="D21" s="117"/>
      <c r="E21" s="121"/>
      <c r="F21" s="272"/>
      <c r="G21" s="274"/>
      <c r="H21" s="275"/>
      <c r="I21" s="275"/>
      <c r="J21" s="272"/>
      <c r="K21" s="274"/>
      <c r="L21" s="275"/>
      <c r="M21" s="275"/>
      <c r="O21" s="274"/>
      <c r="P21" s="275"/>
      <c r="Q21" s="275"/>
      <c r="S21" s="274"/>
      <c r="T21" s="275"/>
      <c r="U21" s="275"/>
      <c r="W21" s="274"/>
      <c r="X21" s="275"/>
      <c r="Y21" s="275"/>
      <c r="Z21" s="275"/>
      <c r="AA21" s="107"/>
      <c r="AC21" s="107"/>
      <c r="AD21" s="107"/>
    </row>
    <row r="22" spans="1:30" x14ac:dyDescent="0.2">
      <c r="A22" s="168" t="s">
        <v>169</v>
      </c>
      <c r="B22" s="123" t="s">
        <v>15</v>
      </c>
      <c r="C22" s="115" t="s">
        <v>27</v>
      </c>
      <c r="D22" s="117"/>
      <c r="E22" s="121"/>
      <c r="F22" s="259" t="s">
        <v>15</v>
      </c>
      <c r="G22" s="263" t="s">
        <v>27</v>
      </c>
      <c r="H22" s="275"/>
      <c r="I22" s="275"/>
      <c r="J22" s="263" t="s">
        <v>15</v>
      </c>
      <c r="K22" s="263" t="s">
        <v>27</v>
      </c>
      <c r="L22" s="275"/>
      <c r="M22" s="275"/>
      <c r="N22" s="263" t="s">
        <v>15</v>
      </c>
      <c r="O22" s="263" t="s">
        <v>27</v>
      </c>
      <c r="P22" s="275"/>
      <c r="Q22" s="275"/>
      <c r="R22" s="263" t="s">
        <v>15</v>
      </c>
      <c r="S22" s="263" t="s">
        <v>27</v>
      </c>
      <c r="T22" s="275"/>
      <c r="U22" s="275"/>
      <c r="V22" s="263" t="s">
        <v>15</v>
      </c>
      <c r="W22" s="263" t="s">
        <v>27</v>
      </c>
      <c r="X22" s="275"/>
      <c r="Y22" s="275"/>
      <c r="Z22" s="275"/>
      <c r="AA22" s="107"/>
      <c r="AC22" s="107"/>
      <c r="AD22" s="107"/>
    </row>
    <row r="23" spans="1:30" x14ac:dyDescent="0.2">
      <c r="A23" s="122" t="s">
        <v>170</v>
      </c>
      <c r="B23" s="185"/>
      <c r="C23" s="190"/>
      <c r="D23" s="117">
        <f>ROUND(B23/12*C23,0)</f>
        <v>0</v>
      </c>
      <c r="E23" s="121"/>
      <c r="F23" s="272">
        <f>ROUND(B23*(1+$B$4),2)</f>
        <v>0</v>
      </c>
      <c r="G23" s="274"/>
      <c r="H23" s="275">
        <f>ROUND(F23/12*G23,0)</f>
        <v>0</v>
      </c>
      <c r="I23" s="275"/>
      <c r="J23" s="272">
        <f>ROUND(F23*(1+$B$4),2)</f>
        <v>0</v>
      </c>
      <c r="K23" s="274"/>
      <c r="L23" s="275">
        <f>ROUND(J23/12*K23,0)</f>
        <v>0</v>
      </c>
      <c r="M23" s="275"/>
      <c r="N23" s="272">
        <f>ROUND(J23*(1+$B$4),2)</f>
        <v>0</v>
      </c>
      <c r="O23" s="274"/>
      <c r="P23" s="275">
        <f>ROUND(N23/12*O23,0)</f>
        <v>0</v>
      </c>
      <c r="Q23" s="275"/>
      <c r="R23" s="272">
        <f>ROUND(N23*(1+$B$4),2)</f>
        <v>0</v>
      </c>
      <c r="S23" s="274"/>
      <c r="T23" s="275">
        <f>ROUND(R23/12*S23,0)</f>
        <v>0</v>
      </c>
      <c r="U23" s="275"/>
      <c r="V23" s="272">
        <f>ROUND(R23*(1+$B$4),2)</f>
        <v>0</v>
      </c>
      <c r="W23" s="274"/>
      <c r="X23" s="275">
        <f>ROUND(V23/12*W23,0)</f>
        <v>0</v>
      </c>
      <c r="Y23" s="275"/>
      <c r="Z23" s="272">
        <f>ROUND(D23+H23+L23+P23+T23+X23,0)</f>
        <v>0</v>
      </c>
      <c r="AA23" s="107"/>
      <c r="AC23" s="107"/>
      <c r="AD23" s="107"/>
    </row>
    <row r="24" spans="1:30" x14ac:dyDescent="0.2">
      <c r="A24" s="122" t="s">
        <v>171</v>
      </c>
      <c r="B24" s="185"/>
      <c r="C24" s="190"/>
      <c r="D24" s="117">
        <f>ROUND(B24/12*C24,0)</f>
        <v>0</v>
      </c>
      <c r="E24" s="121"/>
      <c r="F24" s="272">
        <f>ROUND(B24*(1+$B$4),2)</f>
        <v>0</v>
      </c>
      <c r="G24" s="274"/>
      <c r="H24" s="275">
        <f>ROUND(F24/12*G24,0)</f>
        <v>0</v>
      </c>
      <c r="I24" s="275"/>
      <c r="J24" s="272">
        <f>ROUND(F24*(1+$B$4),2)</f>
        <v>0</v>
      </c>
      <c r="K24" s="274"/>
      <c r="L24" s="275">
        <f>ROUND(J24/12*K24,0)</f>
        <v>0</v>
      </c>
      <c r="M24" s="275"/>
      <c r="N24" s="272">
        <f>ROUND(J24*(1+$B$4),2)</f>
        <v>0</v>
      </c>
      <c r="O24" s="274"/>
      <c r="P24" s="275">
        <f>ROUND(N24/12*O24,0)</f>
        <v>0</v>
      </c>
      <c r="Q24" s="275"/>
      <c r="R24" s="272">
        <f>ROUND(N24*(1+$B$4),2)</f>
        <v>0</v>
      </c>
      <c r="S24" s="274"/>
      <c r="T24" s="275">
        <f>ROUND(R24/12*S24,0)</f>
        <v>0</v>
      </c>
      <c r="U24" s="275"/>
      <c r="V24" s="272">
        <f>ROUND(R24*(1+$B$4),2)</f>
        <v>0</v>
      </c>
      <c r="W24" s="274"/>
      <c r="X24" s="275">
        <f>ROUND(V24/12*W24,0)</f>
        <v>0</v>
      </c>
      <c r="Y24" s="275"/>
      <c r="Z24" s="272">
        <f>ROUND(D24+H24+L24+P24+T24+X24,0)</f>
        <v>0</v>
      </c>
      <c r="AA24" s="107"/>
      <c r="AC24" s="107"/>
      <c r="AD24" s="107"/>
    </row>
    <row r="25" spans="1:30" ht="3" customHeight="1" x14ac:dyDescent="0.2">
      <c r="A25" s="122"/>
      <c r="B25" s="112"/>
      <c r="C25" s="116"/>
      <c r="D25" s="118"/>
      <c r="E25" s="121"/>
      <c r="F25" s="272"/>
      <c r="G25" s="274"/>
      <c r="H25" s="276"/>
      <c r="I25" s="275"/>
      <c r="J25" s="272"/>
      <c r="K25" s="274"/>
      <c r="L25" s="276"/>
      <c r="M25" s="275"/>
      <c r="O25" s="274"/>
      <c r="P25" s="276"/>
      <c r="Q25" s="275"/>
      <c r="S25" s="274"/>
      <c r="T25" s="276"/>
      <c r="U25" s="275"/>
      <c r="W25" s="274"/>
      <c r="X25" s="276"/>
      <c r="Y25" s="275"/>
      <c r="Z25" s="276"/>
      <c r="AA25" s="107"/>
      <c r="AC25" s="107"/>
      <c r="AD25" s="107"/>
    </row>
    <row r="26" spans="1:30" x14ac:dyDescent="0.2">
      <c r="A26" s="122" t="s">
        <v>172</v>
      </c>
      <c r="B26" s="112"/>
      <c r="C26" s="116"/>
      <c r="D26" s="117">
        <f>ROUND(SUM(D23:D25),0)</f>
        <v>0</v>
      </c>
      <c r="E26" s="121"/>
      <c r="F26" s="272"/>
      <c r="G26" s="274"/>
      <c r="H26" s="275">
        <f>ROUND(SUM(H23:H25),0)</f>
        <v>0</v>
      </c>
      <c r="I26" s="275"/>
      <c r="J26" s="272"/>
      <c r="K26" s="274"/>
      <c r="L26" s="275">
        <f>ROUND(SUM(L23:L25),0)</f>
        <v>0</v>
      </c>
      <c r="M26" s="275"/>
      <c r="O26" s="274"/>
      <c r="P26" s="275">
        <f>ROUND(SUM(P23:P25),0)</f>
        <v>0</v>
      </c>
      <c r="Q26" s="275"/>
      <c r="S26" s="274"/>
      <c r="T26" s="275">
        <f>ROUND(SUM(T23:T25),0)</f>
        <v>0</v>
      </c>
      <c r="U26" s="275"/>
      <c r="W26" s="274"/>
      <c r="X26" s="275">
        <f>ROUND(SUM(X23:X25),0)</f>
        <v>0</v>
      </c>
      <c r="Y26" s="275"/>
      <c r="Z26" s="275">
        <f>ROUND(SUM(Z23:Z25),0)</f>
        <v>0</v>
      </c>
      <c r="AA26" s="107"/>
      <c r="AC26" s="107"/>
      <c r="AD26" s="107"/>
    </row>
    <row r="27" spans="1:30" ht="6" customHeight="1" x14ac:dyDescent="0.2">
      <c r="A27" s="122"/>
      <c r="B27" s="112"/>
      <c r="C27" s="116"/>
      <c r="D27" s="117"/>
      <c r="E27" s="121"/>
      <c r="F27" s="272"/>
      <c r="G27" s="274"/>
      <c r="H27" s="275"/>
      <c r="I27" s="275"/>
      <c r="J27" s="272"/>
      <c r="K27" s="274"/>
      <c r="L27" s="275"/>
      <c r="M27" s="275"/>
      <c r="O27" s="274"/>
      <c r="P27" s="275"/>
      <c r="Q27" s="275"/>
      <c r="S27" s="274"/>
      <c r="T27" s="275"/>
      <c r="U27" s="275"/>
      <c r="W27" s="274"/>
      <c r="X27" s="275"/>
      <c r="Y27" s="275"/>
      <c r="Z27" s="275"/>
      <c r="AA27" s="107"/>
      <c r="AC27" s="107"/>
      <c r="AD27" s="107"/>
    </row>
    <row r="28" spans="1:30" x14ac:dyDescent="0.2">
      <c r="A28" s="168" t="s">
        <v>184</v>
      </c>
      <c r="B28" s="123" t="s">
        <v>15</v>
      </c>
      <c r="C28" s="115" t="s">
        <v>27</v>
      </c>
      <c r="D28" s="117"/>
      <c r="E28" s="121"/>
      <c r="F28" s="259" t="s">
        <v>15</v>
      </c>
      <c r="G28" s="263" t="s">
        <v>27</v>
      </c>
      <c r="H28" s="275"/>
      <c r="I28" s="275"/>
      <c r="J28" s="263" t="s">
        <v>15</v>
      </c>
      <c r="K28" s="263" t="s">
        <v>27</v>
      </c>
      <c r="L28" s="275"/>
      <c r="M28" s="275"/>
      <c r="N28" s="263" t="s">
        <v>15</v>
      </c>
      <c r="O28" s="263" t="s">
        <v>27</v>
      </c>
      <c r="P28" s="275"/>
      <c r="Q28" s="275"/>
      <c r="R28" s="263" t="s">
        <v>15</v>
      </c>
      <c r="S28" s="263" t="s">
        <v>27</v>
      </c>
      <c r="T28" s="275"/>
      <c r="U28" s="275"/>
      <c r="V28" s="263" t="s">
        <v>15</v>
      </c>
      <c r="W28" s="263" t="s">
        <v>27</v>
      </c>
      <c r="X28" s="275"/>
      <c r="Y28" s="275"/>
      <c r="Z28" s="275"/>
      <c r="AA28" s="107"/>
      <c r="AC28" s="107"/>
      <c r="AD28" s="107"/>
    </row>
    <row r="29" spans="1:30" x14ac:dyDescent="0.2">
      <c r="A29" s="122" t="s">
        <v>286</v>
      </c>
      <c r="B29" s="185">
        <v>0</v>
      </c>
      <c r="C29" s="190"/>
      <c r="D29" s="117">
        <f>ROUND(B29/12*C29,0)</f>
        <v>0</v>
      </c>
      <c r="E29" s="121"/>
      <c r="F29" s="272">
        <f>ROUND(B29*(1+$B$4),2)</f>
        <v>0</v>
      </c>
      <c r="G29" s="274">
        <v>10</v>
      </c>
      <c r="H29" s="275">
        <f>ROUND(F29/12*G29,2)</f>
        <v>0</v>
      </c>
      <c r="I29" s="275"/>
      <c r="J29" s="272">
        <f>ROUND(F29*(1+$B$4),2)</f>
        <v>0</v>
      </c>
      <c r="K29" s="274">
        <v>0</v>
      </c>
      <c r="L29" s="275">
        <f>ROUND(J29/12*K29,0)</f>
        <v>0</v>
      </c>
      <c r="M29" s="275"/>
      <c r="N29" s="272">
        <f>ROUND(J29*(1+$B$4),2)</f>
        <v>0</v>
      </c>
      <c r="O29" s="274"/>
      <c r="P29" s="275">
        <f>ROUND(N29/12*O29,0)</f>
        <v>0</v>
      </c>
      <c r="Q29" s="275"/>
      <c r="R29" s="272">
        <f>ROUND(N29*(1+$B$4),2)</f>
        <v>0</v>
      </c>
      <c r="S29" s="274"/>
      <c r="T29" s="275">
        <f>ROUND(R29/12*S29,0)</f>
        <v>0</v>
      </c>
      <c r="U29" s="275"/>
      <c r="V29" s="272">
        <f>ROUND(R29*(1+$B$4),2)</f>
        <v>0</v>
      </c>
      <c r="W29" s="274"/>
      <c r="X29" s="275">
        <f>ROUND(V29/12*W29,0)</f>
        <v>0</v>
      </c>
      <c r="Y29" s="275"/>
      <c r="Z29" s="272">
        <f>ROUND(D29+H29+L29+P29+T29+X29,0)</f>
        <v>0</v>
      </c>
      <c r="AA29" s="107"/>
      <c r="AC29" s="107"/>
      <c r="AD29" s="107"/>
    </row>
    <row r="30" spans="1:30" hidden="1" x14ac:dyDescent="0.2">
      <c r="A30" s="122" t="s">
        <v>186</v>
      </c>
      <c r="B30" s="185"/>
      <c r="C30" s="190"/>
      <c r="D30" s="117">
        <f>ROUND(B30/12*C30,0)</f>
        <v>0</v>
      </c>
      <c r="E30" s="121"/>
      <c r="F30" s="272">
        <f>ROUND(B30*(1+$B$4),2)</f>
        <v>0</v>
      </c>
      <c r="G30" s="274"/>
      <c r="H30" s="275">
        <f>ROUND(F30/12*G30,0)</f>
        <v>0</v>
      </c>
      <c r="I30" s="275"/>
      <c r="J30" s="272">
        <f>ROUND(F30*(1+$B$4),2)</f>
        <v>0</v>
      </c>
      <c r="K30" s="274"/>
      <c r="L30" s="275">
        <f>ROUND(J30/12*K30,0)</f>
        <v>0</v>
      </c>
      <c r="M30" s="275"/>
      <c r="N30" s="272">
        <f>ROUND(J30*(1+$B$4),2)</f>
        <v>0</v>
      </c>
      <c r="O30" s="274"/>
      <c r="P30" s="275">
        <f>ROUND(N30/12*O30,0)</f>
        <v>0</v>
      </c>
      <c r="Q30" s="275"/>
      <c r="R30" s="272">
        <f>ROUND(N30*(1+$B$4),2)</f>
        <v>0</v>
      </c>
      <c r="S30" s="274"/>
      <c r="T30" s="275">
        <f>ROUND(R30/12*S30,0)</f>
        <v>0</v>
      </c>
      <c r="U30" s="275"/>
      <c r="V30" s="272">
        <f>ROUND(R30*(1+$B$4),2)</f>
        <v>0</v>
      </c>
      <c r="W30" s="274"/>
      <c r="X30" s="275">
        <f>ROUND(V30/12*W30,0)</f>
        <v>0</v>
      </c>
      <c r="Y30" s="275"/>
      <c r="Z30" s="272">
        <f>ROUND(D30+H30+L30+P30+T30+X30,0)</f>
        <v>0</v>
      </c>
      <c r="AA30" s="107"/>
      <c r="AC30" s="107"/>
      <c r="AD30" s="107"/>
    </row>
    <row r="31" spans="1:30" ht="3" customHeight="1" x14ac:dyDescent="0.2">
      <c r="A31" s="122"/>
      <c r="B31" s="112"/>
      <c r="C31" s="116"/>
      <c r="D31" s="118"/>
      <c r="E31" s="121"/>
      <c r="G31" s="274"/>
      <c r="H31" s="276"/>
      <c r="I31" s="275"/>
      <c r="J31" s="272"/>
      <c r="K31" s="274"/>
      <c r="L31" s="276"/>
      <c r="M31" s="275"/>
      <c r="O31" s="274"/>
      <c r="P31" s="276"/>
      <c r="Q31" s="275"/>
      <c r="S31" s="274"/>
      <c r="T31" s="276"/>
      <c r="U31" s="275"/>
      <c r="W31" s="274"/>
      <c r="X31" s="276"/>
      <c r="Y31" s="275"/>
      <c r="Z31" s="276"/>
      <c r="AA31" s="107"/>
      <c r="AC31" s="107"/>
      <c r="AD31" s="107"/>
    </row>
    <row r="32" spans="1:30" x14ac:dyDescent="0.2">
      <c r="A32" s="122" t="s">
        <v>187</v>
      </c>
      <c r="B32" s="112"/>
      <c r="C32" s="116"/>
      <c r="D32" s="117">
        <f>ROUND(SUM(D29:D31),0)</f>
        <v>0</v>
      </c>
      <c r="E32" s="121"/>
      <c r="G32" s="274"/>
      <c r="H32" s="275">
        <f>ROUND(SUM(H29:H31),0)</f>
        <v>0</v>
      </c>
      <c r="I32" s="275"/>
      <c r="J32" s="272"/>
      <c r="K32" s="274"/>
      <c r="L32" s="275">
        <f>ROUND(SUM(L29:L31),0)</f>
        <v>0</v>
      </c>
      <c r="M32" s="275"/>
      <c r="O32" s="274"/>
      <c r="P32" s="275">
        <f>ROUND(SUM(P29:P31),0)</f>
        <v>0</v>
      </c>
      <c r="Q32" s="275"/>
      <c r="S32" s="274"/>
      <c r="T32" s="275">
        <f>ROUND(SUM(T29:T31),0)</f>
        <v>0</v>
      </c>
      <c r="U32" s="275"/>
      <c r="W32" s="274"/>
      <c r="X32" s="275">
        <f>ROUND(SUM(X29:X31),0)</f>
        <v>0</v>
      </c>
      <c r="Y32" s="275"/>
      <c r="Z32" s="275">
        <f>ROUND(SUM(Z29:Z31),0)</f>
        <v>0</v>
      </c>
      <c r="AA32" s="107"/>
      <c r="AC32" s="107"/>
      <c r="AD32" s="107"/>
    </row>
    <row r="33" spans="1:30" ht="6" customHeight="1" x14ac:dyDescent="0.2">
      <c r="A33" s="122"/>
      <c r="B33" s="112"/>
      <c r="C33" s="116"/>
      <c r="D33" s="117"/>
      <c r="E33" s="121"/>
      <c r="G33" s="274"/>
      <c r="H33" s="275"/>
      <c r="I33" s="275"/>
      <c r="J33" s="272"/>
      <c r="K33" s="274"/>
      <c r="L33" s="275"/>
      <c r="M33" s="275"/>
      <c r="O33" s="274"/>
      <c r="P33" s="275"/>
      <c r="Q33" s="275"/>
      <c r="S33" s="274"/>
      <c r="T33" s="275"/>
      <c r="U33" s="275"/>
      <c r="W33" s="274"/>
      <c r="X33" s="275"/>
      <c r="Y33" s="275"/>
      <c r="Z33" s="275"/>
      <c r="AA33" s="107"/>
      <c r="AC33" s="107"/>
      <c r="AD33" s="107"/>
    </row>
    <row r="34" spans="1:30" x14ac:dyDescent="0.2">
      <c r="A34" s="114" t="s">
        <v>56</v>
      </c>
      <c r="B34" s="123" t="s">
        <v>26</v>
      </c>
      <c r="C34" s="124" t="s">
        <v>27</v>
      </c>
      <c r="D34" s="117"/>
      <c r="E34" s="121"/>
      <c r="F34" s="259" t="s">
        <v>26</v>
      </c>
      <c r="G34" s="282" t="s">
        <v>27</v>
      </c>
      <c r="I34" s="275"/>
      <c r="J34" s="259" t="s">
        <v>26</v>
      </c>
      <c r="K34" s="282" t="s">
        <v>27</v>
      </c>
      <c r="L34" s="275"/>
      <c r="M34" s="275"/>
      <c r="N34" s="259" t="s">
        <v>26</v>
      </c>
      <c r="O34" s="282" t="s">
        <v>27</v>
      </c>
      <c r="P34" s="275"/>
      <c r="Q34" s="275"/>
      <c r="R34" s="259" t="s">
        <v>26</v>
      </c>
      <c r="S34" s="282" t="s">
        <v>27</v>
      </c>
      <c r="T34" s="275"/>
      <c r="U34" s="275"/>
      <c r="V34" s="259" t="s">
        <v>26</v>
      </c>
      <c r="W34" s="282" t="s">
        <v>27</v>
      </c>
      <c r="X34" s="275"/>
      <c r="Y34" s="275"/>
      <c r="Z34" s="272"/>
      <c r="AA34" s="107"/>
      <c r="AC34" s="107"/>
      <c r="AD34" s="107"/>
    </row>
    <row r="35" spans="1:30" x14ac:dyDescent="0.2">
      <c r="A35" s="107" t="s">
        <v>401</v>
      </c>
      <c r="B35" s="187">
        <v>0</v>
      </c>
      <c r="C35" s="188"/>
      <c r="D35" s="127">
        <f>ROUND(B35*C35,0)</f>
        <v>0</v>
      </c>
      <c r="E35" s="121"/>
      <c r="F35" s="283">
        <f>ROUND(B35*(1+$B$4),2)</f>
        <v>0</v>
      </c>
      <c r="G35" s="284">
        <v>0</v>
      </c>
      <c r="H35" s="277">
        <f>ROUND(F35*G35,0)</f>
        <v>0</v>
      </c>
      <c r="I35" s="275"/>
      <c r="J35" s="283">
        <f>ROUND(F35*(1+$B$4),2)</f>
        <v>0</v>
      </c>
      <c r="K35" s="284">
        <v>0</v>
      </c>
      <c r="L35" s="277">
        <f>ROUND(J35*K35,0)</f>
        <v>0</v>
      </c>
      <c r="M35" s="275"/>
      <c r="N35" s="283">
        <v>1780</v>
      </c>
      <c r="O35" s="284">
        <v>1.5</v>
      </c>
      <c r="P35" s="277">
        <f>ROUND(N35*O35,0)</f>
        <v>2670</v>
      </c>
      <c r="Q35" s="275"/>
      <c r="R35" s="283">
        <f>ROUND(N35*(1+$B$4),2)</f>
        <v>1833.4</v>
      </c>
      <c r="S35" s="284">
        <f>7.5*2</f>
        <v>15</v>
      </c>
      <c r="T35" s="277">
        <f>ROUND(R35*S35,0)</f>
        <v>27501</v>
      </c>
      <c r="U35" s="275"/>
      <c r="V35" s="283">
        <f>ROUND(R35*(1+$B$4),2)</f>
        <v>1888.4</v>
      </c>
      <c r="W35" s="284"/>
      <c r="X35" s="277">
        <f>ROUND(V35*W35,0)</f>
        <v>0</v>
      </c>
      <c r="Y35" s="275"/>
      <c r="Z35" s="272">
        <f>ROUND(D35+H35+L35+P35+T35+X35,0)</f>
        <v>30171</v>
      </c>
      <c r="AA35" s="107"/>
      <c r="AC35" s="107"/>
      <c r="AD35" s="107"/>
    </row>
    <row r="36" spans="1:30" x14ac:dyDescent="0.2">
      <c r="A36" s="107" t="s">
        <v>402</v>
      </c>
      <c r="B36" s="187">
        <v>0</v>
      </c>
      <c r="C36" s="188"/>
      <c r="D36" s="127">
        <f>ROUND(B36*C36,0)</f>
        <v>0</v>
      </c>
      <c r="E36" s="121"/>
      <c r="F36" s="283">
        <v>1780</v>
      </c>
      <c r="G36" s="284">
        <v>0</v>
      </c>
      <c r="H36" s="277">
        <f>ROUND(F36*G36,0)</f>
        <v>0</v>
      </c>
      <c r="I36" s="275"/>
      <c r="J36" s="283">
        <v>1780</v>
      </c>
      <c r="K36" s="284">
        <v>0</v>
      </c>
      <c r="L36" s="277">
        <f>ROUND(J36*K36,0)</f>
        <v>0</v>
      </c>
      <c r="M36" s="275"/>
      <c r="N36" s="283">
        <v>3560</v>
      </c>
      <c r="O36" s="284">
        <v>1.5</v>
      </c>
      <c r="P36" s="277">
        <f>ROUND(N36*O36,0)</f>
        <v>5340</v>
      </c>
      <c r="Q36" s="275"/>
      <c r="R36" s="283">
        <f>ROUND(N36*(1+$B$4),2)</f>
        <v>3666.8</v>
      </c>
      <c r="S36" s="284">
        <f>1.5*2</f>
        <v>3</v>
      </c>
      <c r="T36" s="277">
        <f>ROUND(R36*S36,0)</f>
        <v>11000</v>
      </c>
      <c r="U36" s="275"/>
      <c r="V36" s="283">
        <f>ROUND(R36*(1+$B$4),2)</f>
        <v>3776.8</v>
      </c>
      <c r="W36" s="284"/>
      <c r="X36" s="277">
        <f>ROUND(V36*W36,0)</f>
        <v>0</v>
      </c>
      <c r="Y36" s="275"/>
      <c r="Z36" s="272">
        <f>ROUND(D36+H36+L36+P36+T36+X36,0)</f>
        <v>16340</v>
      </c>
      <c r="AA36" s="107"/>
      <c r="AC36" s="107"/>
      <c r="AD36" s="107"/>
    </row>
    <row r="37" spans="1:30" ht="3" customHeight="1" x14ac:dyDescent="0.2">
      <c r="B37" s="123"/>
      <c r="C37" s="124"/>
      <c r="D37" s="118"/>
      <c r="E37" s="121"/>
      <c r="F37" s="259"/>
      <c r="G37" s="282"/>
      <c r="H37" s="276"/>
      <c r="I37" s="275"/>
      <c r="J37" s="259"/>
      <c r="K37" s="282"/>
      <c r="L37" s="276"/>
      <c r="M37" s="275"/>
      <c r="N37" s="259"/>
      <c r="O37" s="282"/>
      <c r="P37" s="276"/>
      <c r="Q37" s="275"/>
      <c r="R37" s="259"/>
      <c r="S37" s="282"/>
      <c r="T37" s="276"/>
      <c r="U37" s="275"/>
      <c r="V37" s="259"/>
      <c r="W37" s="282"/>
      <c r="X37" s="276"/>
      <c r="Y37" s="275"/>
      <c r="Z37" s="276"/>
      <c r="AA37" s="107"/>
      <c r="AC37" s="107"/>
      <c r="AD37" s="107"/>
    </row>
    <row r="38" spans="1:30" x14ac:dyDescent="0.2">
      <c r="A38" s="107" t="s">
        <v>190</v>
      </c>
      <c r="B38" s="125"/>
      <c r="C38" s="126"/>
      <c r="D38" s="117">
        <f>ROUND(SUM(D35:D37),0)</f>
        <v>0</v>
      </c>
      <c r="E38" s="121"/>
      <c r="G38" s="274"/>
      <c r="H38" s="275">
        <f>ROUND(SUM(H35:H37),0)</f>
        <v>0</v>
      </c>
      <c r="I38" s="275"/>
      <c r="J38" s="272"/>
      <c r="K38" s="274"/>
      <c r="L38" s="275">
        <f>ROUND(SUM(L35:L37),0)</f>
        <v>0</v>
      </c>
      <c r="M38" s="275"/>
      <c r="O38" s="274"/>
      <c r="P38" s="275">
        <f>ROUND(SUM(P35:P37),0)</f>
        <v>8010</v>
      </c>
      <c r="Q38" s="275"/>
      <c r="S38" s="274"/>
      <c r="T38" s="275">
        <f>ROUND(SUM(T35:T37),0)</f>
        <v>38501</v>
      </c>
      <c r="U38" s="275"/>
      <c r="W38" s="274"/>
      <c r="X38" s="275">
        <f>ROUND(SUM(X35:X37),0)</f>
        <v>0</v>
      </c>
      <c r="Y38" s="275"/>
      <c r="Z38" s="275">
        <f>ROUND(SUM(Z35:Z37),0)</f>
        <v>46511</v>
      </c>
      <c r="AA38" s="107"/>
      <c r="AC38" s="107"/>
      <c r="AD38" s="107"/>
    </row>
    <row r="39" spans="1:30" ht="6" customHeight="1" x14ac:dyDescent="0.2">
      <c r="B39" s="125"/>
      <c r="C39" s="126"/>
      <c r="D39" s="117"/>
      <c r="E39" s="121"/>
      <c r="G39" s="274"/>
      <c r="H39" s="275"/>
      <c r="I39" s="275"/>
      <c r="J39" s="272"/>
      <c r="K39" s="274"/>
      <c r="L39" s="275"/>
      <c r="M39" s="275"/>
      <c r="O39" s="274"/>
      <c r="P39" s="275"/>
      <c r="Q39" s="275"/>
      <c r="S39" s="274"/>
      <c r="T39" s="275"/>
      <c r="U39" s="275"/>
      <c r="W39" s="274"/>
      <c r="X39" s="275"/>
      <c r="Y39" s="275"/>
      <c r="Z39" s="275"/>
      <c r="AA39" s="107"/>
      <c r="AC39" s="107"/>
      <c r="AD39" s="107"/>
    </row>
    <row r="40" spans="1:30" hidden="1" x14ac:dyDescent="0.2">
      <c r="A40" s="114" t="s">
        <v>55</v>
      </c>
      <c r="B40" s="123" t="s">
        <v>195</v>
      </c>
      <c r="C40" s="124" t="s">
        <v>196</v>
      </c>
      <c r="D40" s="117"/>
      <c r="E40" s="121"/>
      <c r="F40" s="259" t="s">
        <v>195</v>
      </c>
      <c r="G40" s="282" t="s">
        <v>196</v>
      </c>
      <c r="I40" s="275"/>
      <c r="J40" s="259" t="s">
        <v>195</v>
      </c>
      <c r="K40" s="282" t="s">
        <v>196</v>
      </c>
      <c r="L40" s="275"/>
      <c r="M40" s="275"/>
      <c r="N40" s="259" t="s">
        <v>195</v>
      </c>
      <c r="O40" s="282" t="s">
        <v>196</v>
      </c>
      <c r="P40" s="275"/>
      <c r="Q40" s="275"/>
      <c r="R40" s="259" t="s">
        <v>195</v>
      </c>
      <c r="S40" s="282" t="s">
        <v>196</v>
      </c>
      <c r="T40" s="275"/>
      <c r="U40" s="275"/>
      <c r="V40" s="259" t="s">
        <v>195</v>
      </c>
      <c r="W40" s="282" t="s">
        <v>196</v>
      </c>
      <c r="X40" s="275"/>
      <c r="Y40" s="275"/>
      <c r="Z40" s="272"/>
      <c r="AA40" s="107"/>
      <c r="AC40" s="107"/>
      <c r="AD40" s="107"/>
    </row>
    <row r="41" spans="1:30" hidden="1" x14ac:dyDescent="0.2">
      <c r="A41" s="107" t="s">
        <v>194</v>
      </c>
      <c r="B41" s="187"/>
      <c r="C41" s="188"/>
      <c r="D41" s="127">
        <f>ROUND(B41*C41,0)</f>
        <v>0</v>
      </c>
      <c r="E41" s="121"/>
      <c r="F41" s="283">
        <f>ROUND(B41*(1+$B$4),2)</f>
        <v>0</v>
      </c>
      <c r="G41" s="284"/>
      <c r="H41" s="277">
        <f>ROUND(F41*G41,0)</f>
        <v>0</v>
      </c>
      <c r="I41" s="275"/>
      <c r="J41" s="283">
        <f>ROUND(F41*(1+$B$4),2)</f>
        <v>0</v>
      </c>
      <c r="K41" s="284"/>
      <c r="L41" s="277">
        <f>ROUND(J41*K41,0)</f>
        <v>0</v>
      </c>
      <c r="M41" s="275"/>
      <c r="N41" s="283">
        <f>ROUND(J41*(1+$B$4),2)</f>
        <v>0</v>
      </c>
      <c r="O41" s="284"/>
      <c r="P41" s="277">
        <f>ROUND(N41*O41,0)</f>
        <v>0</v>
      </c>
      <c r="Q41" s="275"/>
      <c r="R41" s="283">
        <f>ROUND(N41*(1+$B$4),2)</f>
        <v>0</v>
      </c>
      <c r="S41" s="284"/>
      <c r="T41" s="277">
        <f>ROUND(R41*S41,0)</f>
        <v>0</v>
      </c>
      <c r="U41" s="275"/>
      <c r="V41" s="283">
        <f>ROUND(R41*(1+$B$4),2)</f>
        <v>0</v>
      </c>
      <c r="W41" s="284"/>
      <c r="X41" s="277">
        <f>ROUND(V41*W41,0)</f>
        <v>0</v>
      </c>
      <c r="Y41" s="275"/>
      <c r="Z41" s="272">
        <f>ROUND(D41+H41+L41+P41+T41+X41,0)</f>
        <v>0</v>
      </c>
      <c r="AA41" s="107"/>
      <c r="AC41" s="107"/>
      <c r="AD41" s="107"/>
    </row>
    <row r="42" spans="1:30" hidden="1" x14ac:dyDescent="0.2">
      <c r="A42" s="107" t="s">
        <v>193</v>
      </c>
      <c r="B42" s="187"/>
      <c r="C42" s="188"/>
      <c r="D42" s="127">
        <f>ROUND(B42*C42,0)</f>
        <v>0</v>
      </c>
      <c r="E42" s="121"/>
      <c r="F42" s="283">
        <f>ROUND(B42*(1+$B$4),2)</f>
        <v>0</v>
      </c>
      <c r="G42" s="284"/>
      <c r="H42" s="277">
        <f>ROUND(F42*G42,0)</f>
        <v>0</v>
      </c>
      <c r="I42" s="275"/>
      <c r="J42" s="283">
        <f>ROUND(F42*(1+$B$4),2)</f>
        <v>0</v>
      </c>
      <c r="K42" s="284"/>
      <c r="L42" s="277">
        <f>ROUND(J42*K42,0)</f>
        <v>0</v>
      </c>
      <c r="M42" s="275"/>
      <c r="N42" s="283">
        <f>ROUND(J42*(1+$B$4),2)</f>
        <v>0</v>
      </c>
      <c r="O42" s="284"/>
      <c r="P42" s="277">
        <f>ROUND(N42*O42,0)</f>
        <v>0</v>
      </c>
      <c r="Q42" s="275"/>
      <c r="R42" s="283">
        <f>ROUND(N42*(1+$B$4),2)</f>
        <v>0</v>
      </c>
      <c r="S42" s="284"/>
      <c r="T42" s="277">
        <f>ROUND(R42*S42,0)</f>
        <v>0</v>
      </c>
      <c r="U42" s="275"/>
      <c r="V42" s="283">
        <f>ROUND(R42*(1+$B$4),2)</f>
        <v>0</v>
      </c>
      <c r="W42" s="284"/>
      <c r="X42" s="277">
        <f>ROUND(V42*W42,0)</f>
        <v>0</v>
      </c>
      <c r="Y42" s="275"/>
      <c r="Z42" s="272">
        <f>ROUND(D42+H42+L42+P42+T42+X42,0)</f>
        <v>0</v>
      </c>
      <c r="AA42" s="107"/>
      <c r="AC42" s="107"/>
      <c r="AD42" s="107"/>
    </row>
    <row r="43" spans="1:30" ht="3" hidden="1" customHeight="1" x14ac:dyDescent="0.2">
      <c r="B43" s="123"/>
      <c r="C43" s="124"/>
      <c r="D43" s="118"/>
      <c r="E43" s="121"/>
      <c r="F43" s="259"/>
      <c r="G43" s="282"/>
      <c r="H43" s="276"/>
      <c r="I43" s="275"/>
      <c r="J43" s="259"/>
      <c r="K43" s="282"/>
      <c r="L43" s="276"/>
      <c r="M43" s="275"/>
      <c r="N43" s="259"/>
      <c r="O43" s="282"/>
      <c r="P43" s="276"/>
      <c r="Q43" s="275"/>
      <c r="R43" s="259"/>
      <c r="S43" s="282"/>
      <c r="T43" s="276"/>
      <c r="U43" s="275"/>
      <c r="V43" s="259"/>
      <c r="W43" s="282"/>
      <c r="X43" s="276"/>
      <c r="Y43" s="275"/>
      <c r="Z43" s="276"/>
      <c r="AA43" s="107"/>
      <c r="AC43" s="107"/>
      <c r="AD43" s="107"/>
    </row>
    <row r="44" spans="1:30" hidden="1" x14ac:dyDescent="0.2">
      <c r="A44" s="107" t="s">
        <v>197</v>
      </c>
      <c r="B44" s="125"/>
      <c r="C44" s="126"/>
      <c r="D44" s="117">
        <f>ROUND(SUM(D41:D43),0)</f>
        <v>0</v>
      </c>
      <c r="E44" s="121"/>
      <c r="G44" s="274"/>
      <c r="H44" s="275">
        <f>ROUND(SUM(H41:H43),0)</f>
        <v>0</v>
      </c>
      <c r="I44" s="275"/>
      <c r="J44" s="272"/>
      <c r="K44" s="274"/>
      <c r="L44" s="275">
        <f>ROUND(SUM(L41:L43),0)</f>
        <v>0</v>
      </c>
      <c r="M44" s="275"/>
      <c r="O44" s="274"/>
      <c r="P44" s="275">
        <f>ROUND(SUM(P41:P43),0)</f>
        <v>0</v>
      </c>
      <c r="Q44" s="275"/>
      <c r="S44" s="274"/>
      <c r="T44" s="275">
        <f>ROUND(SUM(T41:T43),0)</f>
        <v>0</v>
      </c>
      <c r="U44" s="275"/>
      <c r="W44" s="274"/>
      <c r="X44" s="275">
        <f>ROUND(SUM(X41:X43),0)</f>
        <v>0</v>
      </c>
      <c r="Y44" s="275"/>
      <c r="Z44" s="275">
        <f>ROUND(SUM(Z41:Z43),0)</f>
        <v>0</v>
      </c>
      <c r="AA44" s="107"/>
      <c r="AC44" s="107"/>
      <c r="AD44" s="107"/>
    </row>
    <row r="45" spans="1:30" ht="6" hidden="1" customHeight="1" x14ac:dyDescent="0.2">
      <c r="B45" s="125"/>
      <c r="C45" s="126"/>
      <c r="D45" s="117"/>
      <c r="E45" s="121"/>
      <c r="G45" s="274"/>
      <c r="H45" s="275"/>
      <c r="I45" s="275"/>
      <c r="J45" s="272"/>
      <c r="K45" s="274"/>
      <c r="L45" s="275"/>
      <c r="M45" s="275"/>
      <c r="O45" s="274"/>
      <c r="P45" s="275"/>
      <c r="Q45" s="275"/>
      <c r="S45" s="274"/>
      <c r="T45" s="275"/>
      <c r="U45" s="275"/>
      <c r="W45" s="274"/>
      <c r="X45" s="275"/>
      <c r="Y45" s="275"/>
      <c r="Z45" s="275"/>
      <c r="AA45" s="107"/>
      <c r="AC45" s="107"/>
      <c r="AD45" s="107"/>
    </row>
    <row r="46" spans="1:30" x14ac:dyDescent="0.2">
      <c r="A46" s="122"/>
      <c r="B46" s="128" t="s">
        <v>11</v>
      </c>
      <c r="C46" s="123" t="s">
        <v>34</v>
      </c>
      <c r="D46" s="127"/>
      <c r="E46" s="121"/>
      <c r="F46" s="285" t="s">
        <v>11</v>
      </c>
      <c r="G46" s="259" t="s">
        <v>34</v>
      </c>
      <c r="H46" s="275"/>
      <c r="I46" s="275"/>
      <c r="J46" s="285" t="s">
        <v>11</v>
      </c>
      <c r="K46" s="259" t="s">
        <v>34</v>
      </c>
      <c r="L46" s="277"/>
      <c r="M46" s="275"/>
      <c r="N46" s="285" t="s">
        <v>11</v>
      </c>
      <c r="O46" s="259" t="s">
        <v>34</v>
      </c>
      <c r="P46" s="277"/>
      <c r="Q46" s="275"/>
      <c r="R46" s="285" t="s">
        <v>11</v>
      </c>
      <c r="S46" s="259" t="s">
        <v>34</v>
      </c>
      <c r="T46" s="277"/>
      <c r="U46" s="275"/>
      <c r="V46" s="285" t="s">
        <v>11</v>
      </c>
      <c r="W46" s="259" t="s">
        <v>34</v>
      </c>
      <c r="X46" s="277"/>
      <c r="Y46" s="275"/>
      <c r="Z46" s="275"/>
      <c r="AA46" s="107"/>
      <c r="AC46" s="107"/>
      <c r="AD46" s="107"/>
    </row>
    <row r="47" spans="1:30" ht="38.25" x14ac:dyDescent="0.2">
      <c r="A47" s="265" t="s">
        <v>419</v>
      </c>
      <c r="B47" s="129">
        <v>265.89</v>
      </c>
      <c r="C47" s="191"/>
      <c r="D47" s="127">
        <f>ROUND(B47*C47,0)</f>
        <v>0</v>
      </c>
      <c r="E47" s="121"/>
      <c r="F47" s="286">
        <v>276.73</v>
      </c>
      <c r="G47" s="271">
        <v>0</v>
      </c>
      <c r="H47" s="326">
        <f>ROUND(F47*G47,0)</f>
        <v>0</v>
      </c>
      <c r="I47" s="275"/>
      <c r="J47" s="286">
        <f>301.85</f>
        <v>301.85000000000002</v>
      </c>
      <c r="K47" s="271">
        <v>0</v>
      </c>
      <c r="L47" s="326">
        <f>ROUND(J47*K47,0)</f>
        <v>0</v>
      </c>
      <c r="M47" s="275"/>
      <c r="N47" s="286">
        <v>301.85000000000002</v>
      </c>
      <c r="O47" s="271">
        <v>6</v>
      </c>
      <c r="P47" s="277">
        <f>ROUND(N47*O47,0)</f>
        <v>1811</v>
      </c>
      <c r="Q47" s="275"/>
      <c r="R47" s="286">
        <f>ROUND(N47*(1+$B$5),2)</f>
        <v>319.95999999999998</v>
      </c>
      <c r="S47" s="271">
        <f>18*2</f>
        <v>36</v>
      </c>
      <c r="T47" s="277">
        <f>ROUND(R47*S47,0)</f>
        <v>11519</v>
      </c>
      <c r="U47" s="275"/>
      <c r="V47" s="286">
        <f>ROUND(R47*(1+$B$5),2)</f>
        <v>339.16</v>
      </c>
      <c r="W47" s="271"/>
      <c r="X47" s="277">
        <f>ROUND(V47*W47,0)</f>
        <v>0</v>
      </c>
      <c r="Y47" s="275"/>
      <c r="Z47" s="272">
        <f>ROUND(D47+H47+L47+P47+T47+X47,0)</f>
        <v>13330</v>
      </c>
      <c r="AA47" s="107"/>
      <c r="AC47" s="107"/>
      <c r="AD47" s="107"/>
    </row>
    <row r="48" spans="1:30" ht="6" customHeight="1" x14ac:dyDescent="0.2">
      <c r="A48" s="116"/>
      <c r="B48" s="112"/>
      <c r="C48" s="116"/>
      <c r="D48" s="117"/>
      <c r="E48" s="121"/>
      <c r="H48" s="275"/>
      <c r="I48" s="275"/>
      <c r="J48" s="272"/>
      <c r="K48" s="274"/>
      <c r="L48" s="275"/>
      <c r="M48" s="275"/>
      <c r="O48" s="274"/>
      <c r="P48" s="275"/>
      <c r="Q48" s="275"/>
      <c r="S48" s="274"/>
      <c r="T48" s="275"/>
      <c r="U48" s="275"/>
      <c r="W48" s="274"/>
      <c r="X48" s="275"/>
      <c r="Y48" s="275"/>
      <c r="Z48" s="275"/>
      <c r="AA48" s="107"/>
      <c r="AC48" s="107"/>
      <c r="AD48" s="107"/>
    </row>
    <row r="49" spans="1:30" x14ac:dyDescent="0.2">
      <c r="C49" s="109" t="s">
        <v>3</v>
      </c>
      <c r="D49" s="117"/>
      <c r="E49" s="121"/>
      <c r="G49" s="273" t="s">
        <v>3</v>
      </c>
      <c r="I49" s="275"/>
      <c r="K49" s="273" t="s">
        <v>3</v>
      </c>
      <c r="L49" s="275"/>
      <c r="M49" s="275"/>
      <c r="N49" s="269"/>
      <c r="O49" s="273" t="s">
        <v>3</v>
      </c>
      <c r="P49" s="275"/>
      <c r="Q49" s="275"/>
      <c r="R49" s="269"/>
      <c r="S49" s="273" t="s">
        <v>3</v>
      </c>
      <c r="T49" s="275"/>
      <c r="U49" s="275"/>
      <c r="V49" s="269"/>
      <c r="W49" s="273" t="s">
        <v>3</v>
      </c>
      <c r="X49" s="275"/>
      <c r="Y49" s="275"/>
      <c r="Z49" s="272"/>
      <c r="AA49" s="107"/>
      <c r="AC49" s="107"/>
      <c r="AD49" s="107"/>
    </row>
    <row r="50" spans="1:30" x14ac:dyDescent="0.2">
      <c r="A50" s="111" t="s">
        <v>4</v>
      </c>
      <c r="B50" s="109" t="s">
        <v>5</v>
      </c>
      <c r="C50" s="109" t="s">
        <v>6</v>
      </c>
      <c r="D50" s="117"/>
      <c r="E50" s="121"/>
      <c r="F50" s="273" t="s">
        <v>5</v>
      </c>
      <c r="G50" s="273" t="s">
        <v>6</v>
      </c>
      <c r="I50" s="275"/>
      <c r="J50" s="273" t="s">
        <v>5</v>
      </c>
      <c r="K50" s="273" t="s">
        <v>6</v>
      </c>
      <c r="L50" s="275"/>
      <c r="M50" s="275"/>
      <c r="N50" s="273" t="s">
        <v>5</v>
      </c>
      <c r="O50" s="273" t="s">
        <v>6</v>
      </c>
      <c r="P50" s="275"/>
      <c r="Q50" s="275"/>
      <c r="R50" s="273" t="s">
        <v>5</v>
      </c>
      <c r="S50" s="273" t="s">
        <v>6</v>
      </c>
      <c r="T50" s="275"/>
      <c r="U50" s="275"/>
      <c r="V50" s="273" t="s">
        <v>5</v>
      </c>
      <c r="W50" s="273" t="s">
        <v>6</v>
      </c>
      <c r="X50" s="275"/>
      <c r="Y50" s="275"/>
      <c r="Z50" s="272"/>
      <c r="AA50" s="107"/>
      <c r="AC50" s="107"/>
      <c r="AD50" s="107"/>
    </row>
    <row r="51" spans="1:30" x14ac:dyDescent="0.2">
      <c r="A51" s="107" t="s">
        <v>12</v>
      </c>
      <c r="B51" s="205">
        <v>0.17199999999999999</v>
      </c>
      <c r="C51" s="130"/>
      <c r="D51" s="117">
        <f>ROUND(D14*B51,0)</f>
        <v>0</v>
      </c>
      <c r="E51" s="121"/>
      <c r="F51" s="287">
        <v>0.189</v>
      </c>
      <c r="H51" s="275">
        <f>ROUND(H14*F51,0)</f>
        <v>0</v>
      </c>
      <c r="I51" s="275"/>
      <c r="J51" s="287">
        <v>0.21099999999999999</v>
      </c>
      <c r="K51" s="271"/>
      <c r="L51" s="275">
        <f>ROUND(L14*J51,0)</f>
        <v>0</v>
      </c>
      <c r="M51" s="275"/>
      <c r="N51" s="287">
        <v>0.21099999999999999</v>
      </c>
      <c r="O51" s="271"/>
      <c r="P51" s="275">
        <f>ROUND(P14*N51,0)</f>
        <v>0</v>
      </c>
      <c r="Q51" s="275"/>
      <c r="R51" s="287">
        <v>0.224</v>
      </c>
      <c r="S51" s="271"/>
      <c r="T51" s="275">
        <f>ROUND(T14*R51,0)</f>
        <v>0</v>
      </c>
      <c r="U51" s="275"/>
      <c r="V51" s="287">
        <v>0.22700000000000001</v>
      </c>
      <c r="W51" s="271"/>
      <c r="X51" s="275">
        <f>ROUND(X14*V51,0)</f>
        <v>0</v>
      </c>
      <c r="Y51" s="275"/>
      <c r="Z51" s="272">
        <f t="shared" ref="Z51:Z56" si="0">ROUND(D51+H51+L51+P51+T51+X51,0)</f>
        <v>0</v>
      </c>
      <c r="AA51" s="107"/>
      <c r="AC51" s="107"/>
      <c r="AD51" s="107"/>
    </row>
    <row r="52" spans="1:30" x14ac:dyDescent="0.2">
      <c r="A52" s="107" t="s">
        <v>31</v>
      </c>
      <c r="B52" s="205">
        <v>0.26800000000000002</v>
      </c>
      <c r="C52" s="130"/>
      <c r="D52" s="117">
        <f>ROUND(D20*B52,0)</f>
        <v>0</v>
      </c>
      <c r="E52" s="121"/>
      <c r="F52" s="287">
        <v>0.28999999999999998</v>
      </c>
      <c r="H52" s="275">
        <f>ROUND(H20*F52,0)</f>
        <v>0</v>
      </c>
      <c r="I52" s="275"/>
      <c r="J52" s="287">
        <v>0.28999999999999998</v>
      </c>
      <c r="K52" s="271"/>
      <c r="L52" s="275">
        <f>ROUND(L20*J52,0)</f>
        <v>0</v>
      </c>
      <c r="M52" s="275"/>
      <c r="N52" s="287">
        <v>0.30199999999999999</v>
      </c>
      <c r="O52" s="271"/>
      <c r="P52" s="275">
        <f>ROUND(P20*N52,0)</f>
        <v>0</v>
      </c>
      <c r="Q52" s="275"/>
      <c r="R52" s="287">
        <v>0.307</v>
      </c>
      <c r="S52" s="271"/>
      <c r="T52" s="275">
        <f>ROUND(T20*R52,0)</f>
        <v>0</v>
      </c>
      <c r="U52" s="275"/>
      <c r="V52" s="287">
        <v>0.33900000000000002</v>
      </c>
      <c r="W52" s="271"/>
      <c r="X52" s="275">
        <f>ROUND(X20*V52,0)</f>
        <v>0</v>
      </c>
      <c r="Y52" s="275"/>
      <c r="Z52" s="272">
        <f t="shared" si="0"/>
        <v>0</v>
      </c>
      <c r="AA52" s="107"/>
      <c r="AC52" s="107"/>
      <c r="AD52" s="107"/>
    </row>
    <row r="53" spans="1:30" x14ac:dyDescent="0.2">
      <c r="A53" s="107" t="s">
        <v>169</v>
      </c>
      <c r="B53" s="205">
        <v>0.30299999999999999</v>
      </c>
      <c r="C53" s="130"/>
      <c r="D53" s="117">
        <f>ROUND(D26*B53,0)</f>
        <v>0</v>
      </c>
      <c r="E53" s="121"/>
      <c r="F53" s="287">
        <v>0.32500000000000001</v>
      </c>
      <c r="H53" s="275">
        <f>ROUND(H26*F53,0)</f>
        <v>0</v>
      </c>
      <c r="I53" s="275"/>
      <c r="J53" s="287">
        <v>0.35</v>
      </c>
      <c r="K53" s="271"/>
      <c r="L53" s="275">
        <f>ROUND(L26*J53,0)</f>
        <v>0</v>
      </c>
      <c r="M53" s="275"/>
      <c r="N53" s="287">
        <v>0.36499999999999999</v>
      </c>
      <c r="O53" s="271"/>
      <c r="P53" s="275">
        <f>ROUND(P26*N53,0)</f>
        <v>0</v>
      </c>
      <c r="Q53" s="275"/>
      <c r="R53" s="287">
        <v>0.373</v>
      </c>
      <c r="S53" s="271"/>
      <c r="T53" s="275">
        <f>ROUND(T26*R53,0)</f>
        <v>0</v>
      </c>
      <c r="U53" s="275"/>
      <c r="V53" s="287">
        <v>0.38200000000000001</v>
      </c>
      <c r="W53" s="271"/>
      <c r="X53" s="275">
        <f>ROUND(X26*V53,0)</f>
        <v>0</v>
      </c>
      <c r="Y53" s="275"/>
      <c r="Z53" s="272">
        <f t="shared" si="0"/>
        <v>0</v>
      </c>
      <c r="AA53" s="107"/>
      <c r="AC53" s="107"/>
      <c r="AD53" s="107"/>
    </row>
    <row r="54" spans="1:30" x14ac:dyDescent="0.2">
      <c r="A54" s="107" t="s">
        <v>184</v>
      </c>
      <c r="B54" s="205">
        <v>0.22900000000000001</v>
      </c>
      <c r="C54" s="130"/>
      <c r="D54" s="117">
        <f>ROUND(D32*B54,0)</f>
        <v>0</v>
      </c>
      <c r="E54" s="121"/>
      <c r="F54" s="287">
        <v>0.255</v>
      </c>
      <c r="H54" s="275">
        <f>ROUND(H32*F54,0)</f>
        <v>0</v>
      </c>
      <c r="I54" s="275"/>
      <c r="J54" s="287">
        <v>0.255</v>
      </c>
      <c r="K54" s="271"/>
      <c r="L54" s="275">
        <f>ROUND(L32*J54,0)</f>
        <v>0</v>
      </c>
      <c r="M54" s="275"/>
      <c r="N54" s="287">
        <v>0.26100000000000001</v>
      </c>
      <c r="O54" s="271"/>
      <c r="P54" s="275">
        <f>ROUND(P32*N54,0)</f>
        <v>0</v>
      </c>
      <c r="Q54" s="275"/>
      <c r="R54" s="287">
        <v>0.26600000000000001</v>
      </c>
      <c r="S54" s="271"/>
      <c r="T54" s="275">
        <f>ROUND(T32*R54,0)</f>
        <v>0</v>
      </c>
      <c r="U54" s="275"/>
      <c r="V54" s="287">
        <v>0.3</v>
      </c>
      <c r="W54" s="271"/>
      <c r="X54" s="275">
        <f>ROUND(X32*V54,0)</f>
        <v>0</v>
      </c>
      <c r="Y54" s="275"/>
      <c r="Z54" s="272">
        <f t="shared" si="0"/>
        <v>0</v>
      </c>
      <c r="AA54" s="107"/>
      <c r="AC54" s="107"/>
      <c r="AD54" s="107"/>
    </row>
    <row r="55" spans="1:30" s="106" customFormat="1" x14ac:dyDescent="0.2">
      <c r="A55" s="106" t="s">
        <v>257</v>
      </c>
      <c r="B55" s="206">
        <v>0.01</v>
      </c>
      <c r="C55" s="132"/>
      <c r="D55" s="127">
        <f>ROUND(B55*(D35+D41),0)</f>
        <v>0</v>
      </c>
      <c r="E55" s="119"/>
      <c r="F55" s="288">
        <v>0.01</v>
      </c>
      <c r="G55" s="267"/>
      <c r="H55" s="277">
        <f>ROUND(F55*(H35+H41),0)</f>
        <v>0</v>
      </c>
      <c r="I55" s="277"/>
      <c r="J55" s="288">
        <v>0.01</v>
      </c>
      <c r="K55" s="270"/>
      <c r="L55" s="277">
        <f>ROUND(J55*(L35+L41),0)</f>
        <v>0</v>
      </c>
      <c r="M55" s="277"/>
      <c r="N55" s="288">
        <v>0.01</v>
      </c>
      <c r="O55" s="270"/>
      <c r="P55" s="277">
        <f>ROUND(N55*(P35+P41),0)</f>
        <v>27</v>
      </c>
      <c r="Q55" s="277"/>
      <c r="R55" s="288">
        <v>0.01</v>
      </c>
      <c r="S55" s="270"/>
      <c r="T55" s="277">
        <f>ROUND(R55*(T35+T41),0)</f>
        <v>275</v>
      </c>
      <c r="U55" s="277"/>
      <c r="V55" s="288">
        <v>0.01</v>
      </c>
      <c r="W55" s="270"/>
      <c r="X55" s="277">
        <f>ROUND(V55*(X35+X41),0)</f>
        <v>0</v>
      </c>
      <c r="Y55" s="277"/>
      <c r="Z55" s="272">
        <f t="shared" si="0"/>
        <v>302</v>
      </c>
    </row>
    <row r="56" spans="1:30" s="106" customFormat="1" x14ac:dyDescent="0.2">
      <c r="A56" s="106" t="s">
        <v>258</v>
      </c>
      <c r="B56" s="206">
        <v>0.01</v>
      </c>
      <c r="C56" s="132"/>
      <c r="D56" s="127">
        <f>ROUND(B56*(D36+D42),0)</f>
        <v>0</v>
      </c>
      <c r="E56" s="119"/>
      <c r="F56" s="288">
        <v>0.01</v>
      </c>
      <c r="G56" s="267"/>
      <c r="H56" s="277">
        <f>ROUND(F56*(H36+H42),0)</f>
        <v>0</v>
      </c>
      <c r="I56" s="277"/>
      <c r="J56" s="288">
        <v>0.01</v>
      </c>
      <c r="K56" s="270"/>
      <c r="L56" s="277">
        <f>ROUND(J56*(L36+L42),0)</f>
        <v>0</v>
      </c>
      <c r="M56" s="277"/>
      <c r="N56" s="288">
        <v>0.01</v>
      </c>
      <c r="O56" s="270"/>
      <c r="P56" s="277">
        <f>ROUND(N56*(P36+P42),0)</f>
        <v>53</v>
      </c>
      <c r="Q56" s="277"/>
      <c r="R56" s="288">
        <v>0.01</v>
      </c>
      <c r="S56" s="270"/>
      <c r="T56" s="277">
        <f>ROUND(R56*(T36+T42),0)</f>
        <v>110</v>
      </c>
      <c r="U56" s="277"/>
      <c r="V56" s="288">
        <v>0.08</v>
      </c>
      <c r="W56" s="270"/>
      <c r="X56" s="277">
        <f>ROUND(V56*(X36+X42),0)</f>
        <v>0</v>
      </c>
      <c r="Y56" s="277"/>
      <c r="Z56" s="272">
        <f t="shared" si="0"/>
        <v>163</v>
      </c>
    </row>
    <row r="57" spans="1:30" s="106" customFormat="1" x14ac:dyDescent="0.2">
      <c r="B57" s="133" t="s">
        <v>43</v>
      </c>
      <c r="C57" s="134" t="s">
        <v>44</v>
      </c>
      <c r="D57" s="127"/>
      <c r="E57" s="119"/>
      <c r="F57" s="289" t="s">
        <v>43</v>
      </c>
      <c r="G57" s="290" t="s">
        <v>44</v>
      </c>
      <c r="H57" s="277"/>
      <c r="I57" s="277"/>
      <c r="J57" s="291" t="s">
        <v>43</v>
      </c>
      <c r="K57" s="290" t="s">
        <v>44</v>
      </c>
      <c r="L57" s="277"/>
      <c r="M57" s="277"/>
      <c r="N57" s="291" t="s">
        <v>43</v>
      </c>
      <c r="O57" s="290" t="s">
        <v>44</v>
      </c>
      <c r="P57" s="277"/>
      <c r="Q57" s="277"/>
      <c r="R57" s="291" t="s">
        <v>43</v>
      </c>
      <c r="S57" s="290" t="s">
        <v>44</v>
      </c>
      <c r="T57" s="277"/>
      <c r="U57" s="277"/>
      <c r="V57" s="291" t="s">
        <v>43</v>
      </c>
      <c r="W57" s="290" t="s">
        <v>44</v>
      </c>
      <c r="X57" s="277"/>
      <c r="Y57" s="277"/>
      <c r="Z57" s="272"/>
    </row>
    <row r="58" spans="1:30" s="106" customFormat="1" x14ac:dyDescent="0.2">
      <c r="A58" s="106" t="s">
        <v>23</v>
      </c>
      <c r="B58" s="191">
        <v>0</v>
      </c>
      <c r="C58" s="174">
        <v>643</v>
      </c>
      <c r="D58" s="127">
        <f>ROUND(B58*C58,0)</f>
        <v>0</v>
      </c>
      <c r="E58" s="119"/>
      <c r="F58" s="271">
        <v>0</v>
      </c>
      <c r="G58" s="292">
        <v>792</v>
      </c>
      <c r="H58" s="277">
        <f>ROUND(F58*G58,0)</f>
        <v>0</v>
      </c>
      <c r="I58" s="277"/>
      <c r="J58" s="271">
        <v>0</v>
      </c>
      <c r="K58" s="293">
        <v>810</v>
      </c>
      <c r="L58" s="277">
        <f>ROUND(J58*K58,0)</f>
        <v>0</v>
      </c>
      <c r="M58" s="277"/>
      <c r="N58" s="271">
        <v>0</v>
      </c>
      <c r="O58" s="293">
        <v>608</v>
      </c>
      <c r="P58" s="277">
        <f>ROUND(N58*O58,0)</f>
        <v>0</v>
      </c>
      <c r="Q58" s="277"/>
      <c r="R58" s="271">
        <f>2</f>
        <v>2</v>
      </c>
      <c r="S58" s="293">
        <v>669</v>
      </c>
      <c r="T58" s="277">
        <f>ROUND(R58*S58,0)</f>
        <v>1338</v>
      </c>
      <c r="U58" s="277"/>
      <c r="V58" s="271">
        <v>0</v>
      </c>
      <c r="W58" s="293">
        <v>780</v>
      </c>
      <c r="X58" s="277">
        <f>ROUND(V58*W58,0)</f>
        <v>0</v>
      </c>
      <c r="Y58" s="277"/>
      <c r="Z58" s="272">
        <f>ROUND(D58+H58+L58+P58+T58+X58,0)</f>
        <v>1338</v>
      </c>
    </row>
    <row r="59" spans="1:30" x14ac:dyDescent="0.2">
      <c r="A59" s="106" t="s">
        <v>24</v>
      </c>
      <c r="B59" s="191">
        <v>0</v>
      </c>
      <c r="C59" s="174">
        <v>869</v>
      </c>
      <c r="D59" s="118">
        <f>ROUND(B59*C59,0)</f>
        <v>0</v>
      </c>
      <c r="E59" s="119"/>
      <c r="F59" s="271">
        <v>0</v>
      </c>
      <c r="G59" s="294">
        <v>1067</v>
      </c>
      <c r="H59" s="276">
        <f>ROUND(F59*G59,0)</f>
        <v>0</v>
      </c>
      <c r="I59" s="277"/>
      <c r="J59" s="271">
        <v>0</v>
      </c>
      <c r="K59" s="293">
        <v>1128</v>
      </c>
      <c r="L59" s="276">
        <f>ROUND(J59*K59,0)</f>
        <v>0</v>
      </c>
      <c r="M59" s="277"/>
      <c r="N59" s="271">
        <v>0.5</v>
      </c>
      <c r="O59" s="293">
        <v>851</v>
      </c>
      <c r="P59" s="276">
        <f>ROUND(N59*O59,0)</f>
        <v>426</v>
      </c>
      <c r="Q59" s="277"/>
      <c r="R59" s="271">
        <f>0.5*2</f>
        <v>1</v>
      </c>
      <c r="S59" s="293">
        <v>936</v>
      </c>
      <c r="T59" s="276">
        <f>ROUND(R59*S59,0)</f>
        <v>936</v>
      </c>
      <c r="U59" s="277"/>
      <c r="V59" s="271">
        <v>0</v>
      </c>
      <c r="W59" s="293">
        <v>1054</v>
      </c>
      <c r="X59" s="276">
        <f>ROUND(V59*W59,0)</f>
        <v>0</v>
      </c>
      <c r="Y59" s="277"/>
      <c r="Z59" s="278">
        <f>ROUND(D59+H59+L59+P59+T59+X59,0)</f>
        <v>1362</v>
      </c>
      <c r="AA59" s="107"/>
      <c r="AC59" s="107"/>
      <c r="AD59" s="107"/>
    </row>
    <row r="60" spans="1:30" x14ac:dyDescent="0.2">
      <c r="A60" s="116" t="s">
        <v>7</v>
      </c>
      <c r="B60" s="131"/>
      <c r="C60" s="132"/>
      <c r="D60" s="117">
        <f>ROUND(SUM(D51:D59),0)</f>
        <v>0</v>
      </c>
      <c r="E60" s="121"/>
      <c r="G60" s="270"/>
      <c r="H60" s="275">
        <f>ROUND(SUM(H51:H59),0)</f>
        <v>0</v>
      </c>
      <c r="I60" s="275"/>
      <c r="J60" s="295"/>
      <c r="K60" s="271"/>
      <c r="L60" s="275">
        <f>ROUND(SUM(L51:L59),0)</f>
        <v>0</v>
      </c>
      <c r="M60" s="275"/>
      <c r="N60" s="295"/>
      <c r="O60" s="271"/>
      <c r="P60" s="275">
        <f>ROUND(SUM(P51:P59),0)</f>
        <v>506</v>
      </c>
      <c r="Q60" s="275"/>
      <c r="R60" s="295"/>
      <c r="S60" s="271"/>
      <c r="T60" s="275">
        <f>ROUND(SUM(T51:T59),0)</f>
        <v>2659</v>
      </c>
      <c r="U60" s="275"/>
      <c r="V60" s="295"/>
      <c r="W60" s="271"/>
      <c r="X60" s="275">
        <f>ROUND(SUM(X51:X59),0)</f>
        <v>0</v>
      </c>
      <c r="Y60" s="275"/>
      <c r="Z60" s="275">
        <f>ROUND(SUM(Z51:Z59),0)</f>
        <v>3165</v>
      </c>
      <c r="AA60" s="107"/>
      <c r="AC60" s="107"/>
      <c r="AD60" s="107"/>
    </row>
    <row r="61" spans="1:30" ht="5.25" customHeight="1" x14ac:dyDescent="0.2">
      <c r="A61" s="116"/>
      <c r="B61" s="131"/>
      <c r="C61" s="112"/>
      <c r="D61" s="117"/>
      <c r="E61" s="121"/>
      <c r="H61" s="275"/>
      <c r="I61" s="275"/>
      <c r="J61" s="295"/>
      <c r="K61" s="272"/>
      <c r="L61" s="275"/>
      <c r="M61" s="275"/>
      <c r="N61" s="295"/>
      <c r="P61" s="275"/>
      <c r="Q61" s="275"/>
      <c r="R61" s="295"/>
      <c r="T61" s="275"/>
      <c r="U61" s="275"/>
      <c r="V61" s="295"/>
      <c r="X61" s="275"/>
      <c r="Y61" s="275"/>
      <c r="Z61" s="275"/>
      <c r="AA61" s="107"/>
      <c r="AC61" s="107"/>
      <c r="AD61" s="107"/>
    </row>
    <row r="62" spans="1:30" x14ac:dyDescent="0.2">
      <c r="A62" s="107" t="s">
        <v>168</v>
      </c>
      <c r="D62" s="112">
        <f>ROUND(D14+D20+D26+D32+D38+D44+D47+D60,0)</f>
        <v>0</v>
      </c>
      <c r="E62" s="121"/>
      <c r="H62" s="272">
        <f>ROUND(H14+H20+H26+H32+H38+H44+H47+H60,0)</f>
        <v>0</v>
      </c>
      <c r="I62" s="275"/>
      <c r="L62" s="272">
        <f>ROUND(L14+L20+L26+L32+L38+L44+L47+L60,0)</f>
        <v>0</v>
      </c>
      <c r="M62" s="275"/>
      <c r="N62" s="269"/>
      <c r="O62" s="269"/>
      <c r="P62" s="272">
        <f>ROUND(P14+P20+P26+P32+P38+P44+P47+P60,0)</f>
        <v>10327</v>
      </c>
      <c r="Q62" s="275"/>
      <c r="R62" s="269"/>
      <c r="S62" s="269"/>
      <c r="T62" s="272">
        <f>ROUND(T14+T20+T26+T32+T38+T44+T47+T60,0)</f>
        <v>52679</v>
      </c>
      <c r="U62" s="275"/>
      <c r="V62" s="269"/>
      <c r="W62" s="269"/>
      <c r="X62" s="272">
        <f>ROUND(X14+X20+X26+X32+X38+X44+X47+X60,0)</f>
        <v>0</v>
      </c>
      <c r="Y62" s="275"/>
      <c r="Z62" s="272">
        <f>ROUND(Z14+Z20+Z26+Z32+Z38+Z44+Z47+Z60,0)</f>
        <v>63006</v>
      </c>
      <c r="AA62" s="107"/>
      <c r="AC62" s="107"/>
      <c r="AD62" s="107"/>
    </row>
    <row r="63" spans="1:30" ht="6" customHeight="1" x14ac:dyDescent="0.2">
      <c r="D63" s="117"/>
      <c r="E63" s="121"/>
      <c r="I63" s="275"/>
      <c r="L63" s="275"/>
      <c r="M63" s="275"/>
      <c r="N63" s="269"/>
      <c r="O63" s="269"/>
      <c r="P63" s="275"/>
      <c r="Q63" s="275"/>
      <c r="R63" s="269"/>
      <c r="S63" s="269"/>
      <c r="T63" s="275"/>
      <c r="U63" s="275"/>
      <c r="V63" s="269"/>
      <c r="W63" s="269"/>
      <c r="X63" s="275"/>
      <c r="Y63" s="275"/>
      <c r="Z63" s="272"/>
      <c r="AA63" s="107"/>
      <c r="AC63" s="107"/>
      <c r="AD63" s="107"/>
    </row>
    <row r="64" spans="1:30" ht="15" hidden="1" customHeight="1" x14ac:dyDescent="0.2">
      <c r="A64" s="107" t="s">
        <v>41</v>
      </c>
      <c r="D64" s="192"/>
      <c r="E64" s="121"/>
      <c r="I64" s="275"/>
      <c r="L64" s="275"/>
      <c r="M64" s="275"/>
      <c r="N64" s="269"/>
      <c r="O64" s="269"/>
      <c r="P64" s="275"/>
      <c r="Q64" s="275"/>
      <c r="R64" s="269"/>
      <c r="S64" s="269"/>
      <c r="T64" s="275"/>
      <c r="U64" s="275"/>
      <c r="V64" s="269"/>
      <c r="W64" s="269"/>
      <c r="X64" s="275"/>
      <c r="Y64" s="275"/>
      <c r="Z64" s="272">
        <f>ROUND(D64+H64+L64+P64+T64+X64,0)</f>
        <v>0</v>
      </c>
      <c r="AA64" s="107"/>
      <c r="AC64" s="107"/>
      <c r="AD64" s="107"/>
    </row>
    <row r="65" spans="1:30" ht="6" hidden="1" customHeight="1" x14ac:dyDescent="0.2">
      <c r="D65" s="117"/>
      <c r="E65" s="121"/>
      <c r="I65" s="275"/>
      <c r="L65" s="275"/>
      <c r="M65" s="275"/>
      <c r="N65" s="269"/>
      <c r="O65" s="269"/>
      <c r="P65" s="275"/>
      <c r="Q65" s="275"/>
      <c r="R65" s="269"/>
      <c r="S65" s="269"/>
      <c r="T65" s="275"/>
      <c r="U65" s="275"/>
      <c r="V65" s="269"/>
      <c r="W65" s="269"/>
      <c r="X65" s="275"/>
      <c r="Y65" s="275"/>
      <c r="Z65" s="272"/>
      <c r="AA65" s="107"/>
      <c r="AC65" s="107"/>
      <c r="AD65" s="107"/>
    </row>
    <row r="66" spans="1:30" x14ac:dyDescent="0.2">
      <c r="A66" s="114" t="s">
        <v>10</v>
      </c>
      <c r="D66" s="117"/>
      <c r="E66" s="121"/>
      <c r="I66" s="275"/>
      <c r="L66" s="275"/>
      <c r="M66" s="275"/>
      <c r="N66" s="269"/>
      <c r="O66" s="269"/>
      <c r="P66" s="275"/>
      <c r="Q66" s="275"/>
      <c r="R66" s="269"/>
      <c r="S66" s="269"/>
      <c r="T66" s="275"/>
      <c r="U66" s="275"/>
      <c r="V66" s="269"/>
      <c r="W66" s="269"/>
      <c r="X66" s="275"/>
      <c r="Y66" s="275"/>
      <c r="Z66" s="272"/>
      <c r="AA66" s="107"/>
      <c r="AC66" s="107"/>
      <c r="AD66" s="107"/>
    </row>
    <row r="67" spans="1:30" x14ac:dyDescent="0.2">
      <c r="A67" s="107" t="s">
        <v>35</v>
      </c>
      <c r="D67" s="192"/>
      <c r="E67" s="121"/>
      <c r="H67" s="272">
        <v>0</v>
      </c>
      <c r="I67" s="275"/>
      <c r="M67" s="275"/>
      <c r="N67" s="269"/>
      <c r="O67" s="269"/>
      <c r="P67" s="272">
        <v>0</v>
      </c>
      <c r="Q67" s="275"/>
      <c r="R67" s="269"/>
      <c r="S67" s="269"/>
      <c r="T67" s="272">
        <v>1000</v>
      </c>
      <c r="U67" s="275"/>
      <c r="V67" s="269"/>
      <c r="W67" s="269"/>
      <c r="Y67" s="275"/>
      <c r="Z67" s="272">
        <f>ROUND(D67+H67+L67+P67+T67+X67,0)</f>
        <v>1000</v>
      </c>
      <c r="AA67" s="107"/>
      <c r="AC67" s="107"/>
      <c r="AD67" s="107"/>
    </row>
    <row r="68" spans="1:30" x14ac:dyDescent="0.2">
      <c r="A68" s="107" t="s">
        <v>36</v>
      </c>
      <c r="D68" s="192"/>
      <c r="E68" s="121"/>
      <c r="F68" s="272"/>
      <c r="G68" s="272"/>
      <c r="H68" s="272"/>
      <c r="I68" s="275"/>
      <c r="J68" s="272"/>
      <c r="K68" s="272"/>
      <c r="L68" s="275"/>
      <c r="M68" s="275"/>
      <c r="P68" s="275"/>
      <c r="Q68" s="275"/>
      <c r="T68" s="275">
        <v>3000</v>
      </c>
      <c r="U68" s="275"/>
      <c r="X68" s="275"/>
      <c r="Y68" s="275"/>
      <c r="Z68" s="272">
        <f>ROUND(D68+H68+L68+P68+T68+X68,0)</f>
        <v>3000</v>
      </c>
      <c r="AA68" s="107"/>
      <c r="AC68" s="107"/>
      <c r="AD68" s="107"/>
    </row>
    <row r="69" spans="1:30" ht="6" customHeight="1" x14ac:dyDescent="0.2">
      <c r="D69" s="117"/>
      <c r="E69" s="121"/>
      <c r="I69" s="275"/>
      <c r="L69" s="275"/>
      <c r="M69" s="275"/>
      <c r="N69" s="269"/>
      <c r="O69" s="269"/>
      <c r="P69" s="275"/>
      <c r="Q69" s="275"/>
      <c r="R69" s="269"/>
      <c r="S69" s="269"/>
      <c r="T69" s="275"/>
      <c r="U69" s="275"/>
      <c r="V69" s="269"/>
      <c r="W69" s="269"/>
      <c r="X69" s="275"/>
      <c r="Y69" s="275"/>
      <c r="Z69" s="272"/>
      <c r="AA69" s="107"/>
      <c r="AC69" s="107"/>
      <c r="AD69" s="107"/>
    </row>
    <row r="70" spans="1:30" ht="12.75" hidden="1" customHeight="1" x14ac:dyDescent="0.2">
      <c r="A70" s="114" t="s">
        <v>150</v>
      </c>
      <c r="D70" s="117"/>
      <c r="E70" s="121"/>
      <c r="I70" s="275"/>
      <c r="L70" s="275"/>
      <c r="M70" s="275"/>
      <c r="N70" s="269"/>
      <c r="O70" s="269"/>
      <c r="P70" s="275"/>
      <c r="Q70" s="275"/>
      <c r="R70" s="269"/>
      <c r="S70" s="269"/>
      <c r="T70" s="275"/>
      <c r="U70" s="275"/>
      <c r="V70" s="269"/>
      <c r="W70" s="269"/>
      <c r="X70" s="275"/>
      <c r="Y70" s="275"/>
      <c r="Z70" s="272"/>
      <c r="AA70" s="107"/>
      <c r="AC70" s="107"/>
      <c r="AD70" s="107"/>
    </row>
    <row r="71" spans="1:30" ht="12.75" hidden="1" customHeight="1" x14ac:dyDescent="0.2">
      <c r="A71" s="107" t="s">
        <v>241</v>
      </c>
      <c r="D71" s="192"/>
      <c r="E71" s="121"/>
      <c r="H71" s="272"/>
      <c r="I71" s="275"/>
      <c r="J71" s="272"/>
      <c r="K71" s="272"/>
      <c r="L71" s="275"/>
      <c r="M71" s="275"/>
      <c r="P71" s="275"/>
      <c r="Q71" s="275"/>
      <c r="T71" s="275"/>
      <c r="U71" s="275"/>
      <c r="X71" s="275"/>
      <c r="Y71" s="275"/>
      <c r="Z71" s="272">
        <f>ROUND(D71+H71+L71+P71+T71+X71,0)</f>
        <v>0</v>
      </c>
      <c r="AA71" s="107"/>
      <c r="AC71" s="107"/>
      <c r="AD71" s="107"/>
    </row>
    <row r="72" spans="1:30" ht="12.75" hidden="1" customHeight="1" x14ac:dyDescent="0.2">
      <c r="A72" s="107" t="s">
        <v>245</v>
      </c>
      <c r="D72" s="192"/>
      <c r="E72" s="121"/>
      <c r="H72" s="272"/>
      <c r="I72" s="275"/>
      <c r="J72" s="272"/>
      <c r="K72" s="272"/>
      <c r="L72" s="275"/>
      <c r="M72" s="275"/>
      <c r="P72" s="275"/>
      <c r="Q72" s="275"/>
      <c r="T72" s="275"/>
      <c r="U72" s="275"/>
      <c r="X72" s="275"/>
      <c r="Y72" s="275"/>
      <c r="Z72" s="272">
        <f>ROUND(D72+H72+L72+P72+T72+X72,0)</f>
        <v>0</v>
      </c>
      <c r="AA72" s="107"/>
      <c r="AC72" s="107"/>
      <c r="AD72" s="107"/>
    </row>
    <row r="73" spans="1:30" ht="12.75" hidden="1" customHeight="1" x14ac:dyDescent="0.2">
      <c r="A73" s="107" t="s">
        <v>242</v>
      </c>
      <c r="D73" s="192"/>
      <c r="E73" s="121"/>
      <c r="H73" s="272"/>
      <c r="I73" s="275"/>
      <c r="J73" s="272"/>
      <c r="K73" s="272"/>
      <c r="L73" s="275"/>
      <c r="M73" s="275"/>
      <c r="P73" s="275"/>
      <c r="Q73" s="275"/>
      <c r="T73" s="275"/>
      <c r="U73" s="275"/>
      <c r="X73" s="275"/>
      <c r="Y73" s="275"/>
      <c r="Z73" s="272">
        <f>ROUND(D73+H73+L73+P73+T73+X73,0)</f>
        <v>0</v>
      </c>
      <c r="AA73" s="107"/>
      <c r="AC73" s="107"/>
      <c r="AD73" s="107"/>
    </row>
    <row r="74" spans="1:30" ht="12.75" hidden="1" customHeight="1" x14ac:dyDescent="0.2">
      <c r="A74" s="107" t="s">
        <v>243</v>
      </c>
      <c r="D74" s="193"/>
      <c r="E74" s="121"/>
      <c r="H74" s="272"/>
      <c r="I74" s="275"/>
      <c r="J74" s="272"/>
      <c r="K74" s="272"/>
      <c r="L74" s="275"/>
      <c r="M74" s="275"/>
      <c r="P74" s="275"/>
      <c r="Q74" s="275"/>
      <c r="T74" s="275"/>
      <c r="U74" s="275"/>
      <c r="X74" s="275"/>
      <c r="Y74" s="275"/>
      <c r="Z74" s="278">
        <f>ROUND(D74+H74+L74+P74+T74+X74,0)</f>
        <v>0</v>
      </c>
      <c r="AA74" s="107"/>
      <c r="AC74" s="107"/>
      <c r="AD74" s="107"/>
    </row>
    <row r="75" spans="1:30" ht="12.75" hidden="1" customHeight="1" x14ac:dyDescent="0.2">
      <c r="A75" s="107" t="s">
        <v>244</v>
      </c>
      <c r="D75" s="159">
        <f>ROUND(SUM(D70:D74),0)</f>
        <v>0</v>
      </c>
      <c r="E75" s="121"/>
      <c r="H75" s="296">
        <f>ROUND(SUM(H70:H74),0)</f>
        <v>0</v>
      </c>
      <c r="I75" s="275"/>
      <c r="L75" s="296">
        <f>ROUND(SUM(L70:L74),0)</f>
        <v>0</v>
      </c>
      <c r="M75" s="275"/>
      <c r="N75" s="269"/>
      <c r="O75" s="269"/>
      <c r="P75" s="296">
        <f>ROUND(SUM(P70:P74),0)</f>
        <v>0</v>
      </c>
      <c r="Q75" s="275"/>
      <c r="R75" s="269"/>
      <c r="S75" s="269"/>
      <c r="T75" s="296">
        <f>ROUND(SUM(T70:T74),0)</f>
        <v>0</v>
      </c>
      <c r="U75" s="275"/>
      <c r="V75" s="269"/>
      <c r="W75" s="269"/>
      <c r="X75" s="296">
        <f>ROUND(SUM(X70:X74),0)</f>
        <v>0</v>
      </c>
      <c r="Y75" s="275"/>
      <c r="Z75" s="296">
        <f>ROUND(SUM(Z70:Z74),0)</f>
        <v>0</v>
      </c>
      <c r="AA75" s="107"/>
      <c r="AC75" s="107"/>
      <c r="AD75" s="107"/>
    </row>
    <row r="76" spans="1:30" ht="6" hidden="1" customHeight="1" x14ac:dyDescent="0.2">
      <c r="D76" s="117"/>
      <c r="E76" s="121"/>
      <c r="I76" s="275"/>
      <c r="L76" s="275"/>
      <c r="M76" s="275"/>
      <c r="N76" s="269"/>
      <c r="O76" s="269"/>
      <c r="P76" s="275"/>
      <c r="Q76" s="275"/>
      <c r="R76" s="269"/>
      <c r="S76" s="269"/>
      <c r="T76" s="275"/>
      <c r="U76" s="275"/>
      <c r="V76" s="269"/>
      <c r="W76" s="269"/>
      <c r="X76" s="275"/>
      <c r="Y76" s="275"/>
      <c r="Z76" s="272"/>
      <c r="AA76" s="107"/>
      <c r="AC76" s="107"/>
      <c r="AD76" s="107"/>
    </row>
    <row r="77" spans="1:30" s="136" customFormat="1" ht="12.75" customHeight="1" x14ac:dyDescent="0.2">
      <c r="A77" s="135" t="s">
        <v>37</v>
      </c>
      <c r="D77" s="137"/>
      <c r="E77" s="138"/>
      <c r="H77" s="139"/>
      <c r="I77" s="137"/>
      <c r="L77" s="137"/>
      <c r="M77" s="137"/>
      <c r="P77" s="137"/>
      <c r="Q77" s="137"/>
      <c r="T77" s="137"/>
      <c r="U77" s="137"/>
      <c r="X77" s="137"/>
      <c r="Y77" s="137"/>
      <c r="Z77" s="272"/>
    </row>
    <row r="78" spans="1:30" s="136" customFormat="1" x14ac:dyDescent="0.2">
      <c r="A78" s="136" t="s">
        <v>403</v>
      </c>
      <c r="D78" s="194"/>
      <c r="E78" s="138"/>
      <c r="H78" s="139">
        <v>0</v>
      </c>
      <c r="I78" s="137"/>
      <c r="L78" s="137"/>
      <c r="M78" s="137"/>
      <c r="P78" s="137">
        <f>1400*2</f>
        <v>2800</v>
      </c>
      <c r="Q78" s="137"/>
      <c r="T78" s="137"/>
      <c r="U78" s="137"/>
      <c r="X78" s="137"/>
      <c r="Y78" s="137"/>
      <c r="Z78" s="272">
        <f>ROUND(D78+H78+L78+P78+T78+X78,0)</f>
        <v>2800</v>
      </c>
    </row>
    <row r="79" spans="1:30" s="136" customFormat="1" ht="13.5" customHeight="1" x14ac:dyDescent="0.2">
      <c r="A79" s="107" t="s">
        <v>39</v>
      </c>
      <c r="D79" s="194"/>
      <c r="E79" s="138"/>
      <c r="H79" s="139"/>
      <c r="I79" s="137"/>
      <c r="L79" s="137"/>
      <c r="M79" s="137"/>
      <c r="P79" s="137"/>
      <c r="Q79" s="137"/>
      <c r="T79" s="137">
        <v>0</v>
      </c>
      <c r="U79" s="137"/>
      <c r="X79" s="137"/>
      <c r="Y79" s="137"/>
      <c r="Z79" s="272">
        <f>ROUND(D79+H79+L79+P79+T79+X79,0)</f>
        <v>0</v>
      </c>
    </row>
    <row r="80" spans="1:30" s="136" customFormat="1" hidden="1" x14ac:dyDescent="0.2">
      <c r="A80" s="136" t="s">
        <v>38</v>
      </c>
      <c r="D80" s="194"/>
      <c r="E80" s="138"/>
      <c r="F80" s="139"/>
      <c r="H80" s="139"/>
      <c r="I80" s="137"/>
      <c r="J80" s="139"/>
      <c r="L80" s="137"/>
      <c r="M80" s="137"/>
      <c r="N80" s="139"/>
      <c r="P80" s="137"/>
      <c r="Q80" s="137"/>
      <c r="R80" s="139"/>
      <c r="T80" s="137"/>
      <c r="U80" s="137"/>
      <c r="V80" s="139"/>
      <c r="X80" s="137"/>
      <c r="Y80" s="137"/>
      <c r="Z80" s="272">
        <f>ROUND(D80+H80+L80+P80+T80+X80,0)</f>
        <v>0</v>
      </c>
    </row>
    <row r="81" spans="1:30" ht="13.5" hidden="1" customHeight="1" x14ac:dyDescent="0.2">
      <c r="A81" s="107" t="s">
        <v>37</v>
      </c>
      <c r="D81" s="194"/>
      <c r="E81" s="121"/>
      <c r="F81" s="272"/>
      <c r="H81" s="139"/>
      <c r="I81" s="275"/>
      <c r="L81" s="275"/>
      <c r="M81" s="275"/>
      <c r="N81" s="269"/>
      <c r="O81" s="269"/>
      <c r="P81" s="275"/>
      <c r="Q81" s="275"/>
      <c r="R81" s="269"/>
      <c r="S81" s="269"/>
      <c r="T81" s="275"/>
      <c r="U81" s="275"/>
      <c r="V81" s="269"/>
      <c r="W81" s="269"/>
      <c r="X81" s="275"/>
      <c r="Y81" s="275"/>
      <c r="Z81" s="272">
        <f>ROUND(D81+H81+L81+P81+T81+X81,0)</f>
        <v>0</v>
      </c>
      <c r="AA81" s="107"/>
      <c r="AC81" s="107"/>
      <c r="AD81" s="107"/>
    </row>
    <row r="82" spans="1:30" ht="3" customHeight="1" x14ac:dyDescent="0.2">
      <c r="D82" s="137"/>
      <c r="E82" s="121"/>
      <c r="H82" s="139"/>
      <c r="I82" s="275"/>
      <c r="L82" s="277"/>
      <c r="M82" s="275"/>
      <c r="N82" s="269"/>
      <c r="O82" s="269"/>
      <c r="P82" s="277"/>
      <c r="Q82" s="275"/>
      <c r="R82" s="269"/>
      <c r="S82" s="269"/>
      <c r="T82" s="277"/>
      <c r="U82" s="275"/>
      <c r="V82" s="269"/>
      <c r="W82" s="269"/>
      <c r="X82" s="277"/>
      <c r="Y82" s="275"/>
      <c r="Z82" s="272"/>
      <c r="AA82" s="107"/>
      <c r="AC82" s="107"/>
      <c r="AD82" s="107"/>
    </row>
    <row r="83" spans="1:30" x14ac:dyDescent="0.2">
      <c r="A83" s="116" t="s">
        <v>40</v>
      </c>
      <c r="D83" s="159">
        <f>ROUND(SUM(D78:D82),0)</f>
        <v>0</v>
      </c>
      <c r="E83" s="121"/>
      <c r="G83" s="267"/>
      <c r="H83" s="296">
        <f>ROUND(SUM(H78:H82),0)</f>
        <v>0</v>
      </c>
      <c r="I83" s="275"/>
      <c r="L83" s="296">
        <f>ROUND(SUM(L78:L82),0)</f>
        <v>0</v>
      </c>
      <c r="M83" s="275"/>
      <c r="N83" s="269"/>
      <c r="O83" s="269"/>
      <c r="P83" s="296">
        <f>ROUND(SUM(P78:P82),0)</f>
        <v>2800</v>
      </c>
      <c r="Q83" s="275"/>
      <c r="R83" s="269"/>
      <c r="S83" s="269"/>
      <c r="T83" s="296">
        <f>ROUND(SUM(T78:T82),0)</f>
        <v>0</v>
      </c>
      <c r="U83" s="275"/>
      <c r="V83" s="269"/>
      <c r="W83" s="269"/>
      <c r="X83" s="296">
        <f>ROUND(SUM(X78:X82),0)</f>
        <v>0</v>
      </c>
      <c r="Y83" s="275"/>
      <c r="Z83" s="296">
        <f>ROUND(SUM(Z78:Z82),0)</f>
        <v>2800</v>
      </c>
      <c r="AA83" s="107"/>
      <c r="AC83" s="107"/>
      <c r="AD83" s="107"/>
    </row>
    <row r="84" spans="1:30" x14ac:dyDescent="0.2">
      <c r="A84" s="122"/>
      <c r="D84" s="127"/>
      <c r="E84" s="121"/>
      <c r="H84" s="277"/>
      <c r="I84" s="275"/>
      <c r="L84" s="277"/>
      <c r="M84" s="275"/>
      <c r="N84" s="269"/>
      <c r="O84" s="269"/>
      <c r="P84" s="277"/>
      <c r="Q84" s="275"/>
      <c r="R84" s="269"/>
      <c r="S84" s="269"/>
      <c r="T84" s="277"/>
      <c r="U84" s="275"/>
      <c r="V84" s="269"/>
      <c r="W84" s="269"/>
      <c r="X84" s="277"/>
      <c r="Y84" s="275"/>
      <c r="Z84" s="277"/>
      <c r="AA84" s="107"/>
      <c r="AC84" s="107"/>
      <c r="AD84" s="107"/>
    </row>
    <row r="85" spans="1:30" x14ac:dyDescent="0.2">
      <c r="A85" s="160" t="s">
        <v>164</v>
      </c>
      <c r="B85" s="140"/>
      <c r="C85" s="140"/>
      <c r="D85" s="161">
        <f>ROUND(D86-D64-D47-D75,0)</f>
        <v>0</v>
      </c>
      <c r="E85" s="141"/>
      <c r="F85" s="297"/>
      <c r="G85" s="297"/>
      <c r="H85" s="298">
        <f>ROUND(H86-H64-H47-H75,0)</f>
        <v>0</v>
      </c>
      <c r="I85" s="298"/>
      <c r="J85" s="299"/>
      <c r="K85" s="299"/>
      <c r="L85" s="298">
        <f>ROUND(L86-L64-L47-L75,1)</f>
        <v>0</v>
      </c>
      <c r="M85" s="298"/>
      <c r="N85" s="299"/>
      <c r="O85" s="299"/>
      <c r="P85" s="298">
        <f>ROUND(P86-P64-P47-P75,0)</f>
        <v>11316</v>
      </c>
      <c r="Q85" s="298"/>
      <c r="R85" s="299"/>
      <c r="S85" s="299"/>
      <c r="T85" s="298">
        <f>ROUND(T86-T64-T47-T75,0)</f>
        <v>45160</v>
      </c>
      <c r="U85" s="298"/>
      <c r="V85" s="299"/>
      <c r="W85" s="299"/>
      <c r="X85" s="298">
        <f>ROUND(X86-X64-X47-X75,0)</f>
        <v>0</v>
      </c>
      <c r="Y85" s="298"/>
      <c r="Z85" s="300">
        <f>ROUND(D85+H85+L85+P85+T85+X85,0)</f>
        <v>56476</v>
      </c>
      <c r="AA85" s="107"/>
      <c r="AC85" s="107"/>
      <c r="AD85" s="107"/>
    </row>
    <row r="86" spans="1:30" x14ac:dyDescent="0.2">
      <c r="A86" s="107" t="s">
        <v>8</v>
      </c>
      <c r="D86" s="117">
        <f>ROUND(D62+D64+D67+D68+D75+D83,0)</f>
        <v>0</v>
      </c>
      <c r="E86" s="121"/>
      <c r="H86" s="275">
        <f>ROUND(H62+H64+H67+H68+H75+H83,0)</f>
        <v>0</v>
      </c>
      <c r="I86" s="275"/>
      <c r="L86" s="275">
        <f>ROUND(L62+L64+L67+L68+L75+L83,0)</f>
        <v>0</v>
      </c>
      <c r="M86" s="275"/>
      <c r="N86" s="269"/>
      <c r="O86" s="269"/>
      <c r="P86" s="275">
        <f>ROUND(P62+P64+P67+P68+P75+P83,0)</f>
        <v>13127</v>
      </c>
      <c r="Q86" s="275"/>
      <c r="R86" s="269"/>
      <c r="S86" s="269"/>
      <c r="T86" s="275">
        <f>ROUND(T62+T64+T67+T68+T75+T83,0)</f>
        <v>56679</v>
      </c>
      <c r="U86" s="275"/>
      <c r="V86" s="269"/>
      <c r="W86" s="269"/>
      <c r="X86" s="275">
        <f>ROUND(X62+X64+X67+X68+X75+X83,0)</f>
        <v>0</v>
      </c>
      <c r="Y86" s="275"/>
      <c r="Z86" s="275">
        <f>ROUND(Z62+Z64+Z67+Z68+Z75+Z83,0)</f>
        <v>69806</v>
      </c>
      <c r="AA86" s="107"/>
      <c r="AC86" s="107"/>
      <c r="AD86" s="107"/>
    </row>
    <row r="87" spans="1:30" x14ac:dyDescent="0.2">
      <c r="A87" s="107" t="s">
        <v>223</v>
      </c>
      <c r="B87" s="143" t="s">
        <v>14</v>
      </c>
      <c r="C87" s="144">
        <v>0.51</v>
      </c>
      <c r="D87" s="117">
        <f>ROUND(D85*C87,0)</f>
        <v>0</v>
      </c>
      <c r="E87" s="119"/>
      <c r="F87" s="301" t="s">
        <v>14</v>
      </c>
      <c r="G87" s="302">
        <v>0.51</v>
      </c>
      <c r="H87" s="275">
        <f>ROUND(H85*G87,0)</f>
        <v>0</v>
      </c>
      <c r="I87" s="277"/>
      <c r="J87" s="301" t="s">
        <v>14</v>
      </c>
      <c r="K87" s="302">
        <v>0.51</v>
      </c>
      <c r="L87" s="275">
        <f>ROUND(L85*K87,0)</f>
        <v>0</v>
      </c>
      <c r="M87" s="277"/>
      <c r="N87" s="301" t="s">
        <v>14</v>
      </c>
      <c r="O87" s="302">
        <v>0.51</v>
      </c>
      <c r="P87" s="275">
        <f>ROUND(P85*O87,0)</f>
        <v>5771</v>
      </c>
      <c r="Q87" s="277"/>
      <c r="R87" s="301" t="s">
        <v>14</v>
      </c>
      <c r="S87" s="302">
        <v>0.51</v>
      </c>
      <c r="T87" s="275">
        <f>ROUND(T85*S87,0)</f>
        <v>23032</v>
      </c>
      <c r="U87" s="277"/>
      <c r="V87" s="301" t="s">
        <v>14</v>
      </c>
      <c r="W87" s="302">
        <v>0.51</v>
      </c>
      <c r="X87" s="275">
        <f>ROUND(X85*W87,0)</f>
        <v>0</v>
      </c>
      <c r="Y87" s="277"/>
      <c r="Z87" s="272">
        <f>ROUND(D87+H87+L87+P87+T87+X87,0)</f>
        <v>28803</v>
      </c>
      <c r="AA87" s="107"/>
      <c r="AC87" s="107"/>
      <c r="AD87" s="107"/>
    </row>
    <row r="88" spans="1:30" ht="15.75" customHeight="1" thickBot="1" x14ac:dyDescent="0.25">
      <c r="A88" s="145" t="s">
        <v>9</v>
      </c>
      <c r="B88" s="145"/>
      <c r="C88" s="145"/>
      <c r="D88" s="146">
        <f>ROUND(D86+D87,0)</f>
        <v>0</v>
      </c>
      <c r="E88" s="119"/>
      <c r="F88" s="303"/>
      <c r="G88" s="304"/>
      <c r="H88" s="303">
        <f>ROUND(H86+H87,0)</f>
        <v>0</v>
      </c>
      <c r="I88" s="277"/>
      <c r="J88" s="304"/>
      <c r="K88" s="304"/>
      <c r="L88" s="303">
        <f>ROUND(L86+L87,0)</f>
        <v>0</v>
      </c>
      <c r="M88" s="277"/>
      <c r="N88" s="304"/>
      <c r="O88" s="304"/>
      <c r="P88" s="303">
        <f>ROUND(P86+P87,0)</f>
        <v>18898</v>
      </c>
      <c r="Q88" s="277"/>
      <c r="R88" s="304"/>
      <c r="S88" s="304"/>
      <c r="T88" s="303">
        <f>ROUND(T86+T87,0)</f>
        <v>79711</v>
      </c>
      <c r="U88" s="277"/>
      <c r="V88" s="304"/>
      <c r="W88" s="304"/>
      <c r="X88" s="303">
        <f>ROUND(X86+X87,0)</f>
        <v>0</v>
      </c>
      <c r="Y88" s="277"/>
      <c r="Z88" s="303">
        <f>ROUND(Z86+Z87,0)</f>
        <v>98609</v>
      </c>
      <c r="AA88" s="107"/>
      <c r="AC88" s="107"/>
      <c r="AD88" s="107"/>
    </row>
    <row r="89" spans="1:30" ht="15.75" customHeight="1" thickTop="1" x14ac:dyDescent="0.2">
      <c r="A89" s="163"/>
      <c r="D89" s="117"/>
      <c r="E89" s="117"/>
      <c r="H89" s="272"/>
      <c r="I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AA89" s="117"/>
      <c r="AB89" s="117"/>
      <c r="AD89" s="147"/>
    </row>
    <row r="90" spans="1:30" x14ac:dyDescent="0.2">
      <c r="A90" s="148"/>
      <c r="H90" s="305"/>
      <c r="I90" s="305"/>
      <c r="Z90" s="272">
        <f>T88+P88+L88+H88+D88+X88</f>
        <v>98609</v>
      </c>
      <c r="AA90" s="112" t="s">
        <v>192</v>
      </c>
      <c r="AB90" s="149"/>
    </row>
    <row r="91" spans="1:30" s="203" customFormat="1" ht="15.75" x14ac:dyDescent="0.25">
      <c r="A91" s="171" t="s">
        <v>173</v>
      </c>
      <c r="B91" s="355" t="s">
        <v>21</v>
      </c>
      <c r="C91" s="355"/>
      <c r="D91" s="355"/>
      <c r="E91" s="200"/>
      <c r="F91" s="354" t="s">
        <v>48</v>
      </c>
      <c r="G91" s="354"/>
      <c r="H91" s="354"/>
      <c r="I91" s="260"/>
      <c r="J91" s="353" t="s">
        <v>49</v>
      </c>
      <c r="K91" s="353"/>
      <c r="L91" s="353"/>
      <c r="M91" s="260"/>
      <c r="N91" s="353" t="s">
        <v>50</v>
      </c>
      <c r="O91" s="353"/>
      <c r="P91" s="353"/>
      <c r="Q91" s="260"/>
      <c r="R91" s="353" t="s">
        <v>249</v>
      </c>
      <c r="S91" s="353"/>
      <c r="T91" s="353"/>
      <c r="U91" s="260"/>
      <c r="V91" s="353" t="s">
        <v>250</v>
      </c>
      <c r="W91" s="353"/>
      <c r="X91" s="353"/>
      <c r="Y91" s="260"/>
      <c r="Z91" s="306"/>
      <c r="AA91" s="201"/>
      <c r="AB91" s="202"/>
      <c r="AC91" s="201"/>
      <c r="AD91" s="201"/>
    </row>
    <row r="92" spans="1:30" ht="15.75" x14ac:dyDescent="0.25">
      <c r="A92" s="171"/>
      <c r="B92" s="165">
        <v>39995</v>
      </c>
      <c r="C92" s="165" t="s">
        <v>240</v>
      </c>
      <c r="D92" s="165">
        <v>40359</v>
      </c>
      <c r="E92" s="157"/>
      <c r="F92" s="165">
        <v>40360</v>
      </c>
      <c r="G92" s="165" t="s">
        <v>240</v>
      </c>
      <c r="H92" s="165">
        <v>40724</v>
      </c>
      <c r="I92" s="259"/>
      <c r="J92" s="165">
        <v>40725</v>
      </c>
      <c r="K92" s="165" t="s">
        <v>240</v>
      </c>
      <c r="L92" s="165">
        <v>41090</v>
      </c>
      <c r="M92" s="259"/>
      <c r="N92" s="165">
        <v>41091</v>
      </c>
      <c r="O92" s="165" t="s">
        <v>240</v>
      </c>
      <c r="P92" s="165">
        <v>41455</v>
      </c>
      <c r="Q92" s="259"/>
      <c r="R92" s="165">
        <v>41456</v>
      </c>
      <c r="S92" s="165" t="s">
        <v>240</v>
      </c>
      <c r="T92" s="165">
        <v>41820</v>
      </c>
      <c r="U92" s="259"/>
      <c r="V92" s="165">
        <v>41821</v>
      </c>
      <c r="W92" s="165" t="s">
        <v>240</v>
      </c>
      <c r="X92" s="165">
        <v>42185</v>
      </c>
      <c r="Y92" s="259"/>
      <c r="Z92" s="272"/>
      <c r="AB92" s="149"/>
    </row>
    <row r="93" spans="1:30" ht="13.5" x14ac:dyDescent="0.25">
      <c r="A93" s="169" t="s">
        <v>174</v>
      </c>
      <c r="B93" s="156"/>
      <c r="C93" s="156"/>
      <c r="D93" s="156"/>
      <c r="E93" s="157"/>
      <c r="F93" s="263"/>
      <c r="G93" s="263"/>
      <c r="H93" s="263"/>
      <c r="I93" s="259"/>
      <c r="J93" s="259"/>
      <c r="K93" s="259"/>
      <c r="L93" s="259"/>
      <c r="M93" s="259"/>
      <c r="N93" s="259"/>
      <c r="O93" s="259"/>
      <c r="P93" s="259"/>
      <c r="Q93" s="259"/>
      <c r="R93" s="351" t="s">
        <v>183</v>
      </c>
      <c r="S93" s="351"/>
      <c r="T93" s="351"/>
      <c r="U93" s="259"/>
      <c r="V93" s="351" t="s">
        <v>183</v>
      </c>
      <c r="W93" s="351"/>
      <c r="X93" s="351"/>
      <c r="Y93" s="259"/>
      <c r="Z93" s="272"/>
      <c r="AB93" s="149"/>
    </row>
    <row r="94" spans="1:30" x14ac:dyDescent="0.2">
      <c r="A94" s="107" t="s">
        <v>175</v>
      </c>
      <c r="C94" s="144">
        <v>0.51</v>
      </c>
      <c r="D94" s="150"/>
      <c r="E94" s="157"/>
      <c r="F94" s="307"/>
      <c r="G94" s="302">
        <v>0.51</v>
      </c>
      <c r="H94" s="307"/>
      <c r="I94" s="259"/>
      <c r="K94" s="302">
        <v>0.51</v>
      </c>
      <c r="L94" s="307"/>
      <c r="M94" s="259"/>
      <c r="N94" s="307"/>
      <c r="O94" s="302">
        <v>0.51</v>
      </c>
      <c r="P94" s="307"/>
      <c r="Q94" s="259"/>
      <c r="R94" s="307"/>
      <c r="S94" s="302">
        <v>0.51</v>
      </c>
      <c r="T94" s="307"/>
      <c r="U94" s="259"/>
      <c r="V94" s="307"/>
      <c r="W94" s="302">
        <v>0.51</v>
      </c>
      <c r="X94" s="307"/>
      <c r="Y94" s="259"/>
      <c r="Z94" s="272"/>
      <c r="AA94" s="150"/>
      <c r="AC94" s="151"/>
    </row>
    <row r="95" spans="1:30" x14ac:dyDescent="0.2">
      <c r="A95" s="107" t="s">
        <v>176</v>
      </c>
      <c r="B95" s="111"/>
      <c r="C95" s="144">
        <v>0.5</v>
      </c>
      <c r="D95" s="150"/>
      <c r="E95" s="157"/>
      <c r="F95" s="307"/>
      <c r="G95" s="302">
        <v>0.5</v>
      </c>
      <c r="H95" s="307"/>
      <c r="I95" s="259"/>
      <c r="K95" s="302">
        <v>0.5</v>
      </c>
      <c r="L95" s="307"/>
      <c r="M95" s="259"/>
      <c r="N95" s="307"/>
      <c r="O95" s="302">
        <v>0.5</v>
      </c>
      <c r="P95" s="307"/>
      <c r="Q95" s="259"/>
      <c r="R95" s="307"/>
      <c r="S95" s="302">
        <v>0.5</v>
      </c>
      <c r="T95" s="307"/>
      <c r="U95" s="259"/>
      <c r="V95" s="307"/>
      <c r="W95" s="302">
        <v>0.5</v>
      </c>
      <c r="X95" s="308"/>
      <c r="Y95" s="259"/>
      <c r="Z95" s="309"/>
      <c r="AA95" s="152"/>
    </row>
    <row r="96" spans="1:30" x14ac:dyDescent="0.2">
      <c r="A96" s="107" t="s">
        <v>177</v>
      </c>
      <c r="C96" s="144">
        <v>0.5</v>
      </c>
      <c r="D96" s="150"/>
      <c r="E96" s="157"/>
      <c r="F96" s="307"/>
      <c r="G96" s="302">
        <v>0.5</v>
      </c>
      <c r="H96" s="307"/>
      <c r="I96" s="259"/>
      <c r="K96" s="302">
        <v>0.5</v>
      </c>
      <c r="L96" s="307"/>
      <c r="M96" s="259"/>
      <c r="N96" s="307"/>
      <c r="O96" s="302">
        <v>0.5</v>
      </c>
      <c r="P96" s="307"/>
      <c r="Q96" s="259"/>
      <c r="R96" s="307"/>
      <c r="S96" s="302">
        <v>0.5</v>
      </c>
      <c r="T96" s="307"/>
      <c r="U96" s="259"/>
      <c r="V96" s="307"/>
      <c r="W96" s="302">
        <v>0.5</v>
      </c>
      <c r="X96" s="308"/>
      <c r="Y96" s="259"/>
    </row>
    <row r="97" spans="1:26" x14ac:dyDescent="0.2">
      <c r="A97" s="107" t="s">
        <v>178</v>
      </c>
      <c r="C97" s="144">
        <v>0.54</v>
      </c>
      <c r="D97" s="150"/>
      <c r="E97" s="157"/>
      <c r="F97" s="307"/>
      <c r="G97" s="302">
        <v>0.54</v>
      </c>
      <c r="H97" s="307"/>
      <c r="I97" s="259"/>
      <c r="K97" s="302">
        <v>0.54</v>
      </c>
      <c r="L97" s="307"/>
      <c r="M97" s="259"/>
      <c r="N97" s="307"/>
      <c r="O97" s="302">
        <v>0.54</v>
      </c>
      <c r="P97" s="307"/>
      <c r="Q97" s="259"/>
      <c r="R97" s="307"/>
      <c r="S97" s="302">
        <v>0.54</v>
      </c>
      <c r="T97" s="307"/>
      <c r="U97" s="259"/>
      <c r="V97" s="307"/>
      <c r="W97" s="302">
        <v>0.54</v>
      </c>
      <c r="X97" s="308"/>
      <c r="Y97" s="259"/>
    </row>
    <row r="98" spans="1:26" ht="27" customHeight="1" x14ac:dyDescent="0.2">
      <c r="A98" s="167" t="s">
        <v>180</v>
      </c>
      <c r="B98" s="170" t="s">
        <v>181</v>
      </c>
      <c r="C98" s="144">
        <v>0.2</v>
      </c>
      <c r="D98" s="150"/>
      <c r="E98" s="157"/>
      <c r="F98" s="307"/>
      <c r="G98" s="302">
        <v>0.2</v>
      </c>
      <c r="H98" s="307"/>
      <c r="I98" s="259"/>
      <c r="K98" s="302">
        <v>0.2</v>
      </c>
      <c r="L98" s="307"/>
      <c r="M98" s="259"/>
      <c r="N98" s="307"/>
      <c r="O98" s="302">
        <v>0.2</v>
      </c>
      <c r="P98" s="307"/>
      <c r="Q98" s="259"/>
      <c r="R98" s="307"/>
      <c r="S98" s="302">
        <v>0.2</v>
      </c>
      <c r="T98" s="307"/>
      <c r="U98" s="259"/>
      <c r="V98" s="307"/>
      <c r="W98" s="302">
        <v>0.2</v>
      </c>
      <c r="X98" s="308"/>
      <c r="Y98" s="259"/>
    </row>
    <row r="99" spans="1:26" ht="27" customHeight="1" x14ac:dyDescent="0.2">
      <c r="A99" s="167"/>
      <c r="B99" s="167"/>
      <c r="C99" s="144"/>
      <c r="D99" s="150"/>
      <c r="E99" s="157"/>
      <c r="F99" s="307"/>
      <c r="G99" s="302"/>
      <c r="H99" s="307"/>
      <c r="I99" s="259"/>
      <c r="K99" s="302"/>
      <c r="L99" s="307"/>
      <c r="M99" s="259"/>
      <c r="N99" s="307"/>
      <c r="O99" s="302"/>
      <c r="P99" s="307"/>
      <c r="Q99" s="259"/>
      <c r="R99" s="307"/>
      <c r="S99" s="302"/>
      <c r="T99" s="307"/>
      <c r="U99" s="259"/>
      <c r="V99" s="307"/>
      <c r="W99" s="302"/>
      <c r="X99" s="308"/>
      <c r="Y99" s="259"/>
    </row>
    <row r="100" spans="1:26" ht="13.5" x14ac:dyDescent="0.25">
      <c r="A100" s="169" t="s">
        <v>179</v>
      </c>
      <c r="E100" s="157"/>
      <c r="I100" s="259"/>
      <c r="M100" s="259"/>
      <c r="Q100" s="259"/>
      <c r="U100" s="259"/>
      <c r="Y100" s="259"/>
    </row>
    <row r="101" spans="1:26" x14ac:dyDescent="0.2">
      <c r="A101" s="107" t="s">
        <v>175</v>
      </c>
      <c r="C101" s="144">
        <v>0.26</v>
      </c>
      <c r="D101" s="150"/>
      <c r="E101" s="157"/>
      <c r="F101" s="307"/>
      <c r="G101" s="302">
        <v>0.26</v>
      </c>
      <c r="H101" s="307"/>
      <c r="I101" s="259"/>
      <c r="K101" s="302">
        <v>0.26</v>
      </c>
      <c r="L101" s="307"/>
      <c r="M101" s="259"/>
      <c r="N101" s="307"/>
      <c r="O101" s="302">
        <v>0.26</v>
      </c>
      <c r="P101" s="307"/>
      <c r="Q101" s="259"/>
      <c r="R101" s="307"/>
      <c r="S101" s="302">
        <v>0.26</v>
      </c>
      <c r="T101" s="307"/>
      <c r="U101" s="259"/>
      <c r="V101" s="307"/>
      <c r="W101" s="302">
        <v>0.26</v>
      </c>
      <c r="Y101" s="259"/>
    </row>
    <row r="102" spans="1:26" x14ac:dyDescent="0.2">
      <c r="A102" s="107" t="s">
        <v>176</v>
      </c>
      <c r="B102" s="111"/>
      <c r="C102" s="144">
        <v>0.26</v>
      </c>
      <c r="D102" s="150"/>
      <c r="E102" s="157"/>
      <c r="F102" s="307"/>
      <c r="G102" s="302">
        <v>0.26</v>
      </c>
      <c r="H102" s="307"/>
      <c r="I102" s="259"/>
      <c r="K102" s="302">
        <v>0.26</v>
      </c>
      <c r="L102" s="307"/>
      <c r="M102" s="259"/>
      <c r="N102" s="307"/>
      <c r="O102" s="302">
        <v>0.26</v>
      </c>
      <c r="P102" s="307"/>
      <c r="Q102" s="259"/>
      <c r="R102" s="307"/>
      <c r="S102" s="302">
        <v>0.26</v>
      </c>
      <c r="T102" s="307"/>
      <c r="U102" s="259"/>
      <c r="V102" s="307"/>
      <c r="W102" s="302">
        <v>0.26</v>
      </c>
      <c r="Y102" s="259"/>
      <c r="Z102" s="272"/>
    </row>
    <row r="103" spans="1:26" x14ac:dyDescent="0.2">
      <c r="A103" s="107" t="s">
        <v>177</v>
      </c>
      <c r="C103" s="144">
        <v>0.26</v>
      </c>
      <c r="D103" s="150"/>
      <c r="E103" s="157"/>
      <c r="F103" s="307"/>
      <c r="G103" s="302">
        <v>0.26</v>
      </c>
      <c r="H103" s="307"/>
      <c r="I103" s="259"/>
      <c r="K103" s="302">
        <v>0.26</v>
      </c>
      <c r="L103" s="307"/>
      <c r="M103" s="259"/>
      <c r="N103" s="307"/>
      <c r="O103" s="302">
        <v>0.26</v>
      </c>
      <c r="P103" s="307"/>
      <c r="Q103" s="259"/>
      <c r="R103" s="307"/>
      <c r="S103" s="302">
        <v>0.26</v>
      </c>
      <c r="T103" s="307"/>
      <c r="U103" s="259"/>
      <c r="V103" s="307"/>
      <c r="W103" s="302">
        <v>0.26</v>
      </c>
      <c r="Y103" s="259"/>
    </row>
    <row r="104" spans="1:26" x14ac:dyDescent="0.2">
      <c r="A104" s="107" t="s">
        <v>178</v>
      </c>
      <c r="C104" s="144">
        <v>0.28999999999999998</v>
      </c>
      <c r="D104" s="150"/>
      <c r="E104" s="157"/>
      <c r="F104" s="307"/>
      <c r="G104" s="302">
        <v>0.28999999999999998</v>
      </c>
      <c r="H104" s="307"/>
      <c r="I104" s="259"/>
      <c r="K104" s="302">
        <v>0.28999999999999998</v>
      </c>
      <c r="L104" s="307"/>
      <c r="M104" s="259"/>
      <c r="N104" s="307"/>
      <c r="O104" s="302">
        <v>0.28999999999999998</v>
      </c>
      <c r="P104" s="307"/>
      <c r="Q104" s="259"/>
      <c r="R104" s="307"/>
      <c r="S104" s="302">
        <v>0.28999999999999998</v>
      </c>
      <c r="T104" s="307"/>
      <c r="U104" s="259"/>
      <c r="V104" s="307"/>
      <c r="W104" s="302">
        <v>0.28999999999999998</v>
      </c>
      <c r="Y104" s="259"/>
    </row>
    <row r="105" spans="1:26" ht="25.5" x14ac:dyDescent="0.2">
      <c r="A105" s="167" t="s">
        <v>180</v>
      </c>
      <c r="B105" s="170" t="s">
        <v>181</v>
      </c>
      <c r="C105" s="144">
        <v>0.2</v>
      </c>
      <c r="D105" s="150"/>
      <c r="E105" s="157"/>
      <c r="F105" s="307"/>
      <c r="G105" s="302">
        <v>0.2</v>
      </c>
      <c r="H105" s="307"/>
      <c r="I105" s="259"/>
      <c r="K105" s="302">
        <v>0.2</v>
      </c>
      <c r="L105" s="307"/>
      <c r="M105" s="259"/>
      <c r="N105" s="307"/>
      <c r="O105" s="302">
        <v>0.2</v>
      </c>
      <c r="P105" s="307"/>
      <c r="Q105" s="259"/>
      <c r="R105" s="307"/>
      <c r="S105" s="302">
        <v>0.2</v>
      </c>
      <c r="T105" s="307"/>
      <c r="U105" s="259"/>
      <c r="V105" s="307"/>
      <c r="W105" s="302">
        <v>0.2</v>
      </c>
      <c r="Y105" s="259"/>
    </row>
    <row r="107" spans="1:26" x14ac:dyDescent="0.2">
      <c r="A107" s="148" t="s">
        <v>182</v>
      </c>
    </row>
  </sheetData>
  <mergeCells count="15">
    <mergeCell ref="R93:T93"/>
    <mergeCell ref="V93:X93"/>
    <mergeCell ref="B91:D91"/>
    <mergeCell ref="F91:H91"/>
    <mergeCell ref="J91:L91"/>
    <mergeCell ref="N91:P91"/>
    <mergeCell ref="R91:T91"/>
    <mergeCell ref="V91:X91"/>
    <mergeCell ref="A1:C1"/>
    <mergeCell ref="N6:P6"/>
    <mergeCell ref="R6:T6"/>
    <mergeCell ref="V6:X6"/>
    <mergeCell ref="B6:D6"/>
    <mergeCell ref="J6:L6"/>
    <mergeCell ref="F6:H6"/>
  </mergeCells>
  <phoneticPr fontId="0" type="noConversion"/>
  <printOptions horizontalCentered="1" verticalCentered="1" gridLines="1"/>
  <pageMargins left="0.25" right="0" top="0.25" bottom="0.25" header="0.3" footer="0.3"/>
  <pageSetup fitToHeight="0" orientation="portrait" r:id="rId1"/>
  <headerFooter alignWithMargins="0"/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5"/>
  <sheetViews>
    <sheetView zoomScaleNormal="100" zoomScaleSheetLayoutView="100" workbookViewId="0">
      <pane xSplit="1" ySplit="9" topLeftCell="B61" activePane="bottomRight" state="frozen"/>
      <selection pane="topRight" activeCell="B1" sqref="B1"/>
      <selection pane="bottomLeft" activeCell="A6" sqref="A6"/>
      <selection pane="bottomRight" activeCell="X57" sqref="X57"/>
    </sheetView>
  </sheetViews>
  <sheetFormatPr defaultColWidth="8.7109375" defaultRowHeight="12.75" x14ac:dyDescent="0.2"/>
  <cols>
    <col min="1" max="1" width="32.140625" style="107" customWidth="1"/>
    <col min="2" max="2" width="8.42578125" style="107" bestFit="1" customWidth="1"/>
    <col min="3" max="3" width="7.42578125" style="107" bestFit="1" customWidth="1"/>
    <col min="4" max="4" width="8.7109375" style="112" bestFit="1" customWidth="1"/>
    <col min="5" max="5" width="0.42578125" style="112" customWidth="1"/>
    <col min="6" max="6" width="8.42578125" style="107" bestFit="1" customWidth="1"/>
    <col min="7" max="7" width="8" style="107" bestFit="1" customWidth="1"/>
    <col min="8" max="8" width="8.7109375" style="107" bestFit="1" customWidth="1"/>
    <col min="9" max="9" width="0.42578125" style="107" customWidth="1"/>
    <col min="10" max="10" width="8.42578125" style="107" bestFit="1" customWidth="1"/>
    <col min="11" max="11" width="8" style="107" bestFit="1" customWidth="1"/>
    <col min="12" max="12" width="8.7109375" style="112" bestFit="1" customWidth="1"/>
    <col min="13" max="13" width="0.42578125" style="112" customWidth="1"/>
    <col min="14" max="14" width="8.42578125" style="112" bestFit="1" customWidth="1"/>
    <col min="15" max="15" width="7.42578125" style="112" bestFit="1" customWidth="1"/>
    <col min="16" max="16" width="8.7109375" style="112" bestFit="1" customWidth="1"/>
    <col min="17" max="17" width="0.42578125" style="112" customWidth="1"/>
    <col min="18" max="18" width="8.42578125" style="112" bestFit="1" customWidth="1"/>
    <col min="19" max="19" width="8" style="112" bestFit="1" customWidth="1"/>
    <col min="20" max="20" width="8.7109375" style="112" bestFit="1" customWidth="1"/>
    <col min="21" max="21" width="0.42578125" style="112" customWidth="1"/>
    <col min="22" max="22" width="8.42578125" style="112" bestFit="1" customWidth="1"/>
    <col min="23" max="23" width="8" style="112" bestFit="1" customWidth="1"/>
    <col min="24" max="24" width="8.7109375" style="112" bestFit="1" customWidth="1"/>
    <col min="25" max="25" width="0.42578125" style="112" customWidth="1"/>
    <col min="26" max="26" width="10.140625" style="107" bestFit="1" customWidth="1"/>
    <col min="27" max="27" width="8.5703125" style="112" customWidth="1"/>
    <col min="28" max="28" width="1.28515625" style="107" customWidth="1"/>
    <col min="29" max="30" width="8.5703125" style="112" customWidth="1"/>
    <col min="31" max="31" width="8.5703125" style="107" customWidth="1"/>
    <col min="32" max="16384" width="8.7109375" style="107"/>
  </cols>
  <sheetData>
    <row r="1" spans="1:30" x14ac:dyDescent="0.2">
      <c r="A1" s="349" t="s">
        <v>16</v>
      </c>
      <c r="B1" s="350"/>
      <c r="C1" s="350"/>
      <c r="D1" s="105"/>
      <c r="E1" s="105"/>
      <c r="F1" s="105"/>
      <c r="G1" s="105"/>
      <c r="H1" s="105"/>
      <c r="I1" s="106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6"/>
      <c r="AA1" s="107"/>
      <c r="AC1" s="107"/>
      <c r="AD1" s="107"/>
    </row>
    <row r="2" spans="1:30" x14ac:dyDescent="0.2">
      <c r="A2" s="153" t="s">
        <v>17</v>
      </c>
      <c r="B2" s="105"/>
      <c r="C2" s="105"/>
      <c r="D2" s="105"/>
      <c r="E2" s="105"/>
      <c r="F2" s="105"/>
      <c r="G2" s="105"/>
      <c r="H2" s="105"/>
      <c r="I2" s="106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6"/>
      <c r="AA2" s="107"/>
      <c r="AC2" s="107"/>
      <c r="AD2" s="107"/>
    </row>
    <row r="3" spans="1:30" x14ac:dyDescent="0.2">
      <c r="A3" s="154" t="s">
        <v>18</v>
      </c>
      <c r="B3" s="108"/>
      <c r="C3" s="108"/>
      <c r="D3" s="108"/>
      <c r="E3" s="108"/>
      <c r="F3" s="108"/>
      <c r="G3" s="108"/>
      <c r="H3" s="108"/>
      <c r="I3" s="106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6"/>
      <c r="AA3" s="107"/>
      <c r="AC3" s="107"/>
      <c r="AD3" s="107"/>
    </row>
    <row r="4" spans="1:30" x14ac:dyDescent="0.2">
      <c r="A4" s="154" t="s">
        <v>32</v>
      </c>
      <c r="B4" s="199">
        <v>0.04</v>
      </c>
      <c r="C4" s="108"/>
      <c r="D4" s="108"/>
      <c r="E4" s="108"/>
      <c r="F4" s="108"/>
      <c r="G4" s="108"/>
      <c r="H4" s="108"/>
      <c r="I4" s="106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6"/>
      <c r="AA4" s="107"/>
      <c r="AC4" s="107"/>
      <c r="AD4" s="107"/>
    </row>
    <row r="5" spans="1:30" x14ac:dyDescent="0.2">
      <c r="A5" s="155" t="s">
        <v>33</v>
      </c>
      <c r="B5" s="199">
        <v>0.06</v>
      </c>
      <c r="C5" s="108"/>
      <c r="D5" s="108"/>
      <c r="E5" s="108"/>
      <c r="F5" s="108"/>
      <c r="G5" s="108"/>
      <c r="H5" s="108"/>
      <c r="I5" s="106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6"/>
      <c r="AA5" s="107"/>
      <c r="AC5" s="107"/>
      <c r="AD5" s="107"/>
    </row>
    <row r="6" spans="1:30" x14ac:dyDescent="0.2">
      <c r="B6" s="352" t="s">
        <v>21</v>
      </c>
      <c r="C6" s="352"/>
      <c r="D6" s="352"/>
      <c r="E6" s="157"/>
      <c r="F6" s="356" t="s">
        <v>48</v>
      </c>
      <c r="G6" s="356"/>
      <c r="H6" s="356"/>
      <c r="I6" s="157"/>
      <c r="J6" s="351" t="s">
        <v>49</v>
      </c>
      <c r="K6" s="351"/>
      <c r="L6" s="351"/>
      <c r="M6" s="157"/>
      <c r="N6" s="351" t="s">
        <v>50</v>
      </c>
      <c r="O6" s="351"/>
      <c r="P6" s="351"/>
      <c r="Q6" s="157"/>
      <c r="R6" s="351" t="s">
        <v>249</v>
      </c>
      <c r="S6" s="351"/>
      <c r="T6" s="351"/>
      <c r="U6" s="157"/>
      <c r="V6" s="351" t="s">
        <v>250</v>
      </c>
      <c r="W6" s="351"/>
      <c r="X6" s="351"/>
      <c r="Y6" s="157"/>
      <c r="Z6" s="158" t="s">
        <v>22</v>
      </c>
      <c r="AA6" s="107"/>
      <c r="AC6" s="107"/>
      <c r="AD6" s="107"/>
    </row>
    <row r="7" spans="1:30" ht="25.5" x14ac:dyDescent="0.2">
      <c r="B7" s="164" t="s">
        <v>165</v>
      </c>
      <c r="C7" s="197"/>
      <c r="D7" s="156"/>
      <c r="E7" s="157"/>
      <c r="F7" s="164" t="s">
        <v>165</v>
      </c>
      <c r="G7" s="197"/>
      <c r="H7" s="156"/>
      <c r="I7" s="157"/>
      <c r="J7" s="164" t="s">
        <v>165</v>
      </c>
      <c r="K7" s="197"/>
      <c r="L7" s="156"/>
      <c r="M7" s="157"/>
      <c r="N7" s="164" t="s">
        <v>165</v>
      </c>
      <c r="O7" s="197"/>
      <c r="P7" s="156"/>
      <c r="Q7" s="157"/>
      <c r="R7" s="164" t="s">
        <v>165</v>
      </c>
      <c r="S7" s="197"/>
      <c r="T7" s="156"/>
      <c r="U7" s="157"/>
      <c r="V7" s="164" t="s">
        <v>165</v>
      </c>
      <c r="W7" s="197"/>
      <c r="X7" s="156"/>
      <c r="Y7" s="157"/>
      <c r="Z7" s="165">
        <f>C7</f>
        <v>0</v>
      </c>
      <c r="AA7" s="107"/>
      <c r="AC7" s="107"/>
      <c r="AD7" s="107"/>
    </row>
    <row r="8" spans="1:30" x14ac:dyDescent="0.2">
      <c r="B8" s="164" t="s">
        <v>166</v>
      </c>
      <c r="C8" s="197"/>
      <c r="D8" s="156"/>
      <c r="E8" s="157"/>
      <c r="F8" s="164" t="s">
        <v>166</v>
      </c>
      <c r="G8" s="197"/>
      <c r="H8" s="156"/>
      <c r="I8" s="157"/>
      <c r="J8" s="164" t="s">
        <v>166</v>
      </c>
      <c r="K8" s="197"/>
      <c r="L8" s="156"/>
      <c r="M8" s="157"/>
      <c r="N8" s="164" t="s">
        <v>166</v>
      </c>
      <c r="O8" s="197"/>
      <c r="P8" s="156"/>
      <c r="Q8" s="157"/>
      <c r="R8" s="164" t="s">
        <v>166</v>
      </c>
      <c r="S8" s="197"/>
      <c r="T8" s="156"/>
      <c r="U8" s="157"/>
      <c r="V8" s="164" t="s">
        <v>166</v>
      </c>
      <c r="W8" s="197"/>
      <c r="X8" s="156"/>
      <c r="Y8" s="157"/>
      <c r="Z8" s="165">
        <f>W8</f>
        <v>0</v>
      </c>
      <c r="AA8" s="107"/>
      <c r="AC8" s="107"/>
      <c r="AD8" s="107"/>
    </row>
    <row r="9" spans="1:30" x14ac:dyDescent="0.2">
      <c r="A9" s="116" t="s">
        <v>13</v>
      </c>
      <c r="B9" s="107" t="s">
        <v>167</v>
      </c>
      <c r="D9" s="132">
        <f>ROUND((C8-C7)/30,0)</f>
        <v>0</v>
      </c>
      <c r="E9" s="110"/>
      <c r="F9" s="107" t="s">
        <v>167</v>
      </c>
      <c r="H9" s="132">
        <f>ROUND((G8-G7)/30,0)</f>
        <v>0</v>
      </c>
      <c r="I9" s="110"/>
      <c r="J9" s="107" t="s">
        <v>167</v>
      </c>
      <c r="L9" s="132">
        <f>ROUND((K8-K7)/30,0)</f>
        <v>0</v>
      </c>
      <c r="M9" s="110"/>
      <c r="N9" s="107" t="s">
        <v>167</v>
      </c>
      <c r="O9" s="107"/>
      <c r="P9" s="132">
        <f>ROUND((O8-O7)/30,0)</f>
        <v>0</v>
      </c>
      <c r="Q9" s="110"/>
      <c r="R9" s="107" t="s">
        <v>167</v>
      </c>
      <c r="S9" s="107"/>
      <c r="T9" s="132">
        <f>ROUND((S8-S7)/30,0)</f>
        <v>0</v>
      </c>
      <c r="U9" s="110"/>
      <c r="V9" s="107" t="s">
        <v>167</v>
      </c>
      <c r="W9" s="107"/>
      <c r="X9" s="132">
        <f>ROUND((W8-W7)/30,0)</f>
        <v>0</v>
      </c>
      <c r="Y9" s="110"/>
      <c r="Z9" s="130">
        <f>ROUND(D9+H9+L9+P9+T9+X9,0)</f>
        <v>0</v>
      </c>
      <c r="AA9" s="107"/>
      <c r="AC9" s="107"/>
      <c r="AD9" s="107"/>
    </row>
    <row r="10" spans="1:30" x14ac:dyDescent="0.2">
      <c r="A10" s="111" t="s">
        <v>0</v>
      </c>
      <c r="B10" s="106"/>
      <c r="C10" s="106"/>
      <c r="E10" s="113"/>
      <c r="F10" s="106"/>
      <c r="G10" s="106"/>
      <c r="I10" s="113"/>
      <c r="J10" s="106"/>
      <c r="K10" s="106"/>
      <c r="M10" s="113"/>
      <c r="N10" s="106"/>
      <c r="O10" s="106"/>
      <c r="Q10" s="113"/>
      <c r="R10" s="106"/>
      <c r="S10" s="106"/>
      <c r="U10" s="113"/>
      <c r="V10" s="106"/>
      <c r="W10" s="106"/>
      <c r="Y10" s="113"/>
      <c r="Z10" s="112"/>
      <c r="AA10" s="107"/>
      <c r="AC10" s="107"/>
      <c r="AD10" s="107"/>
    </row>
    <row r="11" spans="1:30" x14ac:dyDescent="0.2">
      <c r="A11" s="114" t="s">
        <v>12</v>
      </c>
      <c r="B11" s="115" t="s">
        <v>15</v>
      </c>
      <c r="C11" s="115" t="s">
        <v>1</v>
      </c>
      <c r="D11" s="109" t="s">
        <v>25</v>
      </c>
      <c r="E11" s="113"/>
      <c r="F11" s="115" t="s">
        <v>15</v>
      </c>
      <c r="G11" s="115" t="s">
        <v>1</v>
      </c>
      <c r="H11" s="109" t="s">
        <v>25</v>
      </c>
      <c r="I11" s="113"/>
      <c r="J11" s="115" t="s">
        <v>15</v>
      </c>
      <c r="K11" s="115" t="s">
        <v>1</v>
      </c>
      <c r="L11" s="109" t="s">
        <v>25</v>
      </c>
      <c r="M11" s="113"/>
      <c r="N11" s="115" t="s">
        <v>15</v>
      </c>
      <c r="O11" s="115" t="s">
        <v>1</v>
      </c>
      <c r="P11" s="109" t="s">
        <v>25</v>
      </c>
      <c r="Q11" s="113"/>
      <c r="R11" s="115" t="s">
        <v>15</v>
      </c>
      <c r="S11" s="115" t="s">
        <v>1</v>
      </c>
      <c r="T11" s="109" t="s">
        <v>25</v>
      </c>
      <c r="U11" s="113"/>
      <c r="V11" s="115" t="s">
        <v>15</v>
      </c>
      <c r="W11" s="115" t="s">
        <v>1</v>
      </c>
      <c r="X11" s="109" t="s">
        <v>25</v>
      </c>
      <c r="Y11" s="113"/>
      <c r="Z11" s="112"/>
      <c r="AA11" s="107"/>
      <c r="AC11" s="107"/>
      <c r="AD11" s="107"/>
    </row>
    <row r="12" spans="1:30" x14ac:dyDescent="0.2">
      <c r="A12" s="107" t="s">
        <v>28</v>
      </c>
      <c r="B12" s="189"/>
      <c r="C12" s="190"/>
      <c r="D12" s="117">
        <f>ROUND(B12/195*C12,0)</f>
        <v>0</v>
      </c>
      <c r="E12" s="113"/>
      <c r="F12" s="112">
        <f>ROUND(B12*(1+$B$4),0)</f>
        <v>0</v>
      </c>
      <c r="G12" s="190"/>
      <c r="H12" s="117">
        <f>ROUND(F12/195*G12,0)</f>
        <v>0</v>
      </c>
      <c r="I12" s="113"/>
      <c r="J12" s="112">
        <f>ROUND(F12*(1+$B$4),0)</f>
        <v>0</v>
      </c>
      <c r="K12" s="190"/>
      <c r="L12" s="117">
        <f>ROUND(J12/195*K12,0)</f>
        <v>0</v>
      </c>
      <c r="M12" s="113"/>
      <c r="N12" s="112">
        <f>ROUND(J12*(1+$B$4),0)</f>
        <v>0</v>
      </c>
      <c r="O12" s="190"/>
      <c r="P12" s="117">
        <f>ROUND(N12/195*O12,0)</f>
        <v>0</v>
      </c>
      <c r="Q12" s="113"/>
      <c r="R12" s="112">
        <f>ROUND(N12*(1+$B$4),0)</f>
        <v>0</v>
      </c>
      <c r="S12" s="190"/>
      <c r="T12" s="117">
        <f>ROUND(R12/195*S12,0)</f>
        <v>0</v>
      </c>
      <c r="U12" s="113"/>
      <c r="V12" s="112">
        <f>ROUND(R12*(1+$B$4),0)</f>
        <v>0</v>
      </c>
      <c r="W12" s="190"/>
      <c r="X12" s="117">
        <f>ROUND(V12/195*W12,0)</f>
        <v>0</v>
      </c>
      <c r="Y12" s="113"/>
      <c r="Z12" s="112">
        <f>ROUND(D12+H12+L12+P12+T12+X12,0)</f>
        <v>0</v>
      </c>
      <c r="AA12" s="107"/>
      <c r="AC12" s="107"/>
      <c r="AD12" s="107"/>
    </row>
    <row r="13" spans="1:30" ht="3" customHeight="1" x14ac:dyDescent="0.2">
      <c r="B13" s="177"/>
      <c r="C13" s="116"/>
      <c r="D13" s="118"/>
      <c r="E13" s="119"/>
      <c r="F13" s="112"/>
      <c r="G13" s="116"/>
      <c r="H13" s="118"/>
      <c r="I13" s="119"/>
      <c r="J13" s="112"/>
      <c r="K13" s="116"/>
      <c r="L13" s="118"/>
      <c r="M13" s="119"/>
      <c r="O13" s="116"/>
      <c r="P13" s="118"/>
      <c r="Q13" s="119"/>
      <c r="S13" s="116"/>
      <c r="T13" s="118"/>
      <c r="U13" s="119"/>
      <c r="W13" s="116"/>
      <c r="X13" s="118"/>
      <c r="Y13" s="119"/>
      <c r="Z13" s="120"/>
      <c r="AA13" s="107"/>
      <c r="AC13" s="107"/>
      <c r="AD13" s="107"/>
    </row>
    <row r="14" spans="1:30" x14ac:dyDescent="0.2">
      <c r="A14" s="116" t="s">
        <v>2</v>
      </c>
      <c r="B14" s="177"/>
      <c r="C14" s="116"/>
      <c r="D14" s="117">
        <f>ROUND(SUM(D12:D13),0)</f>
        <v>0</v>
      </c>
      <c r="E14" s="121"/>
      <c r="F14" s="112"/>
      <c r="G14" s="116"/>
      <c r="H14" s="117">
        <f>ROUND(SUM(H12:H13),0)</f>
        <v>0</v>
      </c>
      <c r="I14" s="121"/>
      <c r="J14" s="112"/>
      <c r="K14" s="116"/>
      <c r="L14" s="117">
        <f>ROUND(SUM(L12:L13),0)</f>
        <v>0</v>
      </c>
      <c r="M14" s="121"/>
      <c r="O14" s="116"/>
      <c r="P14" s="117">
        <f>ROUND(SUM(P12:P13),0)</f>
        <v>0</v>
      </c>
      <c r="Q14" s="121"/>
      <c r="S14" s="116"/>
      <c r="T14" s="117">
        <f>ROUND(SUM(T12:T13),0)</f>
        <v>0</v>
      </c>
      <c r="U14" s="121"/>
      <c r="W14" s="116"/>
      <c r="X14" s="117">
        <f>ROUND(SUM(X12:X13),0)</f>
        <v>0</v>
      </c>
      <c r="Y14" s="121"/>
      <c r="Z14" s="117">
        <f>ROUND(SUM(Z12:Z13),0)</f>
        <v>0</v>
      </c>
      <c r="AA14" s="107"/>
      <c r="AC14" s="107"/>
      <c r="AD14" s="107"/>
    </row>
    <row r="15" spans="1:30" ht="6" customHeight="1" x14ac:dyDescent="0.2">
      <c r="A15" s="116"/>
      <c r="B15" s="177"/>
      <c r="C15" s="116"/>
      <c r="D15" s="117"/>
      <c r="E15" s="121"/>
      <c r="F15" s="112"/>
      <c r="G15" s="116"/>
      <c r="H15" s="117"/>
      <c r="I15" s="121"/>
      <c r="J15" s="112"/>
      <c r="K15" s="116"/>
      <c r="L15" s="117"/>
      <c r="M15" s="121"/>
      <c r="O15" s="116"/>
      <c r="P15" s="117"/>
      <c r="Q15" s="121"/>
      <c r="S15" s="116"/>
      <c r="T15" s="117"/>
      <c r="U15" s="121"/>
      <c r="W15" s="116"/>
      <c r="X15" s="117"/>
      <c r="Y15" s="121"/>
      <c r="Z15" s="117"/>
      <c r="AA15" s="107"/>
      <c r="AC15" s="107"/>
      <c r="AD15" s="107"/>
    </row>
    <row r="16" spans="1:30" x14ac:dyDescent="0.2">
      <c r="A16" s="115" t="s">
        <v>207</v>
      </c>
      <c r="B16" s="123" t="s">
        <v>15</v>
      </c>
      <c r="C16" s="115" t="s">
        <v>27</v>
      </c>
      <c r="D16" s="117"/>
      <c r="E16" s="121"/>
      <c r="F16" s="123" t="s">
        <v>15</v>
      </c>
      <c r="G16" s="115" t="s">
        <v>27</v>
      </c>
      <c r="H16" s="117"/>
      <c r="I16" s="121"/>
      <c r="J16" s="115" t="s">
        <v>15</v>
      </c>
      <c r="K16" s="115" t="s">
        <v>27</v>
      </c>
      <c r="L16" s="117"/>
      <c r="M16" s="121"/>
      <c r="N16" s="115" t="s">
        <v>15</v>
      </c>
      <c r="O16" s="115" t="s">
        <v>27</v>
      </c>
      <c r="P16" s="117"/>
      <c r="Q16" s="121"/>
      <c r="R16" s="115" t="s">
        <v>15</v>
      </c>
      <c r="S16" s="115" t="s">
        <v>27</v>
      </c>
      <c r="T16" s="117"/>
      <c r="U16" s="121"/>
      <c r="V16" s="115" t="s">
        <v>15</v>
      </c>
      <c r="W16" s="115" t="s">
        <v>27</v>
      </c>
      <c r="X16" s="117"/>
      <c r="Y16" s="121"/>
      <c r="Z16" s="117"/>
      <c r="AA16" s="107"/>
      <c r="AC16" s="107"/>
      <c r="AD16" s="107"/>
    </row>
    <row r="17" spans="1:30" x14ac:dyDescent="0.2">
      <c r="A17" s="116" t="s">
        <v>29</v>
      </c>
      <c r="B17" s="185"/>
      <c r="C17" s="190"/>
      <c r="D17" s="117">
        <f>ROUND(B17/9*C17,0)</f>
        <v>0</v>
      </c>
      <c r="E17" s="121"/>
      <c r="F17" s="112">
        <f>ROUND(B17*(1+$B$4),2)</f>
        <v>0</v>
      </c>
      <c r="G17" s="190"/>
      <c r="H17" s="117">
        <f>ROUND(F17/9*G17,0)</f>
        <v>0</v>
      </c>
      <c r="I17" s="121"/>
      <c r="J17" s="112">
        <f>ROUND(F17*(1+$B$4),2)</f>
        <v>0</v>
      </c>
      <c r="K17" s="190"/>
      <c r="L17" s="117">
        <f>ROUND(J17/9*K17,0)</f>
        <v>0</v>
      </c>
      <c r="M17" s="121"/>
      <c r="N17" s="112">
        <f>ROUND(J17*(1+$B$4),2)</f>
        <v>0</v>
      </c>
      <c r="O17" s="190"/>
      <c r="P17" s="117">
        <f>ROUND(N17/9*O17,0)</f>
        <v>0</v>
      </c>
      <c r="Q17" s="121"/>
      <c r="R17" s="112">
        <f>ROUND(N17*(1+$B$4),2)</f>
        <v>0</v>
      </c>
      <c r="S17" s="190"/>
      <c r="T17" s="117">
        <f>ROUND(R17/9*S17,0)</f>
        <v>0</v>
      </c>
      <c r="U17" s="121"/>
      <c r="V17" s="112">
        <f>ROUND(R17*(1+$B$4),2)</f>
        <v>0</v>
      </c>
      <c r="W17" s="190"/>
      <c r="X17" s="117">
        <f>ROUND(V17/9*W17,0)</f>
        <v>0</v>
      </c>
      <c r="Y17" s="121"/>
      <c r="Z17" s="112">
        <f>ROUND(D17+H17+L17+P17+T17+X17,0)</f>
        <v>0</v>
      </c>
      <c r="AA17" s="107"/>
      <c r="AC17" s="107"/>
      <c r="AD17" s="107"/>
    </row>
    <row r="18" spans="1:30" x14ac:dyDescent="0.2">
      <c r="A18" s="116" t="s">
        <v>30</v>
      </c>
      <c r="B18" s="185"/>
      <c r="C18" s="190"/>
      <c r="D18" s="117">
        <f>ROUND(B18/12*C18,0)</f>
        <v>0</v>
      </c>
      <c r="E18" s="121"/>
      <c r="F18" s="112">
        <f>ROUND(B18*(1+$B$4),2)</f>
        <v>0</v>
      </c>
      <c r="G18" s="190"/>
      <c r="H18" s="117">
        <f>ROUND(F18/12*G18,0)</f>
        <v>0</v>
      </c>
      <c r="I18" s="121"/>
      <c r="J18" s="112">
        <f>ROUND(F18*(1+$B$4),2)</f>
        <v>0</v>
      </c>
      <c r="K18" s="190"/>
      <c r="L18" s="117">
        <f>ROUND(J18/12*K18,0)</f>
        <v>0</v>
      </c>
      <c r="M18" s="121"/>
      <c r="N18" s="112">
        <f>ROUND(J18*(1+$B$4),2)</f>
        <v>0</v>
      </c>
      <c r="O18" s="190"/>
      <c r="P18" s="117">
        <f>ROUND(N18/12*O18,0)</f>
        <v>0</v>
      </c>
      <c r="Q18" s="121"/>
      <c r="R18" s="112">
        <f>ROUND(N18*(1+$B$4),2)</f>
        <v>0</v>
      </c>
      <c r="S18" s="190"/>
      <c r="T18" s="117">
        <f>ROUND(R18/12*S18,0)</f>
        <v>0</v>
      </c>
      <c r="U18" s="121"/>
      <c r="V18" s="112">
        <f>ROUND(R18*(1+$B$4),2)</f>
        <v>0</v>
      </c>
      <c r="W18" s="190"/>
      <c r="X18" s="117">
        <f>ROUND(V18/12*W18,0)</f>
        <v>0</v>
      </c>
      <c r="Y18" s="121"/>
      <c r="Z18" s="112">
        <f>ROUND(D18+H18+L18+P18+T18+X18,0)</f>
        <v>0</v>
      </c>
      <c r="AA18" s="107"/>
      <c r="AC18" s="107"/>
      <c r="AD18" s="107"/>
    </row>
    <row r="19" spans="1:30" ht="3" customHeight="1" x14ac:dyDescent="0.2">
      <c r="A19" s="116"/>
      <c r="B19" s="112"/>
      <c r="C19" s="116"/>
      <c r="D19" s="118"/>
      <c r="E19" s="121"/>
      <c r="F19" s="112"/>
      <c r="G19" s="116"/>
      <c r="H19" s="118"/>
      <c r="I19" s="121"/>
      <c r="J19" s="112"/>
      <c r="K19" s="116"/>
      <c r="L19" s="118"/>
      <c r="M19" s="121"/>
      <c r="O19" s="116"/>
      <c r="P19" s="118"/>
      <c r="Q19" s="121"/>
      <c r="S19" s="116"/>
      <c r="T19" s="118"/>
      <c r="U19" s="121"/>
      <c r="W19" s="116"/>
      <c r="X19" s="118"/>
      <c r="Y19" s="121"/>
      <c r="Z19" s="118"/>
      <c r="AA19" s="107"/>
      <c r="AC19" s="107"/>
      <c r="AD19" s="107"/>
    </row>
    <row r="20" spans="1:30" x14ac:dyDescent="0.2">
      <c r="A20" s="122" t="s">
        <v>42</v>
      </c>
      <c r="B20" s="112"/>
      <c r="C20" s="116"/>
      <c r="D20" s="117">
        <f>ROUND(SUM(D17:D19),0)</f>
        <v>0</v>
      </c>
      <c r="E20" s="121"/>
      <c r="F20" s="112"/>
      <c r="G20" s="116"/>
      <c r="H20" s="117">
        <f>ROUND(SUM(H17:H19),0)</f>
        <v>0</v>
      </c>
      <c r="I20" s="121"/>
      <c r="J20" s="112"/>
      <c r="K20" s="116"/>
      <c r="L20" s="117">
        <f>ROUND(SUM(L17:L19),0)</f>
        <v>0</v>
      </c>
      <c r="M20" s="121"/>
      <c r="O20" s="116"/>
      <c r="P20" s="117">
        <f>ROUND(SUM(P17:P19),0)</f>
        <v>0</v>
      </c>
      <c r="Q20" s="121"/>
      <c r="S20" s="116"/>
      <c r="T20" s="117">
        <f>ROUND(SUM(T17:T19),0)</f>
        <v>0</v>
      </c>
      <c r="U20" s="121"/>
      <c r="W20" s="116"/>
      <c r="X20" s="117">
        <f>ROUND(SUM(X17:X19),0)</f>
        <v>0</v>
      </c>
      <c r="Y20" s="121"/>
      <c r="Z20" s="117">
        <f>ROUND(SUM(Z17:Z19),0)</f>
        <v>0</v>
      </c>
      <c r="AA20" s="107"/>
      <c r="AC20" s="107"/>
      <c r="AD20" s="107"/>
    </row>
    <row r="21" spans="1:30" ht="6" customHeight="1" x14ac:dyDescent="0.2">
      <c r="A21" s="122"/>
      <c r="B21" s="112"/>
      <c r="C21" s="116"/>
      <c r="D21" s="117"/>
      <c r="E21" s="121"/>
      <c r="F21" s="112"/>
      <c r="G21" s="116"/>
      <c r="H21" s="117"/>
      <c r="I21" s="121"/>
      <c r="J21" s="112"/>
      <c r="K21" s="116"/>
      <c r="L21" s="117"/>
      <c r="M21" s="121"/>
      <c r="O21" s="116"/>
      <c r="P21" s="117"/>
      <c r="Q21" s="121"/>
      <c r="S21" s="116"/>
      <c r="T21" s="117"/>
      <c r="U21" s="121"/>
      <c r="W21" s="116"/>
      <c r="X21" s="117"/>
      <c r="Y21" s="121"/>
      <c r="Z21" s="117"/>
      <c r="AA21" s="107"/>
      <c r="AC21" s="107"/>
      <c r="AD21" s="107"/>
    </row>
    <row r="22" spans="1:30" x14ac:dyDescent="0.2">
      <c r="A22" s="168" t="s">
        <v>169</v>
      </c>
      <c r="B22" s="123" t="s">
        <v>15</v>
      </c>
      <c r="C22" s="115" t="s">
        <v>27</v>
      </c>
      <c r="D22" s="117"/>
      <c r="E22" s="121"/>
      <c r="F22" s="123" t="s">
        <v>15</v>
      </c>
      <c r="G22" s="115" t="s">
        <v>27</v>
      </c>
      <c r="H22" s="117"/>
      <c r="I22" s="121"/>
      <c r="J22" s="115" t="s">
        <v>15</v>
      </c>
      <c r="K22" s="115" t="s">
        <v>27</v>
      </c>
      <c r="L22" s="117"/>
      <c r="M22" s="121"/>
      <c r="N22" s="115" t="s">
        <v>15</v>
      </c>
      <c r="O22" s="115" t="s">
        <v>27</v>
      </c>
      <c r="P22" s="117"/>
      <c r="Q22" s="121"/>
      <c r="R22" s="115" t="s">
        <v>15</v>
      </c>
      <c r="S22" s="115" t="s">
        <v>27</v>
      </c>
      <c r="T22" s="117"/>
      <c r="U22" s="121"/>
      <c r="V22" s="115" t="s">
        <v>15</v>
      </c>
      <c r="W22" s="115" t="s">
        <v>27</v>
      </c>
      <c r="X22" s="117"/>
      <c r="Y22" s="121"/>
      <c r="Z22" s="117"/>
      <c r="AA22" s="107"/>
      <c r="AC22" s="107"/>
      <c r="AD22" s="107"/>
    </row>
    <row r="23" spans="1:30" x14ac:dyDescent="0.2">
      <c r="A23" s="122" t="s">
        <v>170</v>
      </c>
      <c r="B23" s="185"/>
      <c r="C23" s="190"/>
      <c r="D23" s="117">
        <f>ROUND(B23/12*C23,0)</f>
        <v>0</v>
      </c>
      <c r="E23" s="121"/>
      <c r="F23" s="112">
        <f>ROUND(B23*(1+$B$4),2)</f>
        <v>0</v>
      </c>
      <c r="G23" s="190"/>
      <c r="H23" s="117">
        <f>ROUND(F23/12*G23,0)</f>
        <v>0</v>
      </c>
      <c r="I23" s="121"/>
      <c r="J23" s="112">
        <f>ROUND(F23*(1+$B$4),2)</f>
        <v>0</v>
      </c>
      <c r="K23" s="190"/>
      <c r="L23" s="117">
        <f>ROUND(J23/12*K23,0)</f>
        <v>0</v>
      </c>
      <c r="M23" s="121"/>
      <c r="N23" s="112">
        <f>ROUND(J23*(1+$B$4),2)</f>
        <v>0</v>
      </c>
      <c r="O23" s="190"/>
      <c r="P23" s="117">
        <f>ROUND(N23/12*O23,0)</f>
        <v>0</v>
      </c>
      <c r="Q23" s="121"/>
      <c r="R23" s="112">
        <f>ROUND(N23*(1+$B$4),2)</f>
        <v>0</v>
      </c>
      <c r="S23" s="190"/>
      <c r="T23" s="117">
        <f>ROUND(R23/12*S23,0)</f>
        <v>0</v>
      </c>
      <c r="U23" s="121"/>
      <c r="V23" s="112">
        <f>ROUND(R23*(1+$B$4),2)</f>
        <v>0</v>
      </c>
      <c r="W23" s="190"/>
      <c r="X23" s="117">
        <f>ROUND(V23/12*W23,0)</f>
        <v>0</v>
      </c>
      <c r="Y23" s="121"/>
      <c r="Z23" s="112">
        <f>ROUND(D23+H23+L23+P23+T23+X23,0)</f>
        <v>0</v>
      </c>
      <c r="AA23" s="107"/>
      <c r="AC23" s="107"/>
      <c r="AD23" s="107"/>
    </row>
    <row r="24" spans="1:30" x14ac:dyDescent="0.2">
      <c r="A24" s="122" t="s">
        <v>171</v>
      </c>
      <c r="B24" s="185"/>
      <c r="C24" s="190"/>
      <c r="D24" s="117">
        <f>ROUND(B24/12*C24,0)</f>
        <v>0</v>
      </c>
      <c r="E24" s="121"/>
      <c r="F24" s="112">
        <f>ROUND(B24*(1+$B$4),2)</f>
        <v>0</v>
      </c>
      <c r="G24" s="190"/>
      <c r="H24" s="117">
        <f>ROUND(F24/12*G24,0)</f>
        <v>0</v>
      </c>
      <c r="I24" s="121"/>
      <c r="J24" s="112">
        <f>ROUND(F24*(1+$B$4),2)</f>
        <v>0</v>
      </c>
      <c r="K24" s="190"/>
      <c r="L24" s="117">
        <f>ROUND(J24/12*K24,0)</f>
        <v>0</v>
      </c>
      <c r="M24" s="121"/>
      <c r="N24" s="112">
        <f>ROUND(J24*(1+$B$4),2)</f>
        <v>0</v>
      </c>
      <c r="O24" s="190"/>
      <c r="P24" s="117">
        <f>ROUND(N24/12*O24,0)</f>
        <v>0</v>
      </c>
      <c r="Q24" s="121"/>
      <c r="R24" s="112">
        <f>ROUND(N24*(1+$B$4),2)</f>
        <v>0</v>
      </c>
      <c r="S24" s="190"/>
      <c r="T24" s="117">
        <f>ROUND(R24/12*S24,0)</f>
        <v>0</v>
      </c>
      <c r="U24" s="121"/>
      <c r="V24" s="112">
        <f>ROUND(R24*(1+$B$4),2)</f>
        <v>0</v>
      </c>
      <c r="W24" s="190"/>
      <c r="X24" s="117">
        <f>ROUND(V24/12*W24,0)</f>
        <v>0</v>
      </c>
      <c r="Y24" s="121"/>
      <c r="Z24" s="112">
        <f>ROUND(D24+H24+L24+P24+T24+X24,0)</f>
        <v>0</v>
      </c>
      <c r="AA24" s="107"/>
      <c r="AC24" s="107"/>
      <c r="AD24" s="107"/>
    </row>
    <row r="25" spans="1:30" ht="3" customHeight="1" x14ac:dyDescent="0.2">
      <c r="A25" s="122"/>
      <c r="B25" s="112"/>
      <c r="C25" s="116"/>
      <c r="D25" s="118"/>
      <c r="E25" s="121"/>
      <c r="F25" s="112"/>
      <c r="G25" s="116"/>
      <c r="H25" s="118"/>
      <c r="I25" s="121"/>
      <c r="J25" s="112"/>
      <c r="K25" s="116"/>
      <c r="L25" s="118"/>
      <c r="M25" s="121"/>
      <c r="O25" s="116"/>
      <c r="P25" s="118"/>
      <c r="Q25" s="121"/>
      <c r="S25" s="116"/>
      <c r="T25" s="118"/>
      <c r="U25" s="121"/>
      <c r="W25" s="116"/>
      <c r="X25" s="118"/>
      <c r="Y25" s="121"/>
      <c r="Z25" s="118"/>
      <c r="AA25" s="107"/>
      <c r="AC25" s="107"/>
      <c r="AD25" s="107"/>
    </row>
    <row r="26" spans="1:30" x14ac:dyDescent="0.2">
      <c r="A26" s="122" t="s">
        <v>172</v>
      </c>
      <c r="B26" s="112"/>
      <c r="C26" s="116"/>
      <c r="D26" s="117">
        <f>ROUND(SUM(D23:D25),0)</f>
        <v>0</v>
      </c>
      <c r="E26" s="121"/>
      <c r="F26" s="112"/>
      <c r="G26" s="116"/>
      <c r="H26" s="117">
        <f>ROUND(SUM(H23:H25),0)</f>
        <v>0</v>
      </c>
      <c r="I26" s="121"/>
      <c r="J26" s="112"/>
      <c r="K26" s="116"/>
      <c r="L26" s="117">
        <f>ROUND(SUM(L23:L25),0)</f>
        <v>0</v>
      </c>
      <c r="M26" s="121"/>
      <c r="O26" s="116"/>
      <c r="P26" s="117">
        <f>ROUND(SUM(P23:P25),0)</f>
        <v>0</v>
      </c>
      <c r="Q26" s="121"/>
      <c r="S26" s="116"/>
      <c r="T26" s="117">
        <f>ROUND(SUM(T23:T25),0)</f>
        <v>0</v>
      </c>
      <c r="U26" s="121"/>
      <c r="W26" s="116"/>
      <c r="X26" s="117">
        <f>ROUND(SUM(X23:X25),0)</f>
        <v>0</v>
      </c>
      <c r="Y26" s="121"/>
      <c r="Z26" s="117">
        <f>ROUND(SUM(Z23:Z25),0)</f>
        <v>0</v>
      </c>
      <c r="AA26" s="107"/>
      <c r="AC26" s="107"/>
      <c r="AD26" s="107"/>
    </row>
    <row r="27" spans="1:30" ht="6" customHeight="1" x14ac:dyDescent="0.2">
      <c r="A27" s="122"/>
      <c r="B27" s="112"/>
      <c r="C27" s="116"/>
      <c r="D27" s="117"/>
      <c r="E27" s="121"/>
      <c r="F27" s="112"/>
      <c r="G27" s="116"/>
      <c r="H27" s="117"/>
      <c r="I27" s="121"/>
      <c r="J27" s="112"/>
      <c r="K27" s="116"/>
      <c r="L27" s="117"/>
      <c r="M27" s="121"/>
      <c r="O27" s="116"/>
      <c r="P27" s="117"/>
      <c r="Q27" s="121"/>
      <c r="S27" s="116"/>
      <c r="T27" s="117"/>
      <c r="U27" s="121"/>
      <c r="W27" s="116"/>
      <c r="X27" s="117"/>
      <c r="Y27" s="121"/>
      <c r="Z27" s="117"/>
      <c r="AA27" s="107"/>
      <c r="AC27" s="107"/>
      <c r="AD27" s="107"/>
    </row>
    <row r="28" spans="1:30" x14ac:dyDescent="0.2">
      <c r="A28" s="168" t="s">
        <v>184</v>
      </c>
      <c r="B28" s="123" t="s">
        <v>15</v>
      </c>
      <c r="C28" s="115" t="s">
        <v>27</v>
      </c>
      <c r="D28" s="117"/>
      <c r="E28" s="121"/>
      <c r="F28" s="123" t="s">
        <v>15</v>
      </c>
      <c r="G28" s="115" t="s">
        <v>27</v>
      </c>
      <c r="H28" s="117"/>
      <c r="I28" s="121"/>
      <c r="J28" s="115" t="s">
        <v>15</v>
      </c>
      <c r="K28" s="115" t="s">
        <v>27</v>
      </c>
      <c r="L28" s="117"/>
      <c r="M28" s="121"/>
      <c r="N28" s="115" t="s">
        <v>15</v>
      </c>
      <c r="O28" s="115" t="s">
        <v>27</v>
      </c>
      <c r="P28" s="117"/>
      <c r="Q28" s="121"/>
      <c r="R28" s="115" t="s">
        <v>15</v>
      </c>
      <c r="S28" s="115" t="s">
        <v>27</v>
      </c>
      <c r="T28" s="117"/>
      <c r="U28" s="121"/>
      <c r="V28" s="115" t="s">
        <v>15</v>
      </c>
      <c r="W28" s="115" t="s">
        <v>27</v>
      </c>
      <c r="X28" s="117"/>
      <c r="Y28" s="121"/>
      <c r="Z28" s="117"/>
      <c r="AA28" s="107"/>
      <c r="AC28" s="107"/>
      <c r="AD28" s="107"/>
    </row>
    <row r="29" spans="1:30" x14ac:dyDescent="0.2">
      <c r="A29" s="122" t="s">
        <v>185</v>
      </c>
      <c r="B29" s="185"/>
      <c r="C29" s="190"/>
      <c r="D29" s="117">
        <f>ROUND(B29/12*C29,0)</f>
        <v>0</v>
      </c>
      <c r="E29" s="121"/>
      <c r="F29" s="112">
        <f>ROUND(B29*(1+$B$4),2)</f>
        <v>0</v>
      </c>
      <c r="G29" s="190"/>
      <c r="H29" s="117">
        <f>ROUND(F29/12*G29,0)</f>
        <v>0</v>
      </c>
      <c r="I29" s="121"/>
      <c r="J29" s="112">
        <f>ROUND(F29*(1+$B$4),2)</f>
        <v>0</v>
      </c>
      <c r="K29" s="190"/>
      <c r="L29" s="117">
        <f>ROUND(J29/12*K29,0)</f>
        <v>0</v>
      </c>
      <c r="M29" s="121"/>
      <c r="N29" s="112">
        <f>ROUND(J29*(1+$B$4),2)</f>
        <v>0</v>
      </c>
      <c r="O29" s="190"/>
      <c r="P29" s="117">
        <f>ROUND(N29/12*O29,0)</f>
        <v>0</v>
      </c>
      <c r="Q29" s="121"/>
      <c r="R29" s="112">
        <f>ROUND(N29*(1+$B$4),2)</f>
        <v>0</v>
      </c>
      <c r="S29" s="190"/>
      <c r="T29" s="117">
        <f>ROUND(R29/12*S29,0)</f>
        <v>0</v>
      </c>
      <c r="U29" s="121"/>
      <c r="V29" s="112">
        <f>ROUND(R29*(1+$B$4),2)</f>
        <v>0</v>
      </c>
      <c r="W29" s="190"/>
      <c r="X29" s="117">
        <f>ROUND(V29/12*W29,0)</f>
        <v>0</v>
      </c>
      <c r="Y29" s="121"/>
      <c r="Z29" s="112">
        <f>ROUND(D29+H29+L29+P29+T29+X29,0)</f>
        <v>0</v>
      </c>
      <c r="AA29" s="107"/>
      <c r="AC29" s="107"/>
      <c r="AD29" s="107"/>
    </row>
    <row r="30" spans="1:30" x14ac:dyDescent="0.2">
      <c r="A30" s="122" t="s">
        <v>186</v>
      </c>
      <c r="B30" s="185"/>
      <c r="C30" s="190"/>
      <c r="D30" s="117">
        <f>ROUND(B30/12*C30,0)</f>
        <v>0</v>
      </c>
      <c r="E30" s="121"/>
      <c r="F30" s="112">
        <f>ROUND(B30*(1+$B$4),2)</f>
        <v>0</v>
      </c>
      <c r="G30" s="190"/>
      <c r="H30" s="117">
        <f>ROUND(F30/12*G30,0)</f>
        <v>0</v>
      </c>
      <c r="I30" s="121"/>
      <c r="J30" s="112">
        <f>ROUND(F30*(1+$B$4),2)</f>
        <v>0</v>
      </c>
      <c r="K30" s="190"/>
      <c r="L30" s="117">
        <f>ROUND(J30/12*K30,0)</f>
        <v>0</v>
      </c>
      <c r="M30" s="121"/>
      <c r="N30" s="112">
        <f>ROUND(J30*(1+$B$4),2)</f>
        <v>0</v>
      </c>
      <c r="O30" s="190"/>
      <c r="P30" s="117">
        <f>ROUND(N30/12*O30,0)</f>
        <v>0</v>
      </c>
      <c r="Q30" s="121"/>
      <c r="R30" s="112">
        <f>ROUND(N30*(1+$B$4),2)</f>
        <v>0</v>
      </c>
      <c r="S30" s="190"/>
      <c r="T30" s="117">
        <f>ROUND(R30/12*S30,0)</f>
        <v>0</v>
      </c>
      <c r="U30" s="121"/>
      <c r="V30" s="112">
        <f>ROUND(R30*(1+$B$4),2)</f>
        <v>0</v>
      </c>
      <c r="W30" s="190"/>
      <c r="X30" s="117">
        <f>ROUND(V30/12*W30,0)</f>
        <v>0</v>
      </c>
      <c r="Y30" s="121"/>
      <c r="Z30" s="112">
        <f>ROUND(D30+H30+L30+P30+T30+X30,0)</f>
        <v>0</v>
      </c>
      <c r="AA30" s="107"/>
      <c r="AC30" s="107"/>
      <c r="AD30" s="107"/>
    </row>
    <row r="31" spans="1:30" ht="3" customHeight="1" x14ac:dyDescent="0.2">
      <c r="A31" s="122"/>
      <c r="B31" s="112"/>
      <c r="C31" s="116"/>
      <c r="D31" s="118"/>
      <c r="E31" s="121"/>
      <c r="G31" s="116"/>
      <c r="H31" s="118"/>
      <c r="I31" s="121"/>
      <c r="J31" s="112"/>
      <c r="K31" s="116"/>
      <c r="L31" s="118"/>
      <c r="M31" s="121"/>
      <c r="O31" s="116"/>
      <c r="P31" s="118"/>
      <c r="Q31" s="121"/>
      <c r="S31" s="116"/>
      <c r="T31" s="118"/>
      <c r="U31" s="121"/>
      <c r="W31" s="116"/>
      <c r="X31" s="118"/>
      <c r="Y31" s="121"/>
      <c r="Z31" s="118"/>
      <c r="AA31" s="107"/>
      <c r="AC31" s="107"/>
      <c r="AD31" s="107"/>
    </row>
    <row r="32" spans="1:30" x14ac:dyDescent="0.2">
      <c r="A32" s="122" t="s">
        <v>187</v>
      </c>
      <c r="B32" s="112"/>
      <c r="C32" s="116"/>
      <c r="D32" s="117">
        <f>ROUND(SUM(D29:D31),0)</f>
        <v>0</v>
      </c>
      <c r="E32" s="121"/>
      <c r="G32" s="116"/>
      <c r="H32" s="117">
        <f>ROUND(SUM(H29:H31),0)</f>
        <v>0</v>
      </c>
      <c r="I32" s="121"/>
      <c r="J32" s="112"/>
      <c r="K32" s="116"/>
      <c r="L32" s="117">
        <f>ROUND(SUM(L29:L31),0)</f>
        <v>0</v>
      </c>
      <c r="M32" s="121"/>
      <c r="O32" s="116"/>
      <c r="P32" s="117">
        <f>ROUND(SUM(P29:P31),0)</f>
        <v>0</v>
      </c>
      <c r="Q32" s="121"/>
      <c r="S32" s="116"/>
      <c r="T32" s="117">
        <f>ROUND(SUM(T29:T31),0)</f>
        <v>0</v>
      </c>
      <c r="U32" s="121"/>
      <c r="W32" s="116"/>
      <c r="X32" s="117">
        <f>ROUND(SUM(X29:X31),0)</f>
        <v>0</v>
      </c>
      <c r="Y32" s="121"/>
      <c r="Z32" s="117">
        <f>ROUND(SUM(Z29:Z31),0)</f>
        <v>0</v>
      </c>
      <c r="AA32" s="107"/>
      <c r="AC32" s="107"/>
      <c r="AD32" s="107"/>
    </row>
    <row r="33" spans="1:30" ht="6" customHeight="1" x14ac:dyDescent="0.2">
      <c r="A33" s="122"/>
      <c r="B33" s="112"/>
      <c r="C33" s="116"/>
      <c r="D33" s="117"/>
      <c r="E33" s="121"/>
      <c r="G33" s="116"/>
      <c r="H33" s="117"/>
      <c r="I33" s="121"/>
      <c r="J33" s="112"/>
      <c r="K33" s="116"/>
      <c r="L33" s="117"/>
      <c r="M33" s="121"/>
      <c r="O33" s="116"/>
      <c r="P33" s="117"/>
      <c r="Q33" s="121"/>
      <c r="S33" s="116"/>
      <c r="T33" s="117"/>
      <c r="U33" s="121"/>
      <c r="W33" s="116"/>
      <c r="X33" s="117"/>
      <c r="Y33" s="121"/>
      <c r="Z33" s="117"/>
      <c r="AA33" s="107"/>
      <c r="AC33" s="107"/>
      <c r="AD33" s="107"/>
    </row>
    <row r="34" spans="1:30" x14ac:dyDescent="0.2">
      <c r="A34" s="114" t="s">
        <v>56</v>
      </c>
      <c r="B34" s="123" t="s">
        <v>26</v>
      </c>
      <c r="C34" s="124" t="s">
        <v>27</v>
      </c>
      <c r="D34" s="117"/>
      <c r="E34" s="121"/>
      <c r="F34" s="123" t="s">
        <v>26</v>
      </c>
      <c r="G34" s="124" t="s">
        <v>27</v>
      </c>
      <c r="I34" s="121"/>
      <c r="J34" s="123" t="s">
        <v>26</v>
      </c>
      <c r="K34" s="124" t="s">
        <v>27</v>
      </c>
      <c r="L34" s="117"/>
      <c r="M34" s="121"/>
      <c r="N34" s="123" t="s">
        <v>26</v>
      </c>
      <c r="O34" s="124" t="s">
        <v>27</v>
      </c>
      <c r="P34" s="117"/>
      <c r="Q34" s="121"/>
      <c r="R34" s="123" t="s">
        <v>26</v>
      </c>
      <c r="S34" s="124" t="s">
        <v>27</v>
      </c>
      <c r="T34" s="117"/>
      <c r="U34" s="121"/>
      <c r="V34" s="123" t="s">
        <v>26</v>
      </c>
      <c r="W34" s="124" t="s">
        <v>27</v>
      </c>
      <c r="X34" s="117"/>
      <c r="Y34" s="121"/>
      <c r="Z34" s="112"/>
      <c r="AA34" s="107"/>
      <c r="AC34" s="107"/>
      <c r="AD34" s="107"/>
    </row>
    <row r="35" spans="1:30" x14ac:dyDescent="0.2">
      <c r="A35" s="107" t="s">
        <v>188</v>
      </c>
      <c r="B35" s="187"/>
      <c r="C35" s="188"/>
      <c r="D35" s="127">
        <f>ROUND(B35*C35,0)</f>
        <v>0</v>
      </c>
      <c r="E35" s="121"/>
      <c r="F35" s="125">
        <f>ROUND(B35*(1+$B$4),2)</f>
        <v>0</v>
      </c>
      <c r="G35" s="188"/>
      <c r="H35" s="127">
        <f>ROUND(F35*G35,0)</f>
        <v>0</v>
      </c>
      <c r="I35" s="121"/>
      <c r="J35" s="125">
        <f>ROUND(F35*(1+$B$4),2)</f>
        <v>0</v>
      </c>
      <c r="K35" s="188"/>
      <c r="L35" s="127">
        <f>ROUND(J35*K35,0)</f>
        <v>0</v>
      </c>
      <c r="M35" s="121"/>
      <c r="N35" s="125">
        <f>ROUND(J35*(1+$B$4),2)</f>
        <v>0</v>
      </c>
      <c r="O35" s="188"/>
      <c r="P35" s="127">
        <f>ROUND(N35*O35,0)</f>
        <v>0</v>
      </c>
      <c r="Q35" s="121"/>
      <c r="R35" s="125">
        <f>ROUND(N35*(1+$B$4),2)</f>
        <v>0</v>
      </c>
      <c r="S35" s="188"/>
      <c r="T35" s="127">
        <f>ROUND(R35*S35,0)</f>
        <v>0</v>
      </c>
      <c r="U35" s="121"/>
      <c r="V35" s="125">
        <f>ROUND(R35*(1+$B$4),2)</f>
        <v>0</v>
      </c>
      <c r="W35" s="188"/>
      <c r="X35" s="127">
        <f>ROUND(V35*W35,0)</f>
        <v>0</v>
      </c>
      <c r="Y35" s="121"/>
      <c r="Z35" s="112">
        <f>ROUND(D35+H35+L35+P35+T35+X35,0)</f>
        <v>0</v>
      </c>
      <c r="AA35" s="107"/>
      <c r="AC35" s="107"/>
      <c r="AD35" s="107"/>
    </row>
    <row r="36" spans="1:30" x14ac:dyDescent="0.2">
      <c r="A36" s="107" t="s">
        <v>189</v>
      </c>
      <c r="B36" s="187"/>
      <c r="C36" s="188"/>
      <c r="D36" s="127">
        <f>ROUND(B36*C36,0)</f>
        <v>0</v>
      </c>
      <c r="E36" s="121"/>
      <c r="F36" s="125">
        <f>ROUND(B36*(1+$B$4),2)</f>
        <v>0</v>
      </c>
      <c r="G36" s="188"/>
      <c r="H36" s="127">
        <f>ROUND(F36*G36,0)</f>
        <v>0</v>
      </c>
      <c r="I36" s="121"/>
      <c r="J36" s="125">
        <f>ROUND(F36*(1+$B$4),2)</f>
        <v>0</v>
      </c>
      <c r="K36" s="188"/>
      <c r="L36" s="127">
        <f>ROUND(J36*K36,0)</f>
        <v>0</v>
      </c>
      <c r="M36" s="121"/>
      <c r="N36" s="125">
        <f>ROUND(J36*(1+$B$4),2)</f>
        <v>0</v>
      </c>
      <c r="O36" s="188"/>
      <c r="P36" s="127">
        <f>ROUND(N36*O36,0)</f>
        <v>0</v>
      </c>
      <c r="Q36" s="121"/>
      <c r="R36" s="125">
        <f>ROUND(N36*(1+$B$4),2)</f>
        <v>0</v>
      </c>
      <c r="S36" s="188"/>
      <c r="T36" s="127">
        <f>ROUND(R36*S36,0)</f>
        <v>0</v>
      </c>
      <c r="U36" s="121"/>
      <c r="V36" s="125">
        <f>ROUND(R36*(1+$B$4),2)</f>
        <v>0</v>
      </c>
      <c r="W36" s="188"/>
      <c r="X36" s="127">
        <f>ROUND(V36*W36,0)</f>
        <v>0</v>
      </c>
      <c r="Y36" s="121"/>
      <c r="Z36" s="112">
        <f>ROUND(D36+H36+L36+P36+T36+X36,0)</f>
        <v>0</v>
      </c>
      <c r="AA36" s="107"/>
      <c r="AC36" s="107"/>
      <c r="AD36" s="107"/>
    </row>
    <row r="37" spans="1:30" ht="3" customHeight="1" x14ac:dyDescent="0.2">
      <c r="B37" s="123"/>
      <c r="C37" s="124"/>
      <c r="D37" s="118"/>
      <c r="E37" s="121"/>
      <c r="F37" s="123"/>
      <c r="G37" s="124"/>
      <c r="H37" s="118"/>
      <c r="I37" s="121"/>
      <c r="J37" s="123"/>
      <c r="K37" s="124"/>
      <c r="L37" s="118"/>
      <c r="M37" s="121"/>
      <c r="N37" s="123"/>
      <c r="O37" s="124"/>
      <c r="P37" s="118"/>
      <c r="Q37" s="121"/>
      <c r="R37" s="123"/>
      <c r="S37" s="124"/>
      <c r="T37" s="118"/>
      <c r="U37" s="121"/>
      <c r="V37" s="123"/>
      <c r="W37" s="124"/>
      <c r="X37" s="118"/>
      <c r="Y37" s="121"/>
      <c r="Z37" s="118"/>
      <c r="AA37" s="107"/>
      <c r="AC37" s="107"/>
      <c r="AD37" s="107"/>
    </row>
    <row r="38" spans="1:30" x14ac:dyDescent="0.2">
      <c r="A38" s="107" t="s">
        <v>190</v>
      </c>
      <c r="B38" s="125"/>
      <c r="C38" s="126"/>
      <c r="D38" s="117">
        <f>ROUND(SUM(D35:D37),0)</f>
        <v>0</v>
      </c>
      <c r="E38" s="121"/>
      <c r="G38" s="116"/>
      <c r="H38" s="117">
        <f>ROUND(SUM(H35:H37),0)</f>
        <v>0</v>
      </c>
      <c r="I38" s="121"/>
      <c r="J38" s="112"/>
      <c r="K38" s="116"/>
      <c r="L38" s="117">
        <f>ROUND(SUM(L35:L37),0)</f>
        <v>0</v>
      </c>
      <c r="M38" s="121"/>
      <c r="O38" s="116"/>
      <c r="P38" s="117">
        <f>ROUND(SUM(P35:P37),0)</f>
        <v>0</v>
      </c>
      <c r="Q38" s="121"/>
      <c r="S38" s="116"/>
      <c r="T38" s="117">
        <f>ROUND(SUM(T35:T37),0)</f>
        <v>0</v>
      </c>
      <c r="U38" s="121"/>
      <c r="W38" s="116"/>
      <c r="X38" s="117">
        <f>ROUND(SUM(X35:X37),0)</f>
        <v>0</v>
      </c>
      <c r="Y38" s="121"/>
      <c r="Z38" s="117">
        <f>ROUND(SUM(Z35:Z37),0)</f>
        <v>0</v>
      </c>
      <c r="AA38" s="107"/>
      <c r="AC38" s="107"/>
      <c r="AD38" s="107"/>
    </row>
    <row r="39" spans="1:30" ht="6" customHeight="1" x14ac:dyDescent="0.2">
      <c r="B39" s="125"/>
      <c r="C39" s="126"/>
      <c r="D39" s="117"/>
      <c r="E39" s="121"/>
      <c r="G39" s="116"/>
      <c r="H39" s="117"/>
      <c r="I39" s="121"/>
      <c r="J39" s="112"/>
      <c r="K39" s="116"/>
      <c r="L39" s="117"/>
      <c r="M39" s="121"/>
      <c r="O39" s="116"/>
      <c r="P39" s="117"/>
      <c r="Q39" s="121"/>
      <c r="S39" s="116"/>
      <c r="T39" s="117"/>
      <c r="U39" s="121"/>
      <c r="W39" s="116"/>
      <c r="X39" s="117"/>
      <c r="Y39" s="121"/>
      <c r="Z39" s="117"/>
      <c r="AA39" s="107"/>
      <c r="AC39" s="107"/>
      <c r="AD39" s="107"/>
    </row>
    <row r="40" spans="1:30" x14ac:dyDescent="0.2">
      <c r="A40" s="114" t="s">
        <v>55</v>
      </c>
      <c r="B40" s="123" t="s">
        <v>195</v>
      </c>
      <c r="C40" s="124" t="s">
        <v>196</v>
      </c>
      <c r="D40" s="117"/>
      <c r="E40" s="121"/>
      <c r="F40" s="123" t="s">
        <v>195</v>
      </c>
      <c r="G40" s="124" t="s">
        <v>196</v>
      </c>
      <c r="I40" s="121"/>
      <c r="J40" s="123" t="s">
        <v>195</v>
      </c>
      <c r="K40" s="124" t="s">
        <v>196</v>
      </c>
      <c r="L40" s="117"/>
      <c r="M40" s="121"/>
      <c r="N40" s="123" t="s">
        <v>195</v>
      </c>
      <c r="O40" s="124" t="s">
        <v>196</v>
      </c>
      <c r="P40" s="117"/>
      <c r="Q40" s="121"/>
      <c r="R40" s="123" t="s">
        <v>195</v>
      </c>
      <c r="S40" s="124" t="s">
        <v>196</v>
      </c>
      <c r="T40" s="117"/>
      <c r="U40" s="121"/>
      <c r="V40" s="123" t="s">
        <v>195</v>
      </c>
      <c r="W40" s="124" t="s">
        <v>196</v>
      </c>
      <c r="X40" s="117"/>
      <c r="Y40" s="121"/>
      <c r="Z40" s="112"/>
      <c r="AA40" s="107"/>
      <c r="AC40" s="107"/>
      <c r="AD40" s="107"/>
    </row>
    <row r="41" spans="1:30" x14ac:dyDescent="0.2">
      <c r="A41" s="107" t="s">
        <v>194</v>
      </c>
      <c r="B41" s="187"/>
      <c r="C41" s="188"/>
      <c r="D41" s="127">
        <f>ROUND(B41*C41,0)</f>
        <v>0</v>
      </c>
      <c r="E41" s="121"/>
      <c r="F41" s="125">
        <f>ROUND(B41*(1+$B$4),2)</f>
        <v>0</v>
      </c>
      <c r="G41" s="188"/>
      <c r="H41" s="127">
        <f>ROUND(F41*G41,0)</f>
        <v>0</v>
      </c>
      <c r="I41" s="121"/>
      <c r="J41" s="125">
        <f>ROUND(F41*(1+$B$4),2)</f>
        <v>0</v>
      </c>
      <c r="K41" s="188"/>
      <c r="L41" s="127">
        <f>ROUND(J41*K41,0)</f>
        <v>0</v>
      </c>
      <c r="M41" s="121"/>
      <c r="N41" s="125">
        <f>ROUND(J41*(1+$B$4),2)</f>
        <v>0</v>
      </c>
      <c r="O41" s="188"/>
      <c r="P41" s="127">
        <f>ROUND(N41*O41,0)</f>
        <v>0</v>
      </c>
      <c r="Q41" s="121"/>
      <c r="R41" s="125">
        <f>ROUND(N41*(1+$B$4),2)</f>
        <v>0</v>
      </c>
      <c r="S41" s="188"/>
      <c r="T41" s="127">
        <f>ROUND(R41*S41,0)</f>
        <v>0</v>
      </c>
      <c r="U41" s="121"/>
      <c r="V41" s="125">
        <f>ROUND(R41*(1+$B$4),2)</f>
        <v>0</v>
      </c>
      <c r="W41" s="188"/>
      <c r="X41" s="127">
        <f>ROUND(V41*W41,0)</f>
        <v>0</v>
      </c>
      <c r="Y41" s="121"/>
      <c r="Z41" s="112">
        <f>ROUND(D41+H41+L41+P41+T41+X41,0)</f>
        <v>0</v>
      </c>
      <c r="AA41" s="107"/>
      <c r="AC41" s="107"/>
      <c r="AD41" s="107"/>
    </row>
    <row r="42" spans="1:30" x14ac:dyDescent="0.2">
      <c r="A42" s="107" t="s">
        <v>193</v>
      </c>
      <c r="B42" s="187"/>
      <c r="C42" s="188"/>
      <c r="D42" s="127">
        <f>ROUND(B42*C42,0)</f>
        <v>0</v>
      </c>
      <c r="E42" s="121"/>
      <c r="F42" s="125">
        <f>ROUND(B42*(1+$B$4),2)</f>
        <v>0</v>
      </c>
      <c r="G42" s="188"/>
      <c r="H42" s="127">
        <f>ROUND(F42*G42,0)</f>
        <v>0</v>
      </c>
      <c r="I42" s="121"/>
      <c r="J42" s="125">
        <f>ROUND(F42*(1+$B$4),2)</f>
        <v>0</v>
      </c>
      <c r="K42" s="188"/>
      <c r="L42" s="127">
        <f>ROUND(J42*K42,0)</f>
        <v>0</v>
      </c>
      <c r="M42" s="121"/>
      <c r="N42" s="125">
        <f>ROUND(J42*(1+$B$4),2)</f>
        <v>0</v>
      </c>
      <c r="O42" s="188"/>
      <c r="P42" s="127">
        <f>ROUND(N42*O42,0)</f>
        <v>0</v>
      </c>
      <c r="Q42" s="121"/>
      <c r="R42" s="125">
        <f>ROUND(N42*(1+$B$4),2)</f>
        <v>0</v>
      </c>
      <c r="S42" s="188"/>
      <c r="T42" s="127">
        <f>ROUND(R42*S42,0)</f>
        <v>0</v>
      </c>
      <c r="U42" s="121"/>
      <c r="V42" s="125">
        <f>ROUND(R42*(1+$B$4),2)</f>
        <v>0</v>
      </c>
      <c r="W42" s="188"/>
      <c r="X42" s="127">
        <f>ROUND(V42*W42,0)</f>
        <v>0</v>
      </c>
      <c r="Y42" s="121"/>
      <c r="Z42" s="112">
        <f>ROUND(D42+H42+L42+P42+T42+X42,0)</f>
        <v>0</v>
      </c>
      <c r="AA42" s="107"/>
      <c r="AC42" s="107"/>
      <c r="AD42" s="107"/>
    </row>
    <row r="43" spans="1:30" ht="3" customHeight="1" x14ac:dyDescent="0.2">
      <c r="B43" s="123"/>
      <c r="C43" s="124"/>
      <c r="D43" s="118"/>
      <c r="E43" s="121"/>
      <c r="F43" s="123"/>
      <c r="G43" s="124"/>
      <c r="H43" s="118"/>
      <c r="I43" s="121"/>
      <c r="J43" s="123"/>
      <c r="K43" s="124"/>
      <c r="L43" s="118"/>
      <c r="M43" s="121"/>
      <c r="N43" s="123"/>
      <c r="O43" s="124"/>
      <c r="P43" s="118"/>
      <c r="Q43" s="121"/>
      <c r="R43" s="123"/>
      <c r="S43" s="124"/>
      <c r="T43" s="118"/>
      <c r="U43" s="121"/>
      <c r="V43" s="123"/>
      <c r="W43" s="124"/>
      <c r="X43" s="118"/>
      <c r="Y43" s="121"/>
      <c r="Z43" s="118"/>
      <c r="AA43" s="107"/>
      <c r="AC43" s="107"/>
      <c r="AD43" s="107"/>
    </row>
    <row r="44" spans="1:30" x14ac:dyDescent="0.2">
      <c r="A44" s="107" t="s">
        <v>197</v>
      </c>
      <c r="B44" s="125"/>
      <c r="C44" s="126"/>
      <c r="D44" s="117">
        <f>ROUND(SUM(D41:D43),0)</f>
        <v>0</v>
      </c>
      <c r="E44" s="121"/>
      <c r="G44" s="116"/>
      <c r="H44" s="117">
        <f>ROUND(SUM(H41:H43),0)</f>
        <v>0</v>
      </c>
      <c r="I44" s="121"/>
      <c r="J44" s="112"/>
      <c r="K44" s="116"/>
      <c r="L44" s="117">
        <f>ROUND(SUM(L41:L43),0)</f>
        <v>0</v>
      </c>
      <c r="M44" s="121"/>
      <c r="O44" s="116"/>
      <c r="P44" s="117">
        <f>ROUND(SUM(P41:P43),0)</f>
        <v>0</v>
      </c>
      <c r="Q44" s="121"/>
      <c r="S44" s="116"/>
      <c r="T44" s="117">
        <f>ROUND(SUM(T41:T43),0)</f>
        <v>0</v>
      </c>
      <c r="U44" s="121"/>
      <c r="W44" s="116"/>
      <c r="X44" s="117">
        <f>ROUND(SUM(X41:X43),0)</f>
        <v>0</v>
      </c>
      <c r="Y44" s="121"/>
      <c r="Z44" s="117">
        <f>ROUND(SUM(Z41:Z43),0)</f>
        <v>0</v>
      </c>
      <c r="AA44" s="107"/>
      <c r="AC44" s="107"/>
      <c r="AD44" s="107"/>
    </row>
    <row r="45" spans="1:30" ht="6" customHeight="1" x14ac:dyDescent="0.2">
      <c r="B45" s="125"/>
      <c r="C45" s="126"/>
      <c r="D45" s="117"/>
      <c r="E45" s="121"/>
      <c r="G45" s="116"/>
      <c r="H45" s="117"/>
      <c r="I45" s="121"/>
      <c r="J45" s="112"/>
      <c r="K45" s="116"/>
      <c r="L45" s="117"/>
      <c r="M45" s="121"/>
      <c r="O45" s="116"/>
      <c r="P45" s="117"/>
      <c r="Q45" s="121"/>
      <c r="S45" s="116"/>
      <c r="T45" s="117"/>
      <c r="U45" s="121"/>
      <c r="W45" s="116"/>
      <c r="X45" s="117"/>
      <c r="Y45" s="121"/>
      <c r="Z45" s="117"/>
      <c r="AA45" s="107"/>
      <c r="AC45" s="107"/>
      <c r="AD45" s="107"/>
    </row>
    <row r="46" spans="1:30" x14ac:dyDescent="0.2">
      <c r="A46" s="122"/>
      <c r="B46" s="128" t="s">
        <v>11</v>
      </c>
      <c r="C46" s="123" t="s">
        <v>34</v>
      </c>
      <c r="D46" s="127"/>
      <c r="E46" s="121"/>
      <c r="F46" s="128" t="s">
        <v>11</v>
      </c>
      <c r="G46" s="123" t="s">
        <v>34</v>
      </c>
      <c r="H46" s="117"/>
      <c r="I46" s="121"/>
      <c r="J46" s="128" t="s">
        <v>11</v>
      </c>
      <c r="K46" s="123" t="s">
        <v>34</v>
      </c>
      <c r="L46" s="127"/>
      <c r="M46" s="121"/>
      <c r="N46" s="128" t="s">
        <v>11</v>
      </c>
      <c r="O46" s="123" t="s">
        <v>34</v>
      </c>
      <c r="P46" s="127"/>
      <c r="Q46" s="121"/>
      <c r="R46" s="128" t="s">
        <v>11</v>
      </c>
      <c r="S46" s="123" t="s">
        <v>34</v>
      </c>
      <c r="T46" s="127"/>
      <c r="U46" s="121"/>
      <c r="V46" s="128" t="s">
        <v>11</v>
      </c>
      <c r="W46" s="123" t="s">
        <v>34</v>
      </c>
      <c r="X46" s="127"/>
      <c r="Y46" s="121"/>
      <c r="Z46" s="117"/>
      <c r="AA46" s="107"/>
      <c r="AC46" s="107"/>
      <c r="AD46" s="107"/>
    </row>
    <row r="47" spans="1:30" x14ac:dyDescent="0.2">
      <c r="A47" s="122" t="s">
        <v>191</v>
      </c>
      <c r="B47" s="129">
        <v>265.89</v>
      </c>
      <c r="C47" s="191"/>
      <c r="D47" s="127">
        <f>ROUND(B47*C47,0)</f>
        <v>0</v>
      </c>
      <c r="E47" s="121"/>
      <c r="F47" s="129">
        <f>ROUND(B47*(1+$B$5),2)</f>
        <v>281.83999999999997</v>
      </c>
      <c r="G47" s="191"/>
      <c r="H47" s="127">
        <f>ROUND(F47*G47,0)</f>
        <v>0</v>
      </c>
      <c r="I47" s="121"/>
      <c r="J47" s="129">
        <f>ROUND(F47*(1+$B$5),2)</f>
        <v>298.75</v>
      </c>
      <c r="K47" s="191"/>
      <c r="L47" s="127">
        <f>ROUND(J47*K47,0)</f>
        <v>0</v>
      </c>
      <c r="M47" s="121"/>
      <c r="N47" s="129">
        <f>ROUND(J47*(1+$B$5),2)</f>
        <v>316.68</v>
      </c>
      <c r="O47" s="191"/>
      <c r="P47" s="127">
        <f>ROUND(N47*O47,0)</f>
        <v>0</v>
      </c>
      <c r="Q47" s="121"/>
      <c r="R47" s="129">
        <f>ROUND(N47*(1+$B$5),2)</f>
        <v>335.68</v>
      </c>
      <c r="S47" s="191"/>
      <c r="T47" s="127">
        <f>ROUND(R47*S47,0)</f>
        <v>0</v>
      </c>
      <c r="U47" s="121"/>
      <c r="V47" s="129">
        <f>ROUND(R47*(1+$B$5),2)</f>
        <v>355.82</v>
      </c>
      <c r="W47" s="191"/>
      <c r="X47" s="127">
        <f>ROUND(V47*W47,0)</f>
        <v>0</v>
      </c>
      <c r="Y47" s="121"/>
      <c r="Z47" s="112">
        <f>ROUND(D47+H47+L47+P47+T47+X47,0)</f>
        <v>0</v>
      </c>
      <c r="AA47" s="107"/>
      <c r="AC47" s="107"/>
      <c r="AD47" s="107"/>
    </row>
    <row r="48" spans="1:30" ht="6" customHeight="1" x14ac:dyDescent="0.2">
      <c r="A48" s="116"/>
      <c r="B48" s="112"/>
      <c r="C48" s="116"/>
      <c r="D48" s="117"/>
      <c r="E48" s="121"/>
      <c r="H48" s="117"/>
      <c r="I48" s="121"/>
      <c r="J48" s="112"/>
      <c r="K48" s="116"/>
      <c r="L48" s="117"/>
      <c r="M48" s="121"/>
      <c r="O48" s="116"/>
      <c r="P48" s="117"/>
      <c r="Q48" s="121"/>
      <c r="S48" s="116"/>
      <c r="T48" s="117"/>
      <c r="U48" s="121"/>
      <c r="W48" s="116"/>
      <c r="X48" s="117"/>
      <c r="Y48" s="121"/>
      <c r="Z48" s="117"/>
      <c r="AA48" s="107"/>
      <c r="AC48" s="107"/>
      <c r="AD48" s="107"/>
    </row>
    <row r="49" spans="1:30" x14ac:dyDescent="0.2">
      <c r="C49" s="109" t="s">
        <v>3</v>
      </c>
      <c r="D49" s="117"/>
      <c r="E49" s="121"/>
      <c r="G49" s="109" t="s">
        <v>3</v>
      </c>
      <c r="I49" s="121"/>
      <c r="K49" s="109" t="s">
        <v>3</v>
      </c>
      <c r="L49" s="117"/>
      <c r="M49" s="121"/>
      <c r="N49" s="107"/>
      <c r="O49" s="109" t="s">
        <v>3</v>
      </c>
      <c r="P49" s="117"/>
      <c r="Q49" s="121"/>
      <c r="R49" s="107"/>
      <c r="S49" s="109" t="s">
        <v>3</v>
      </c>
      <c r="T49" s="117"/>
      <c r="U49" s="121"/>
      <c r="V49" s="107"/>
      <c r="W49" s="109" t="s">
        <v>3</v>
      </c>
      <c r="X49" s="117"/>
      <c r="Y49" s="121"/>
      <c r="Z49" s="112"/>
      <c r="AA49" s="107"/>
      <c r="AC49" s="107"/>
      <c r="AD49" s="107"/>
    </row>
    <row r="50" spans="1:30" x14ac:dyDescent="0.2">
      <c r="A50" s="111" t="s">
        <v>4</v>
      </c>
      <c r="B50" s="109" t="s">
        <v>5</v>
      </c>
      <c r="C50" s="109" t="s">
        <v>6</v>
      </c>
      <c r="D50" s="117"/>
      <c r="E50" s="121"/>
      <c r="F50" s="109" t="s">
        <v>5</v>
      </c>
      <c r="G50" s="109" t="s">
        <v>6</v>
      </c>
      <c r="I50" s="121"/>
      <c r="J50" s="109" t="s">
        <v>5</v>
      </c>
      <c r="K50" s="109" t="s">
        <v>6</v>
      </c>
      <c r="L50" s="117"/>
      <c r="M50" s="121"/>
      <c r="N50" s="109" t="s">
        <v>5</v>
      </c>
      <c r="O50" s="109" t="s">
        <v>6</v>
      </c>
      <c r="P50" s="117"/>
      <c r="Q50" s="121"/>
      <c r="R50" s="109" t="s">
        <v>5</v>
      </c>
      <c r="S50" s="109" t="s">
        <v>6</v>
      </c>
      <c r="T50" s="117"/>
      <c r="U50" s="121"/>
      <c r="V50" s="109" t="s">
        <v>5</v>
      </c>
      <c r="W50" s="109" t="s">
        <v>6</v>
      </c>
      <c r="X50" s="117"/>
      <c r="Y50" s="121"/>
      <c r="Z50" s="112"/>
      <c r="AA50" s="107"/>
      <c r="AC50" s="107"/>
      <c r="AD50" s="107"/>
    </row>
    <row r="51" spans="1:30" x14ac:dyDescent="0.2">
      <c r="A51" s="107" t="s">
        <v>12</v>
      </c>
      <c r="B51" s="205">
        <v>0.17199999999999999</v>
      </c>
      <c r="C51" s="130"/>
      <c r="D51" s="117">
        <f>ROUND(D14*B51,0)</f>
        <v>0</v>
      </c>
      <c r="E51" s="121"/>
      <c r="F51" s="205">
        <v>0.189</v>
      </c>
      <c r="H51" s="117">
        <f>ROUND(H14*F51,0)</f>
        <v>0</v>
      </c>
      <c r="I51" s="121"/>
      <c r="J51" s="205">
        <v>0.21199999999999999</v>
      </c>
      <c r="K51" s="130"/>
      <c r="L51" s="117">
        <f>ROUND(L14*J51,0)</f>
        <v>0</v>
      </c>
      <c r="M51" s="121"/>
      <c r="N51" s="205">
        <v>0.219</v>
      </c>
      <c r="O51" s="130"/>
      <c r="P51" s="117">
        <f>ROUND(P14*N51,0)</f>
        <v>0</v>
      </c>
      <c r="Q51" s="121"/>
      <c r="R51" s="205">
        <v>0.22700000000000001</v>
      </c>
      <c r="S51" s="130"/>
      <c r="T51" s="117">
        <f>ROUND(T14*R51,0)</f>
        <v>0</v>
      </c>
      <c r="U51" s="121"/>
      <c r="V51" s="205">
        <v>0.22700000000000001</v>
      </c>
      <c r="W51" s="130"/>
      <c r="X51" s="117">
        <f>ROUND(X14*V51,0)</f>
        <v>0</v>
      </c>
      <c r="Y51" s="121"/>
      <c r="Z51" s="112">
        <f t="shared" ref="Z51:Z56" si="0">ROUND(D51+H51+L51+P51+T51+X51,0)</f>
        <v>0</v>
      </c>
      <c r="AA51" s="107"/>
      <c r="AC51" s="107"/>
      <c r="AD51" s="107"/>
    </row>
    <row r="52" spans="1:30" x14ac:dyDescent="0.2">
      <c r="A52" s="107" t="s">
        <v>31</v>
      </c>
      <c r="B52" s="205">
        <v>0.26800000000000002</v>
      </c>
      <c r="C52" s="130"/>
      <c r="D52" s="117">
        <f>ROUND(D20*B52,0)</f>
        <v>0</v>
      </c>
      <c r="E52" s="121"/>
      <c r="F52" s="205">
        <v>0.29199999999999998</v>
      </c>
      <c r="H52" s="117">
        <f>ROUND(H20*F52,0)</f>
        <v>0</v>
      </c>
      <c r="I52" s="121"/>
      <c r="J52" s="205">
        <v>0.318</v>
      </c>
      <c r="K52" s="130"/>
      <c r="L52" s="117">
        <f>ROUND(L20*J52,0)</f>
        <v>0</v>
      </c>
      <c r="M52" s="121"/>
      <c r="N52" s="205">
        <v>0.32900000000000001</v>
      </c>
      <c r="O52" s="130"/>
      <c r="P52" s="117">
        <f>ROUND(P20*N52,0)</f>
        <v>0</v>
      </c>
      <c r="Q52" s="121"/>
      <c r="R52" s="205">
        <v>0.33900000000000002</v>
      </c>
      <c r="S52" s="130"/>
      <c r="T52" s="117">
        <f>ROUND(T20*R52,0)</f>
        <v>0</v>
      </c>
      <c r="U52" s="121"/>
      <c r="V52" s="205">
        <v>0.33900000000000002</v>
      </c>
      <c r="W52" s="130"/>
      <c r="X52" s="117">
        <f>ROUND(X20*V52,0)</f>
        <v>0</v>
      </c>
      <c r="Y52" s="121"/>
      <c r="Z52" s="112">
        <f t="shared" si="0"/>
        <v>0</v>
      </c>
      <c r="AA52" s="107"/>
      <c r="AC52" s="107"/>
      <c r="AD52" s="107"/>
    </row>
    <row r="53" spans="1:30" x14ac:dyDescent="0.2">
      <c r="A53" s="107" t="s">
        <v>169</v>
      </c>
      <c r="B53" s="205">
        <v>0.30299999999999999</v>
      </c>
      <c r="C53" s="130"/>
      <c r="D53" s="117">
        <f>ROUND(D26*B53,0)</f>
        <v>0</v>
      </c>
      <c r="E53" s="121"/>
      <c r="F53" s="205">
        <v>0.32900000000000001</v>
      </c>
      <c r="H53" s="117">
        <f>ROUND(H26*F53,0)</f>
        <v>0</v>
      </c>
      <c r="I53" s="121"/>
      <c r="J53" s="205">
        <v>0.35599999999999998</v>
      </c>
      <c r="K53" s="130"/>
      <c r="L53" s="117">
        <f>ROUND(L26*J53,0)</f>
        <v>0</v>
      </c>
      <c r="M53" s="121"/>
      <c r="N53" s="205">
        <v>0.36899999999999999</v>
      </c>
      <c r="O53" s="130"/>
      <c r="P53" s="117">
        <f>ROUND(P26*N53,0)</f>
        <v>0</v>
      </c>
      <c r="Q53" s="121"/>
      <c r="R53" s="205">
        <v>0.38200000000000001</v>
      </c>
      <c r="S53" s="130"/>
      <c r="T53" s="117">
        <f>ROUND(T26*R53,0)</f>
        <v>0</v>
      </c>
      <c r="U53" s="121"/>
      <c r="V53" s="205">
        <v>0.38200000000000001</v>
      </c>
      <c r="W53" s="130"/>
      <c r="X53" s="117">
        <f>ROUND(X26*V53,0)</f>
        <v>0</v>
      </c>
      <c r="Y53" s="121"/>
      <c r="Z53" s="112">
        <f t="shared" si="0"/>
        <v>0</v>
      </c>
      <c r="AA53" s="107"/>
      <c r="AC53" s="107"/>
      <c r="AD53" s="107"/>
    </row>
    <row r="54" spans="1:30" x14ac:dyDescent="0.2">
      <c r="A54" s="107" t="s">
        <v>184</v>
      </c>
      <c r="B54" s="205">
        <v>0.22900000000000001</v>
      </c>
      <c r="C54" s="130"/>
      <c r="D54" s="117">
        <f>ROUND(D32*B54,0)</f>
        <v>0</v>
      </c>
      <c r="E54" s="121"/>
      <c r="F54" s="205">
        <v>0.251</v>
      </c>
      <c r="H54" s="117">
        <f>ROUND(H32*F54,0)</f>
        <v>0</v>
      </c>
      <c r="I54" s="121"/>
      <c r="J54" s="205">
        <v>0.27800000000000002</v>
      </c>
      <c r="K54" s="130"/>
      <c r="L54" s="117">
        <f>ROUND(L32*J54,0)</f>
        <v>0</v>
      </c>
      <c r="M54" s="121"/>
      <c r="N54" s="205">
        <v>0.29099999999999998</v>
      </c>
      <c r="O54" s="130"/>
      <c r="P54" s="117">
        <f>ROUND(P32*N54,0)</f>
        <v>0</v>
      </c>
      <c r="Q54" s="121"/>
      <c r="R54" s="205">
        <v>0.3</v>
      </c>
      <c r="S54" s="130"/>
      <c r="T54" s="117">
        <f>ROUND(T32*R54,0)</f>
        <v>0</v>
      </c>
      <c r="U54" s="121"/>
      <c r="V54" s="205">
        <v>0.3</v>
      </c>
      <c r="W54" s="130"/>
      <c r="X54" s="117">
        <f>ROUND(X32*V54,0)</f>
        <v>0</v>
      </c>
      <c r="Y54" s="121"/>
      <c r="Z54" s="112">
        <f t="shared" si="0"/>
        <v>0</v>
      </c>
      <c r="AA54" s="107"/>
      <c r="AC54" s="107"/>
      <c r="AD54" s="107"/>
    </row>
    <row r="55" spans="1:30" s="106" customFormat="1" x14ac:dyDescent="0.2">
      <c r="A55" s="106" t="s">
        <v>257</v>
      </c>
      <c r="B55" s="206">
        <v>0.01</v>
      </c>
      <c r="C55" s="132"/>
      <c r="D55" s="127">
        <f>ROUND(B55*(D35+D41),0)</f>
        <v>0</v>
      </c>
      <c r="E55" s="119"/>
      <c r="F55" s="206">
        <v>0.01</v>
      </c>
      <c r="H55" s="127">
        <f>ROUND(F55*(H35+H41),0)</f>
        <v>0</v>
      </c>
      <c r="I55" s="119"/>
      <c r="J55" s="206">
        <v>0.01</v>
      </c>
      <c r="K55" s="132"/>
      <c r="L55" s="127">
        <f>ROUND(J55*(L35+L41),0)</f>
        <v>0</v>
      </c>
      <c r="M55" s="119"/>
      <c r="N55" s="206">
        <v>0.01</v>
      </c>
      <c r="O55" s="132"/>
      <c r="P55" s="127">
        <f>ROUND(N55*(P35+P41),0)</f>
        <v>0</v>
      </c>
      <c r="Q55" s="119"/>
      <c r="R55" s="206">
        <v>0.01</v>
      </c>
      <c r="S55" s="132"/>
      <c r="T55" s="127">
        <f>ROUND(R55*(T35+T41),0)</f>
        <v>0</v>
      </c>
      <c r="U55" s="119"/>
      <c r="V55" s="206">
        <v>0.01</v>
      </c>
      <c r="W55" s="132"/>
      <c r="X55" s="127">
        <f>ROUND(V55*(X35+X41),0)</f>
        <v>0</v>
      </c>
      <c r="Y55" s="119"/>
      <c r="Z55" s="112">
        <f t="shared" si="0"/>
        <v>0</v>
      </c>
    </row>
    <row r="56" spans="1:30" s="106" customFormat="1" x14ac:dyDescent="0.2">
      <c r="A56" s="106" t="s">
        <v>258</v>
      </c>
      <c r="B56" s="206">
        <v>0.08</v>
      </c>
      <c r="C56" s="132"/>
      <c r="D56" s="127">
        <f>ROUND(B56*(D36+D42),0)</f>
        <v>0</v>
      </c>
      <c r="E56" s="119"/>
      <c r="F56" s="206">
        <v>0.08</v>
      </c>
      <c r="H56" s="127">
        <f>ROUND(F56*(H36+H42),0)</f>
        <v>0</v>
      </c>
      <c r="I56" s="119"/>
      <c r="J56" s="206">
        <v>0.08</v>
      </c>
      <c r="K56" s="132"/>
      <c r="L56" s="127">
        <f>ROUND(J56*(L36+L42),0)</f>
        <v>0</v>
      </c>
      <c r="M56" s="119"/>
      <c r="N56" s="206">
        <v>0.08</v>
      </c>
      <c r="O56" s="132"/>
      <c r="P56" s="127">
        <f>ROUND(N56*(P36+P42),0)</f>
        <v>0</v>
      </c>
      <c r="Q56" s="119"/>
      <c r="R56" s="206">
        <v>0.08</v>
      </c>
      <c r="S56" s="132"/>
      <c r="T56" s="127">
        <f>ROUND(R56*(T36+T42),0)</f>
        <v>0</v>
      </c>
      <c r="U56" s="119"/>
      <c r="V56" s="206">
        <v>0.08</v>
      </c>
      <c r="W56" s="132"/>
      <c r="X56" s="127">
        <f>ROUND(V56*(X36+X42),0)</f>
        <v>0</v>
      </c>
      <c r="Y56" s="119"/>
      <c r="Z56" s="112">
        <f t="shared" si="0"/>
        <v>0</v>
      </c>
    </row>
    <row r="57" spans="1:30" s="106" customFormat="1" x14ac:dyDescent="0.2">
      <c r="B57" s="133" t="s">
        <v>43</v>
      </c>
      <c r="C57" s="134" t="s">
        <v>44</v>
      </c>
      <c r="D57" s="127"/>
      <c r="E57" s="119"/>
      <c r="F57" s="133" t="s">
        <v>43</v>
      </c>
      <c r="G57" s="134" t="s">
        <v>44</v>
      </c>
      <c r="H57" s="127"/>
      <c r="I57" s="119"/>
      <c r="J57" s="133" t="s">
        <v>43</v>
      </c>
      <c r="K57" s="134" t="s">
        <v>44</v>
      </c>
      <c r="L57" s="127"/>
      <c r="M57" s="119"/>
      <c r="N57" s="133" t="s">
        <v>43</v>
      </c>
      <c r="O57" s="134" t="s">
        <v>44</v>
      </c>
      <c r="P57" s="127"/>
      <c r="Q57" s="119"/>
      <c r="R57" s="133" t="s">
        <v>43</v>
      </c>
      <c r="S57" s="134" t="s">
        <v>44</v>
      </c>
      <c r="T57" s="127"/>
      <c r="U57" s="119"/>
      <c r="V57" s="133" t="s">
        <v>43</v>
      </c>
      <c r="W57" s="134" t="s">
        <v>44</v>
      </c>
      <c r="X57" s="127"/>
      <c r="Y57" s="119"/>
      <c r="Z57" s="112"/>
    </row>
    <row r="58" spans="1:30" s="106" customFormat="1" x14ac:dyDescent="0.2">
      <c r="A58" s="106" t="s">
        <v>23</v>
      </c>
      <c r="B58" s="191">
        <v>0</v>
      </c>
      <c r="C58" s="174">
        <v>643</v>
      </c>
      <c r="D58" s="127">
        <f>ROUND(B58*C58,0)</f>
        <v>0</v>
      </c>
      <c r="E58" s="119"/>
      <c r="F58" s="191">
        <v>0</v>
      </c>
      <c r="G58" s="175">
        <v>675</v>
      </c>
      <c r="H58" s="127">
        <f>ROUND(F58*G58,0)</f>
        <v>0</v>
      </c>
      <c r="I58" s="119"/>
      <c r="J58" s="191">
        <v>0</v>
      </c>
      <c r="K58" s="174">
        <v>708</v>
      </c>
      <c r="L58" s="127">
        <f>ROUND(J58*K58,0)</f>
        <v>0</v>
      </c>
      <c r="M58" s="119"/>
      <c r="N58" s="191">
        <v>0</v>
      </c>
      <c r="O58" s="174">
        <v>743</v>
      </c>
      <c r="P58" s="127">
        <f>ROUND(N58*O58,0)</f>
        <v>0</v>
      </c>
      <c r="Q58" s="119"/>
      <c r="R58" s="191">
        <v>0</v>
      </c>
      <c r="S58" s="174">
        <v>780</v>
      </c>
      <c r="T58" s="127">
        <f>ROUND(R58*S58,0)</f>
        <v>0</v>
      </c>
      <c r="U58" s="119"/>
      <c r="V58" s="191">
        <v>0</v>
      </c>
      <c r="W58" s="174">
        <v>780</v>
      </c>
      <c r="X58" s="127">
        <f>ROUND(V58*W58,0)</f>
        <v>0</v>
      </c>
      <c r="Y58" s="119"/>
      <c r="Z58" s="112">
        <f>ROUND(D58+H58+L58+P58+T58+X58,0)</f>
        <v>0</v>
      </c>
    </row>
    <row r="59" spans="1:30" x14ac:dyDescent="0.2">
      <c r="A59" s="106" t="s">
        <v>24</v>
      </c>
      <c r="B59" s="191">
        <v>0</v>
      </c>
      <c r="C59" s="174">
        <v>869</v>
      </c>
      <c r="D59" s="118">
        <f>ROUND(B59*C59,0)</f>
        <v>0</v>
      </c>
      <c r="E59" s="119"/>
      <c r="F59" s="191">
        <v>0</v>
      </c>
      <c r="G59" s="176">
        <v>912</v>
      </c>
      <c r="H59" s="118">
        <f>ROUND(F59*G59,0)</f>
        <v>0</v>
      </c>
      <c r="I59" s="119"/>
      <c r="J59" s="191">
        <v>0</v>
      </c>
      <c r="K59" s="174">
        <v>957</v>
      </c>
      <c r="L59" s="118">
        <f>ROUND(J59*K59,0)</f>
        <v>0</v>
      </c>
      <c r="M59" s="119"/>
      <c r="N59" s="191">
        <v>0</v>
      </c>
      <c r="O59" s="174">
        <v>1004</v>
      </c>
      <c r="P59" s="118">
        <f>ROUND(N59*O59,0)</f>
        <v>0</v>
      </c>
      <c r="Q59" s="119"/>
      <c r="R59" s="191">
        <v>0</v>
      </c>
      <c r="S59" s="174">
        <v>1054</v>
      </c>
      <c r="T59" s="118">
        <f>ROUND(R59*S59,0)</f>
        <v>0</v>
      </c>
      <c r="U59" s="119"/>
      <c r="V59" s="191">
        <v>0</v>
      </c>
      <c r="W59" s="174">
        <v>1054</v>
      </c>
      <c r="X59" s="118">
        <f>ROUND(V59*W59,0)</f>
        <v>0</v>
      </c>
      <c r="Y59" s="119"/>
      <c r="Z59" s="120">
        <f>ROUND(D59+H59+L59+P59+T59+X59,0)</f>
        <v>0</v>
      </c>
      <c r="AA59" s="107"/>
      <c r="AC59" s="107"/>
      <c r="AD59" s="107"/>
    </row>
    <row r="60" spans="1:30" x14ac:dyDescent="0.2">
      <c r="A60" s="116" t="s">
        <v>7</v>
      </c>
      <c r="B60" s="131"/>
      <c r="C60" s="132"/>
      <c r="D60" s="117">
        <f>ROUND(SUM(D51:D59),0)</f>
        <v>0</v>
      </c>
      <c r="E60" s="121"/>
      <c r="G60" s="132"/>
      <c r="H60" s="117">
        <f>ROUND(SUM(H51:H59),0)</f>
        <v>0</v>
      </c>
      <c r="I60" s="121"/>
      <c r="J60" s="131"/>
      <c r="K60" s="130"/>
      <c r="L60" s="117">
        <f>ROUND(SUM(L51:L59),0)</f>
        <v>0</v>
      </c>
      <c r="M60" s="121"/>
      <c r="N60" s="131"/>
      <c r="O60" s="130"/>
      <c r="P60" s="117">
        <f>ROUND(SUM(P51:P59),0)</f>
        <v>0</v>
      </c>
      <c r="Q60" s="121"/>
      <c r="R60" s="131"/>
      <c r="S60" s="130"/>
      <c r="T60" s="117">
        <f>ROUND(SUM(T51:T59),0)</f>
        <v>0</v>
      </c>
      <c r="U60" s="121"/>
      <c r="V60" s="131"/>
      <c r="W60" s="130"/>
      <c r="X60" s="117">
        <f>ROUND(SUM(X51:X59),0)</f>
        <v>0</v>
      </c>
      <c r="Y60" s="121"/>
      <c r="Z60" s="117">
        <f>ROUND(SUM(Z51:Z59),0)</f>
        <v>0</v>
      </c>
      <c r="AA60" s="107"/>
      <c r="AC60" s="107"/>
      <c r="AD60" s="107"/>
    </row>
    <row r="61" spans="1:30" ht="5.25" customHeight="1" x14ac:dyDescent="0.2">
      <c r="A61" s="116"/>
      <c r="B61" s="131"/>
      <c r="C61" s="112"/>
      <c r="D61" s="117"/>
      <c r="E61" s="121"/>
      <c r="H61" s="117"/>
      <c r="I61" s="121"/>
      <c r="J61" s="131"/>
      <c r="K61" s="112"/>
      <c r="L61" s="117"/>
      <c r="M61" s="121"/>
      <c r="N61" s="131"/>
      <c r="P61" s="117"/>
      <c r="Q61" s="121"/>
      <c r="R61" s="131"/>
      <c r="T61" s="117"/>
      <c r="U61" s="121"/>
      <c r="V61" s="131"/>
      <c r="X61" s="117"/>
      <c r="Y61" s="121"/>
      <c r="Z61" s="117"/>
      <c r="AA61" s="107"/>
      <c r="AC61" s="107"/>
      <c r="AD61" s="107"/>
    </row>
    <row r="62" spans="1:30" x14ac:dyDescent="0.2">
      <c r="A62" s="107" t="s">
        <v>168</v>
      </c>
      <c r="D62" s="112">
        <f>ROUND(D14+D20+D26+D32+D38+D44+D47+D60,0)</f>
        <v>0</v>
      </c>
      <c r="E62" s="121"/>
      <c r="H62" s="112">
        <f>ROUND(H14+H20+H26+H32+H38+H44+H47+H60,0)</f>
        <v>0</v>
      </c>
      <c r="I62" s="121"/>
      <c r="L62" s="112">
        <f>ROUND(L14+L20+L26+L32+L38+L44+L47+L60,0)</f>
        <v>0</v>
      </c>
      <c r="M62" s="121"/>
      <c r="N62" s="107"/>
      <c r="O62" s="107"/>
      <c r="P62" s="112">
        <f>ROUND(P14+P20+P26+P32+P38+P44+P47+P60,0)</f>
        <v>0</v>
      </c>
      <c r="Q62" s="121"/>
      <c r="R62" s="107"/>
      <c r="S62" s="107"/>
      <c r="T62" s="112">
        <f>ROUND(T14+T20+T26+T32+T38+T44+T47+T60,0)</f>
        <v>0</v>
      </c>
      <c r="U62" s="121"/>
      <c r="V62" s="107"/>
      <c r="W62" s="107"/>
      <c r="X62" s="112">
        <f>ROUND(X14+X20+X26+X32+X38+X44+X47+X60,0)</f>
        <v>0</v>
      </c>
      <c r="Y62" s="121"/>
      <c r="Z62" s="112">
        <f>ROUND(Z14+Z20+Z26+Z32+Z38+Z44+Z47+Z60,0)</f>
        <v>0</v>
      </c>
      <c r="AA62" s="107"/>
      <c r="AC62" s="107"/>
      <c r="AD62" s="107"/>
    </row>
    <row r="63" spans="1:30" ht="6" customHeight="1" x14ac:dyDescent="0.2">
      <c r="D63" s="117"/>
      <c r="E63" s="121"/>
      <c r="I63" s="121"/>
      <c r="L63" s="117"/>
      <c r="M63" s="121"/>
      <c r="N63" s="107"/>
      <c r="O63" s="107"/>
      <c r="P63" s="117"/>
      <c r="Q63" s="121"/>
      <c r="R63" s="107"/>
      <c r="S63" s="107"/>
      <c r="T63" s="117"/>
      <c r="U63" s="121"/>
      <c r="V63" s="107"/>
      <c r="W63" s="107"/>
      <c r="X63" s="117"/>
      <c r="Y63" s="121"/>
      <c r="Z63" s="112"/>
      <c r="AA63" s="107"/>
      <c r="AC63" s="107"/>
      <c r="AD63" s="107"/>
    </row>
    <row r="64" spans="1:30" ht="15" customHeight="1" x14ac:dyDescent="0.2">
      <c r="A64" s="107" t="s">
        <v>41</v>
      </c>
      <c r="D64" s="192"/>
      <c r="E64" s="121"/>
      <c r="H64" s="185"/>
      <c r="I64" s="121"/>
      <c r="L64" s="192"/>
      <c r="M64" s="121"/>
      <c r="N64" s="107"/>
      <c r="O64" s="107"/>
      <c r="P64" s="192"/>
      <c r="Q64" s="121"/>
      <c r="R64" s="107"/>
      <c r="S64" s="107"/>
      <c r="T64" s="192"/>
      <c r="U64" s="121"/>
      <c r="V64" s="107"/>
      <c r="W64" s="107"/>
      <c r="X64" s="192"/>
      <c r="Y64" s="121"/>
      <c r="Z64" s="112">
        <f>ROUND(D64+H64+L64+P64+T64+X64,0)</f>
        <v>0</v>
      </c>
      <c r="AA64" s="107"/>
      <c r="AC64" s="107"/>
      <c r="AD64" s="107"/>
    </row>
    <row r="65" spans="1:30" ht="6" customHeight="1" x14ac:dyDescent="0.2">
      <c r="D65" s="117"/>
      <c r="E65" s="121"/>
      <c r="I65" s="121"/>
      <c r="L65" s="117"/>
      <c r="M65" s="121"/>
      <c r="N65" s="107"/>
      <c r="O65" s="107"/>
      <c r="P65" s="117"/>
      <c r="Q65" s="121"/>
      <c r="R65" s="107"/>
      <c r="S65" s="107"/>
      <c r="T65" s="117"/>
      <c r="U65" s="121"/>
      <c r="V65" s="107"/>
      <c r="W65" s="107"/>
      <c r="X65" s="117"/>
      <c r="Y65" s="121"/>
      <c r="Z65" s="112"/>
      <c r="AA65" s="107"/>
      <c r="AC65" s="107"/>
      <c r="AD65" s="107"/>
    </row>
    <row r="66" spans="1:30" x14ac:dyDescent="0.2">
      <c r="A66" s="114" t="s">
        <v>10</v>
      </c>
      <c r="D66" s="117"/>
      <c r="E66" s="121"/>
      <c r="I66" s="121"/>
      <c r="L66" s="117"/>
      <c r="M66" s="121"/>
      <c r="N66" s="107"/>
      <c r="O66" s="107"/>
      <c r="P66" s="117"/>
      <c r="Q66" s="121"/>
      <c r="R66" s="107"/>
      <c r="S66" s="107"/>
      <c r="T66" s="117"/>
      <c r="U66" s="121"/>
      <c r="V66" s="107"/>
      <c r="W66" s="107"/>
      <c r="X66" s="117"/>
      <c r="Y66" s="121"/>
      <c r="Z66" s="112"/>
      <c r="AA66" s="107"/>
      <c r="AC66" s="107"/>
      <c r="AD66" s="107"/>
    </row>
    <row r="67" spans="1:30" x14ac:dyDescent="0.2">
      <c r="A67" s="107" t="s">
        <v>35</v>
      </c>
      <c r="D67" s="192"/>
      <c r="E67" s="121"/>
      <c r="H67" s="185"/>
      <c r="I67" s="121"/>
      <c r="L67" s="185"/>
      <c r="M67" s="121"/>
      <c r="N67" s="107"/>
      <c r="O67" s="107"/>
      <c r="P67" s="185"/>
      <c r="Q67" s="121"/>
      <c r="R67" s="107"/>
      <c r="S67" s="107"/>
      <c r="T67" s="185"/>
      <c r="U67" s="121"/>
      <c r="V67" s="107"/>
      <c r="W67" s="107"/>
      <c r="X67" s="185"/>
      <c r="Y67" s="121"/>
      <c r="Z67" s="112">
        <f>ROUND(D67+H67+L67+P67+T67+X67,0)</f>
        <v>0</v>
      </c>
      <c r="AA67" s="107"/>
      <c r="AC67" s="107"/>
      <c r="AD67" s="107"/>
    </row>
    <row r="68" spans="1:30" x14ac:dyDescent="0.2">
      <c r="A68" s="107" t="s">
        <v>36</v>
      </c>
      <c r="D68" s="192"/>
      <c r="E68" s="121"/>
      <c r="F68" s="112"/>
      <c r="G68" s="112"/>
      <c r="H68" s="185"/>
      <c r="I68" s="121"/>
      <c r="J68" s="112"/>
      <c r="K68" s="112"/>
      <c r="L68" s="192"/>
      <c r="M68" s="121"/>
      <c r="P68" s="192"/>
      <c r="Q68" s="121"/>
      <c r="T68" s="192"/>
      <c r="U68" s="121"/>
      <c r="X68" s="192"/>
      <c r="Y68" s="121"/>
      <c r="Z68" s="112">
        <f>ROUND(D68+H68+L68+P68+T68+X68,0)</f>
        <v>0</v>
      </c>
      <c r="AA68" s="107"/>
      <c r="AC68" s="107"/>
      <c r="AD68" s="107"/>
    </row>
    <row r="69" spans="1:30" ht="6" customHeight="1" x14ac:dyDescent="0.2">
      <c r="D69" s="117"/>
      <c r="E69" s="121"/>
      <c r="I69" s="121"/>
      <c r="L69" s="117"/>
      <c r="M69" s="121"/>
      <c r="N69" s="107"/>
      <c r="O69" s="107"/>
      <c r="P69" s="117"/>
      <c r="Q69" s="121"/>
      <c r="R69" s="107"/>
      <c r="S69" s="107"/>
      <c r="T69" s="117"/>
      <c r="U69" s="121"/>
      <c r="V69" s="107"/>
      <c r="W69" s="107"/>
      <c r="X69" s="117"/>
      <c r="Y69" s="121"/>
      <c r="Z69" s="112"/>
      <c r="AA69" s="107"/>
      <c r="AC69" s="107"/>
      <c r="AD69" s="107"/>
    </row>
    <row r="70" spans="1:30" ht="12.75" customHeight="1" x14ac:dyDescent="0.2">
      <c r="A70" s="114" t="s">
        <v>150</v>
      </c>
      <c r="D70" s="117"/>
      <c r="E70" s="121"/>
      <c r="I70" s="121"/>
      <c r="L70" s="117"/>
      <c r="M70" s="121"/>
      <c r="N70" s="107"/>
      <c r="O70" s="107"/>
      <c r="P70" s="117"/>
      <c r="Q70" s="121"/>
      <c r="R70" s="107"/>
      <c r="S70" s="107"/>
      <c r="T70" s="117"/>
      <c r="U70" s="121"/>
      <c r="V70" s="107"/>
      <c r="W70" s="107"/>
      <c r="X70" s="117"/>
      <c r="Y70" s="121"/>
      <c r="Z70" s="112"/>
      <c r="AA70" s="107"/>
      <c r="AC70" s="107"/>
      <c r="AD70" s="107"/>
    </row>
    <row r="71" spans="1:30" ht="12.75" customHeight="1" x14ac:dyDescent="0.2">
      <c r="A71" s="107" t="s">
        <v>241</v>
      </c>
      <c r="D71" s="192"/>
      <c r="E71" s="121"/>
      <c r="H71" s="196"/>
      <c r="I71" s="121"/>
      <c r="L71" s="192"/>
      <c r="M71" s="121"/>
      <c r="N71" s="107"/>
      <c r="O71" s="107"/>
      <c r="P71" s="192"/>
      <c r="Q71" s="121"/>
      <c r="R71" s="107"/>
      <c r="S71" s="107"/>
      <c r="T71" s="192"/>
      <c r="U71" s="121"/>
      <c r="V71" s="107"/>
      <c r="W71" s="107"/>
      <c r="X71" s="192"/>
      <c r="Y71" s="121"/>
      <c r="Z71" s="112">
        <f>ROUND(D71+H71+L71+P71+T71+X71,0)</f>
        <v>0</v>
      </c>
      <c r="AA71" s="107"/>
      <c r="AC71" s="107"/>
      <c r="AD71" s="107"/>
    </row>
    <row r="72" spans="1:30" ht="12.75" customHeight="1" x14ac:dyDescent="0.2">
      <c r="A72" s="107" t="s">
        <v>245</v>
      </c>
      <c r="D72" s="192"/>
      <c r="E72" s="121"/>
      <c r="H72" s="192"/>
      <c r="I72" s="121"/>
      <c r="L72" s="192"/>
      <c r="M72" s="121"/>
      <c r="N72" s="107"/>
      <c r="O72" s="107"/>
      <c r="P72" s="192"/>
      <c r="Q72" s="121"/>
      <c r="R72" s="107"/>
      <c r="S72" s="107"/>
      <c r="T72" s="192"/>
      <c r="U72" s="121"/>
      <c r="V72" s="107"/>
      <c r="W72" s="107"/>
      <c r="X72" s="192"/>
      <c r="Y72" s="121"/>
      <c r="Z72" s="112">
        <f>ROUND(D72+H72+L72+P72+T72+X72,0)</f>
        <v>0</v>
      </c>
      <c r="AA72" s="107"/>
      <c r="AC72" s="107"/>
      <c r="AD72" s="107"/>
    </row>
    <row r="73" spans="1:30" ht="12.75" customHeight="1" x14ac:dyDescent="0.2">
      <c r="A73" s="107" t="s">
        <v>242</v>
      </c>
      <c r="D73" s="192"/>
      <c r="E73" s="121"/>
      <c r="H73" s="196"/>
      <c r="I73" s="121"/>
      <c r="L73" s="192"/>
      <c r="M73" s="121"/>
      <c r="N73" s="107"/>
      <c r="O73" s="107"/>
      <c r="P73" s="192"/>
      <c r="Q73" s="121"/>
      <c r="R73" s="107"/>
      <c r="S73" s="107"/>
      <c r="T73" s="192"/>
      <c r="U73" s="121"/>
      <c r="V73" s="107"/>
      <c r="W73" s="107"/>
      <c r="X73" s="192"/>
      <c r="Y73" s="121"/>
      <c r="Z73" s="112">
        <f>ROUND(D73+H73+L73+P73+T73+X73,0)</f>
        <v>0</v>
      </c>
      <c r="AA73" s="107"/>
      <c r="AC73" s="107"/>
      <c r="AD73" s="107"/>
    </row>
    <row r="74" spans="1:30" ht="12.75" customHeight="1" x14ac:dyDescent="0.2">
      <c r="A74" s="107" t="s">
        <v>243</v>
      </c>
      <c r="D74" s="193"/>
      <c r="E74" s="121"/>
      <c r="H74" s="196"/>
      <c r="I74" s="121"/>
      <c r="L74" s="192"/>
      <c r="M74" s="121"/>
      <c r="N74" s="107"/>
      <c r="O74" s="107"/>
      <c r="P74" s="192"/>
      <c r="Q74" s="121"/>
      <c r="R74" s="107"/>
      <c r="S74" s="107"/>
      <c r="T74" s="192"/>
      <c r="U74" s="121"/>
      <c r="V74" s="107"/>
      <c r="W74" s="107"/>
      <c r="X74" s="192"/>
      <c r="Y74" s="121"/>
      <c r="Z74" s="120">
        <f>ROUND(D74+H74+L74+P74+T74+X74,0)</f>
        <v>0</v>
      </c>
      <c r="AA74" s="107"/>
      <c r="AC74" s="107"/>
      <c r="AD74" s="107"/>
    </row>
    <row r="75" spans="1:30" ht="12.75" customHeight="1" x14ac:dyDescent="0.2">
      <c r="A75" s="107" t="s">
        <v>244</v>
      </c>
      <c r="D75" s="159">
        <f>ROUND(SUM(D70:D74),0)</f>
        <v>0</v>
      </c>
      <c r="E75" s="121"/>
      <c r="H75" s="159">
        <f>ROUND(SUM(H70:H74),0)</f>
        <v>0</v>
      </c>
      <c r="I75" s="121"/>
      <c r="L75" s="159">
        <f>ROUND(SUM(L70:L74),0)</f>
        <v>0</v>
      </c>
      <c r="M75" s="121"/>
      <c r="N75" s="107"/>
      <c r="O75" s="107"/>
      <c r="P75" s="159">
        <f>ROUND(SUM(P70:P74),0)</f>
        <v>0</v>
      </c>
      <c r="Q75" s="121"/>
      <c r="R75" s="107"/>
      <c r="S75" s="107"/>
      <c r="T75" s="159">
        <f>ROUND(SUM(T70:T74),0)</f>
        <v>0</v>
      </c>
      <c r="U75" s="121"/>
      <c r="V75" s="107"/>
      <c r="W75" s="107"/>
      <c r="X75" s="159">
        <f>ROUND(SUM(X70:X74),0)</f>
        <v>0</v>
      </c>
      <c r="Y75" s="121"/>
      <c r="Z75" s="159">
        <f>ROUND(SUM(Z70:Z74),0)</f>
        <v>0</v>
      </c>
      <c r="AA75" s="107"/>
      <c r="AC75" s="107"/>
      <c r="AD75" s="107"/>
    </row>
    <row r="76" spans="1:30" ht="6" customHeight="1" x14ac:dyDescent="0.2">
      <c r="D76" s="117"/>
      <c r="E76" s="121"/>
      <c r="I76" s="121"/>
      <c r="L76" s="117"/>
      <c r="M76" s="121"/>
      <c r="N76" s="107"/>
      <c r="O76" s="107"/>
      <c r="P76" s="117"/>
      <c r="Q76" s="121"/>
      <c r="R76" s="107"/>
      <c r="S76" s="107"/>
      <c r="T76" s="117"/>
      <c r="U76" s="121"/>
      <c r="V76" s="107"/>
      <c r="W76" s="107"/>
      <c r="X76" s="117"/>
      <c r="Y76" s="121"/>
      <c r="Z76" s="112"/>
      <c r="AA76" s="107"/>
      <c r="AC76" s="107"/>
      <c r="AD76" s="107"/>
    </row>
    <row r="77" spans="1:30" s="136" customFormat="1" x14ac:dyDescent="0.2">
      <c r="A77" s="135" t="s">
        <v>37</v>
      </c>
      <c r="D77" s="137"/>
      <c r="E77" s="138"/>
      <c r="H77" s="139"/>
      <c r="I77" s="138"/>
      <c r="L77" s="137"/>
      <c r="M77" s="138"/>
      <c r="P77" s="137"/>
      <c r="Q77" s="138"/>
      <c r="T77" s="137"/>
      <c r="U77" s="138"/>
      <c r="X77" s="137"/>
      <c r="Y77" s="138"/>
      <c r="Z77" s="112"/>
    </row>
    <row r="78" spans="1:30" s="136" customFormat="1" x14ac:dyDescent="0.2">
      <c r="A78" s="136" t="s">
        <v>198</v>
      </c>
      <c r="D78" s="194"/>
      <c r="E78" s="138"/>
      <c r="H78" s="195"/>
      <c r="I78" s="138"/>
      <c r="L78" s="194"/>
      <c r="M78" s="138"/>
      <c r="P78" s="194"/>
      <c r="Q78" s="138"/>
      <c r="T78" s="194"/>
      <c r="U78" s="138"/>
      <c r="X78" s="194"/>
      <c r="Y78" s="138"/>
      <c r="Z78" s="112">
        <f>ROUND(D78+H78+L78+P78+T78+X78,0)</f>
        <v>0</v>
      </c>
    </row>
    <row r="79" spans="1:30" s="136" customFormat="1" x14ac:dyDescent="0.2">
      <c r="A79" s="107" t="s">
        <v>39</v>
      </c>
      <c r="D79" s="194"/>
      <c r="E79" s="138"/>
      <c r="H79" s="195"/>
      <c r="I79" s="138"/>
      <c r="L79" s="194"/>
      <c r="M79" s="138"/>
      <c r="P79" s="194"/>
      <c r="Q79" s="138"/>
      <c r="T79" s="194"/>
      <c r="U79" s="138"/>
      <c r="X79" s="194"/>
      <c r="Y79" s="138"/>
      <c r="Z79" s="112">
        <f>ROUND(D79+H79+L79+P79+T79+X79,0)</f>
        <v>0</v>
      </c>
    </row>
    <row r="80" spans="1:30" s="136" customFormat="1" x14ac:dyDescent="0.2">
      <c r="A80" s="136" t="s">
        <v>38</v>
      </c>
      <c r="D80" s="194"/>
      <c r="E80" s="138"/>
      <c r="F80" s="139"/>
      <c r="H80" s="195"/>
      <c r="I80" s="138"/>
      <c r="J80" s="139"/>
      <c r="L80" s="194"/>
      <c r="M80" s="138"/>
      <c r="N80" s="139"/>
      <c r="P80" s="194"/>
      <c r="Q80" s="138"/>
      <c r="R80" s="139"/>
      <c r="T80" s="194"/>
      <c r="U80" s="138"/>
      <c r="V80" s="139"/>
      <c r="X80" s="194"/>
      <c r="Y80" s="138"/>
      <c r="Z80" s="112">
        <f>ROUND(D80+H80+L80+P80+T80+X80,0)</f>
        <v>0</v>
      </c>
    </row>
    <row r="81" spans="1:30" ht="13.5" customHeight="1" x14ac:dyDescent="0.2">
      <c r="A81" s="107" t="s">
        <v>37</v>
      </c>
      <c r="D81" s="194"/>
      <c r="E81" s="121"/>
      <c r="F81" s="112"/>
      <c r="H81" s="195"/>
      <c r="I81" s="121"/>
      <c r="L81" s="192"/>
      <c r="M81" s="121"/>
      <c r="N81" s="107"/>
      <c r="O81" s="107"/>
      <c r="P81" s="192"/>
      <c r="Q81" s="121"/>
      <c r="R81" s="107"/>
      <c r="S81" s="107"/>
      <c r="T81" s="192"/>
      <c r="U81" s="121"/>
      <c r="V81" s="107"/>
      <c r="W81" s="107"/>
      <c r="X81" s="192"/>
      <c r="Y81" s="121"/>
      <c r="Z81" s="112">
        <f>ROUND(D81+H81+L81+P81+T81+X81,0)</f>
        <v>0</v>
      </c>
      <c r="AA81" s="107"/>
      <c r="AC81" s="107"/>
      <c r="AD81" s="107"/>
    </row>
    <row r="82" spans="1:30" ht="3" customHeight="1" x14ac:dyDescent="0.2">
      <c r="D82" s="137"/>
      <c r="E82" s="121"/>
      <c r="H82" s="139"/>
      <c r="I82" s="121"/>
      <c r="L82" s="127"/>
      <c r="M82" s="121"/>
      <c r="N82" s="107"/>
      <c r="O82" s="107"/>
      <c r="P82" s="127"/>
      <c r="Q82" s="121"/>
      <c r="R82" s="107"/>
      <c r="S82" s="107"/>
      <c r="T82" s="127"/>
      <c r="U82" s="121"/>
      <c r="V82" s="107"/>
      <c r="W82" s="107"/>
      <c r="X82" s="127"/>
      <c r="Y82" s="121"/>
      <c r="Z82" s="112"/>
      <c r="AA82" s="107"/>
      <c r="AC82" s="107"/>
      <c r="AD82" s="107"/>
    </row>
    <row r="83" spans="1:30" x14ac:dyDescent="0.2">
      <c r="A83" s="116" t="s">
        <v>40</v>
      </c>
      <c r="D83" s="159">
        <f>ROUND(SUM(D78:D82),0)</f>
        <v>0</v>
      </c>
      <c r="E83" s="121"/>
      <c r="G83" s="106"/>
      <c r="H83" s="159">
        <f>ROUND(SUM(H78:H82),0)</f>
        <v>0</v>
      </c>
      <c r="I83" s="121"/>
      <c r="L83" s="159">
        <f>ROUND(SUM(L78:L82),0)</f>
        <v>0</v>
      </c>
      <c r="M83" s="121"/>
      <c r="N83" s="107"/>
      <c r="O83" s="107"/>
      <c r="P83" s="159">
        <f>ROUND(SUM(P78:P82),0)</f>
        <v>0</v>
      </c>
      <c r="Q83" s="121"/>
      <c r="R83" s="107"/>
      <c r="S83" s="107"/>
      <c r="T83" s="159">
        <f>ROUND(SUM(T78:T82),0)</f>
        <v>0</v>
      </c>
      <c r="U83" s="121"/>
      <c r="V83" s="107"/>
      <c r="W83" s="107"/>
      <c r="X83" s="159">
        <f>ROUND(SUM(X78:X82),0)</f>
        <v>0</v>
      </c>
      <c r="Y83" s="121"/>
      <c r="Z83" s="159">
        <f>ROUND(SUM(Z78:Z82),0)</f>
        <v>0</v>
      </c>
      <c r="AA83" s="107"/>
      <c r="AC83" s="107"/>
      <c r="AD83" s="107"/>
    </row>
    <row r="84" spans="1:30" x14ac:dyDescent="0.2">
      <c r="A84" s="107" t="s">
        <v>8</v>
      </c>
      <c r="D84" s="117">
        <f>ROUND(D62+D64+D67+D68+D75+D83,0)</f>
        <v>0</v>
      </c>
      <c r="E84" s="121"/>
      <c r="H84" s="117">
        <f>ROUND(H62+H64+H67+H68+H75+H83,0)</f>
        <v>0</v>
      </c>
      <c r="I84" s="121"/>
      <c r="L84" s="117">
        <f>ROUND(L62+L64+L67+L68+L75+L83,0)</f>
        <v>0</v>
      </c>
      <c r="M84" s="121"/>
      <c r="N84" s="107"/>
      <c r="O84" s="107"/>
      <c r="P84" s="117">
        <f>ROUND(P62+P64+P67+P68+P75+P83,0)</f>
        <v>0</v>
      </c>
      <c r="Q84" s="121"/>
      <c r="R84" s="107"/>
      <c r="S84" s="107"/>
      <c r="T84" s="117">
        <f>ROUND(T62+T64+T67+T68+T75+T83,0)</f>
        <v>0</v>
      </c>
      <c r="U84" s="121"/>
      <c r="V84" s="107"/>
      <c r="W84" s="107"/>
      <c r="X84" s="117">
        <f>ROUND(X62+X64+X67+X68+X75+X83,0)</f>
        <v>0</v>
      </c>
      <c r="Y84" s="121"/>
      <c r="Z84" s="117">
        <f>ROUND(Z62+Z64+Z67+Z68+Z75+Z83,0)</f>
        <v>0</v>
      </c>
      <c r="AA84" s="107"/>
      <c r="AC84" s="107"/>
      <c r="AD84" s="107"/>
    </row>
    <row r="85" spans="1:30" x14ac:dyDescent="0.2">
      <c r="A85" s="107" t="s">
        <v>223</v>
      </c>
      <c r="B85" s="143" t="s">
        <v>14</v>
      </c>
      <c r="C85" s="144">
        <v>0.2</v>
      </c>
      <c r="D85" s="117">
        <f>ROUND(D84*C85,0)</f>
        <v>0</v>
      </c>
      <c r="E85" s="119"/>
      <c r="F85" s="143" t="s">
        <v>14</v>
      </c>
      <c r="G85" s="144">
        <v>0.2</v>
      </c>
      <c r="H85" s="117">
        <f>ROUND(H84*G85,0)</f>
        <v>0</v>
      </c>
      <c r="I85" s="119"/>
      <c r="J85" s="143" t="s">
        <v>14</v>
      </c>
      <c r="K85" s="144">
        <v>0.2</v>
      </c>
      <c r="L85" s="117">
        <f>ROUND(L84*K85,0)</f>
        <v>0</v>
      </c>
      <c r="M85" s="119"/>
      <c r="N85" s="143" t="s">
        <v>14</v>
      </c>
      <c r="O85" s="144">
        <v>0.2</v>
      </c>
      <c r="P85" s="117">
        <f>ROUND(P84*O85,0)</f>
        <v>0</v>
      </c>
      <c r="Q85" s="119"/>
      <c r="R85" s="143" t="s">
        <v>14</v>
      </c>
      <c r="S85" s="144">
        <v>0.2</v>
      </c>
      <c r="T85" s="117">
        <f>ROUND(T84*S85,0)</f>
        <v>0</v>
      </c>
      <c r="U85" s="119"/>
      <c r="V85" s="143" t="s">
        <v>14</v>
      </c>
      <c r="W85" s="144">
        <v>0.2</v>
      </c>
      <c r="X85" s="117">
        <f>ROUND(X84*W85,0)</f>
        <v>0</v>
      </c>
      <c r="Y85" s="119"/>
      <c r="Z85" s="112">
        <f>ROUND(D85+H85+L85+P85+T85+X85,0)</f>
        <v>0</v>
      </c>
      <c r="AA85" s="107"/>
      <c r="AC85" s="107"/>
      <c r="AD85" s="107"/>
    </row>
    <row r="86" spans="1:30" ht="15.75" customHeight="1" thickBot="1" x14ac:dyDescent="0.25">
      <c r="A86" s="145" t="s">
        <v>9</v>
      </c>
      <c r="B86" s="145"/>
      <c r="C86" s="145"/>
      <c r="D86" s="146">
        <f>ROUND(D84+D85,0)</f>
        <v>0</v>
      </c>
      <c r="E86" s="119"/>
      <c r="F86" s="146"/>
      <c r="G86" s="145"/>
      <c r="H86" s="146">
        <f>ROUND(H84+H85,0)</f>
        <v>0</v>
      </c>
      <c r="I86" s="119"/>
      <c r="J86" s="145"/>
      <c r="K86" s="145"/>
      <c r="L86" s="146">
        <f>ROUND(L84+L85,0)</f>
        <v>0</v>
      </c>
      <c r="M86" s="119"/>
      <c r="N86" s="145"/>
      <c r="O86" s="145"/>
      <c r="P86" s="146">
        <f>ROUND(P84+P85,0)</f>
        <v>0</v>
      </c>
      <c r="Q86" s="119"/>
      <c r="R86" s="145"/>
      <c r="S86" s="145"/>
      <c r="T86" s="146">
        <f>ROUND(T84+T85,0)</f>
        <v>0</v>
      </c>
      <c r="U86" s="119"/>
      <c r="V86" s="145"/>
      <c r="W86" s="145"/>
      <c r="X86" s="146">
        <f>ROUND(X84+X85,0)</f>
        <v>0</v>
      </c>
      <c r="Y86" s="119"/>
      <c r="Z86" s="146">
        <f>ROUND(Z84+Z85,0)</f>
        <v>0</v>
      </c>
      <c r="AA86" s="107"/>
      <c r="AC86" s="107"/>
      <c r="AD86" s="107"/>
    </row>
    <row r="87" spans="1:30" ht="15.75" customHeight="1" thickTop="1" x14ac:dyDescent="0.2">
      <c r="A87" s="163"/>
      <c r="D87" s="117"/>
      <c r="E87" s="117"/>
      <c r="H87" s="112"/>
      <c r="I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AA87" s="117"/>
      <c r="AB87" s="117"/>
      <c r="AD87" s="147"/>
    </row>
    <row r="88" spans="1:30" x14ac:dyDescent="0.2">
      <c r="A88" s="148"/>
      <c r="H88" s="149"/>
      <c r="I88" s="149"/>
      <c r="Z88" s="112">
        <f>T86+P86+L86+H86+D86+X86</f>
        <v>0</v>
      </c>
      <c r="AA88" s="112" t="s">
        <v>192</v>
      </c>
      <c r="AB88" s="149"/>
    </row>
    <row r="89" spans="1:30" ht="15.75" x14ac:dyDescent="0.25">
      <c r="A89" s="171" t="s">
        <v>173</v>
      </c>
      <c r="B89" s="355" t="s">
        <v>21</v>
      </c>
      <c r="C89" s="355"/>
      <c r="D89" s="355"/>
      <c r="E89" s="200"/>
      <c r="F89" s="354" t="s">
        <v>48</v>
      </c>
      <c r="G89" s="354"/>
      <c r="H89" s="354"/>
      <c r="I89" s="200"/>
      <c r="J89" s="353" t="s">
        <v>49</v>
      </c>
      <c r="K89" s="353"/>
      <c r="L89" s="353"/>
      <c r="M89" s="200"/>
      <c r="N89" s="353" t="s">
        <v>50</v>
      </c>
      <c r="O89" s="353"/>
      <c r="P89" s="353"/>
      <c r="Q89" s="200"/>
      <c r="R89" s="353" t="s">
        <v>249</v>
      </c>
      <c r="S89" s="353"/>
      <c r="T89" s="353"/>
      <c r="U89" s="200"/>
      <c r="V89" s="353" t="s">
        <v>250</v>
      </c>
      <c r="W89" s="353"/>
      <c r="X89" s="353"/>
      <c r="Y89" s="157"/>
      <c r="Z89" s="112"/>
      <c r="AB89" s="149"/>
    </row>
    <row r="90" spans="1:30" ht="15.75" x14ac:dyDescent="0.25">
      <c r="A90" s="171"/>
      <c r="B90" s="165">
        <v>39995</v>
      </c>
      <c r="C90" s="165" t="s">
        <v>240</v>
      </c>
      <c r="D90" s="165">
        <v>40359</v>
      </c>
      <c r="E90" s="157"/>
      <c r="F90" s="165">
        <v>40360</v>
      </c>
      <c r="G90" s="165" t="s">
        <v>240</v>
      </c>
      <c r="H90" s="165">
        <v>40724</v>
      </c>
      <c r="I90" s="157"/>
      <c r="J90" s="165">
        <v>40725</v>
      </c>
      <c r="K90" s="165" t="s">
        <v>240</v>
      </c>
      <c r="L90" s="165">
        <v>41090</v>
      </c>
      <c r="M90" s="157"/>
      <c r="N90" s="165">
        <v>41091</v>
      </c>
      <c r="O90" s="165" t="s">
        <v>240</v>
      </c>
      <c r="P90" s="165">
        <v>41455</v>
      </c>
      <c r="Q90" s="157"/>
      <c r="R90" s="165">
        <v>41456</v>
      </c>
      <c r="S90" s="165" t="s">
        <v>240</v>
      </c>
      <c r="T90" s="165">
        <v>41820</v>
      </c>
      <c r="U90" s="157"/>
      <c r="V90" s="165">
        <v>41821</v>
      </c>
      <c r="W90" s="165" t="s">
        <v>240</v>
      </c>
      <c r="X90" s="165">
        <v>42185</v>
      </c>
      <c r="Y90" s="157"/>
      <c r="Z90" s="112"/>
      <c r="AB90" s="149"/>
    </row>
    <row r="91" spans="1:30" ht="13.5" x14ac:dyDescent="0.25">
      <c r="A91" s="169" t="s">
        <v>174</v>
      </c>
      <c r="B91" s="156"/>
      <c r="C91" s="156"/>
      <c r="D91" s="156"/>
      <c r="E91" s="157"/>
      <c r="F91" s="166"/>
      <c r="G91" s="166"/>
      <c r="H91" s="166"/>
      <c r="I91" s="157"/>
      <c r="J91" s="158"/>
      <c r="K91" s="158"/>
      <c r="L91" s="158"/>
      <c r="M91" s="157"/>
      <c r="N91" s="158"/>
      <c r="O91" s="158"/>
      <c r="P91" s="158"/>
      <c r="Q91" s="157"/>
      <c r="R91" s="351" t="s">
        <v>183</v>
      </c>
      <c r="S91" s="351"/>
      <c r="T91" s="351"/>
      <c r="U91" s="157"/>
      <c r="V91" s="351" t="s">
        <v>183</v>
      </c>
      <c r="W91" s="351"/>
      <c r="X91" s="351"/>
      <c r="Y91" s="157"/>
      <c r="Z91" s="112"/>
      <c r="AB91" s="149"/>
    </row>
    <row r="92" spans="1:30" x14ac:dyDescent="0.2">
      <c r="A92" s="107" t="s">
        <v>175</v>
      </c>
      <c r="C92" s="144">
        <v>0.51</v>
      </c>
      <c r="D92" s="150"/>
      <c r="E92" s="157"/>
      <c r="F92" s="150"/>
      <c r="G92" s="144">
        <v>0.51</v>
      </c>
      <c r="H92" s="150"/>
      <c r="I92" s="157"/>
      <c r="K92" s="144">
        <v>0.51</v>
      </c>
      <c r="L92" s="150"/>
      <c r="M92" s="157"/>
      <c r="N92" s="150"/>
      <c r="O92" s="144">
        <v>0.51</v>
      </c>
      <c r="P92" s="150"/>
      <c r="Q92" s="157"/>
      <c r="R92" s="150"/>
      <c r="S92" s="144">
        <v>0.51</v>
      </c>
      <c r="T92" s="150"/>
      <c r="U92" s="157"/>
      <c r="V92" s="150"/>
      <c r="W92" s="144">
        <v>0.51</v>
      </c>
      <c r="X92" s="150"/>
      <c r="Y92" s="157"/>
      <c r="Z92" s="112"/>
      <c r="AA92" s="150"/>
      <c r="AC92" s="151"/>
    </row>
    <row r="93" spans="1:30" x14ac:dyDescent="0.2">
      <c r="A93" s="107" t="s">
        <v>176</v>
      </c>
      <c r="B93" s="111"/>
      <c r="C93" s="144">
        <v>0.5</v>
      </c>
      <c r="D93" s="150"/>
      <c r="E93" s="157"/>
      <c r="F93" s="150"/>
      <c r="G93" s="144">
        <v>0.5</v>
      </c>
      <c r="H93" s="150"/>
      <c r="I93" s="157"/>
      <c r="K93" s="144">
        <v>0.5</v>
      </c>
      <c r="L93" s="150"/>
      <c r="M93" s="157"/>
      <c r="N93" s="150"/>
      <c r="O93" s="144">
        <v>0.5</v>
      </c>
      <c r="P93" s="150"/>
      <c r="Q93" s="157"/>
      <c r="R93" s="150"/>
      <c r="S93" s="144">
        <v>0.5</v>
      </c>
      <c r="T93" s="150"/>
      <c r="U93" s="157"/>
      <c r="V93" s="150"/>
      <c r="W93" s="144">
        <v>0.5</v>
      </c>
      <c r="X93" s="152"/>
      <c r="Y93" s="157"/>
      <c r="Z93" s="111"/>
      <c r="AA93" s="152"/>
    </row>
    <row r="94" spans="1:30" x14ac:dyDescent="0.2">
      <c r="A94" s="107" t="s">
        <v>177</v>
      </c>
      <c r="C94" s="144">
        <v>0.5</v>
      </c>
      <c r="D94" s="150"/>
      <c r="E94" s="157"/>
      <c r="F94" s="150"/>
      <c r="G94" s="144">
        <v>0.5</v>
      </c>
      <c r="H94" s="150"/>
      <c r="I94" s="157"/>
      <c r="K94" s="144">
        <v>0.5</v>
      </c>
      <c r="L94" s="150"/>
      <c r="M94" s="157"/>
      <c r="N94" s="150"/>
      <c r="O94" s="144">
        <v>0.5</v>
      </c>
      <c r="P94" s="150"/>
      <c r="Q94" s="157"/>
      <c r="R94" s="150"/>
      <c r="S94" s="144">
        <v>0.5</v>
      </c>
      <c r="T94" s="150"/>
      <c r="U94" s="157"/>
      <c r="V94" s="150"/>
      <c r="W94" s="144">
        <v>0.5</v>
      </c>
      <c r="X94" s="152"/>
      <c r="Y94" s="157"/>
    </row>
    <row r="95" spans="1:30" x14ac:dyDescent="0.2">
      <c r="A95" s="107" t="s">
        <v>178</v>
      </c>
      <c r="C95" s="144">
        <v>0.54</v>
      </c>
      <c r="D95" s="150"/>
      <c r="E95" s="157"/>
      <c r="F95" s="150"/>
      <c r="G95" s="144">
        <v>0.54</v>
      </c>
      <c r="H95" s="150"/>
      <c r="I95" s="157"/>
      <c r="K95" s="144">
        <v>0.54</v>
      </c>
      <c r="L95" s="150"/>
      <c r="M95" s="157"/>
      <c r="N95" s="150"/>
      <c r="O95" s="144">
        <v>0.54</v>
      </c>
      <c r="P95" s="150"/>
      <c r="Q95" s="157"/>
      <c r="R95" s="150"/>
      <c r="S95" s="144">
        <v>0.54</v>
      </c>
      <c r="T95" s="150"/>
      <c r="U95" s="157"/>
      <c r="V95" s="150"/>
      <c r="W95" s="144">
        <v>0.54</v>
      </c>
      <c r="X95" s="152"/>
      <c r="Y95" s="157"/>
    </row>
    <row r="96" spans="1:30" ht="27" customHeight="1" x14ac:dyDescent="0.2">
      <c r="A96" s="167" t="s">
        <v>180</v>
      </c>
      <c r="B96" s="170" t="s">
        <v>181</v>
      </c>
      <c r="C96" s="144">
        <v>0.2</v>
      </c>
      <c r="D96" s="150"/>
      <c r="E96" s="157"/>
      <c r="F96" s="150"/>
      <c r="G96" s="144">
        <v>0.2</v>
      </c>
      <c r="H96" s="150"/>
      <c r="I96" s="157"/>
      <c r="K96" s="144">
        <v>0.2</v>
      </c>
      <c r="L96" s="150"/>
      <c r="M96" s="157"/>
      <c r="N96" s="150"/>
      <c r="O96" s="144">
        <v>0.2</v>
      </c>
      <c r="P96" s="150"/>
      <c r="Q96" s="157"/>
      <c r="R96" s="150"/>
      <c r="S96" s="144">
        <v>0.2</v>
      </c>
      <c r="T96" s="150"/>
      <c r="U96" s="157"/>
      <c r="V96" s="150"/>
      <c r="W96" s="144">
        <v>0.2</v>
      </c>
      <c r="X96" s="152"/>
      <c r="Y96" s="157"/>
    </row>
    <row r="97" spans="1:26" ht="27" customHeight="1" x14ac:dyDescent="0.2">
      <c r="A97" s="167"/>
      <c r="B97" s="167"/>
      <c r="C97" s="144"/>
      <c r="D97" s="150"/>
      <c r="E97" s="157"/>
      <c r="F97" s="150"/>
      <c r="G97" s="144"/>
      <c r="H97" s="150"/>
      <c r="I97" s="157"/>
      <c r="K97" s="144"/>
      <c r="L97" s="150"/>
      <c r="M97" s="157"/>
      <c r="N97" s="150"/>
      <c r="O97" s="144"/>
      <c r="P97" s="150"/>
      <c r="Q97" s="157"/>
      <c r="R97" s="150"/>
      <c r="S97" s="144"/>
      <c r="T97" s="150"/>
      <c r="U97" s="157"/>
      <c r="V97" s="150"/>
      <c r="W97" s="144"/>
      <c r="X97" s="152"/>
      <c r="Y97" s="157"/>
    </row>
    <row r="98" spans="1:26" ht="13.5" x14ac:dyDescent="0.25">
      <c r="A98" s="169" t="s">
        <v>179</v>
      </c>
      <c r="E98" s="157"/>
      <c r="I98" s="157"/>
      <c r="M98" s="157"/>
      <c r="Q98" s="157"/>
      <c r="U98" s="157"/>
      <c r="Y98" s="157"/>
    </row>
    <row r="99" spans="1:26" x14ac:dyDescent="0.2">
      <c r="A99" s="107" t="s">
        <v>175</v>
      </c>
      <c r="C99" s="144">
        <v>0.26</v>
      </c>
      <c r="D99" s="150"/>
      <c r="E99" s="157"/>
      <c r="F99" s="150"/>
      <c r="G99" s="144">
        <v>0.26</v>
      </c>
      <c r="H99" s="150"/>
      <c r="I99" s="157"/>
      <c r="K99" s="144">
        <v>0.26</v>
      </c>
      <c r="L99" s="150"/>
      <c r="M99" s="157"/>
      <c r="N99" s="150"/>
      <c r="O99" s="144">
        <v>0.26</v>
      </c>
      <c r="P99" s="150"/>
      <c r="Q99" s="157"/>
      <c r="R99" s="150"/>
      <c r="S99" s="144">
        <v>0.26</v>
      </c>
      <c r="T99" s="150"/>
      <c r="U99" s="157"/>
      <c r="V99" s="150"/>
      <c r="W99" s="144">
        <v>0.26</v>
      </c>
      <c r="Y99" s="157"/>
    </row>
    <row r="100" spans="1:26" x14ac:dyDescent="0.2">
      <c r="A100" s="107" t="s">
        <v>176</v>
      </c>
      <c r="B100" s="111"/>
      <c r="C100" s="144">
        <v>0.26</v>
      </c>
      <c r="D100" s="150"/>
      <c r="E100" s="157"/>
      <c r="F100" s="150"/>
      <c r="G100" s="144">
        <v>0.26</v>
      </c>
      <c r="H100" s="150"/>
      <c r="I100" s="157"/>
      <c r="K100" s="144">
        <v>0.26</v>
      </c>
      <c r="L100" s="150"/>
      <c r="M100" s="157"/>
      <c r="N100" s="150"/>
      <c r="O100" s="144">
        <v>0.26</v>
      </c>
      <c r="P100" s="150"/>
      <c r="Q100" s="157"/>
      <c r="R100" s="150"/>
      <c r="S100" s="144">
        <v>0.26</v>
      </c>
      <c r="T100" s="150"/>
      <c r="U100" s="157"/>
      <c r="V100" s="150"/>
      <c r="W100" s="144">
        <v>0.26</v>
      </c>
      <c r="Y100" s="157"/>
      <c r="Z100" s="112"/>
    </row>
    <row r="101" spans="1:26" x14ac:dyDescent="0.2">
      <c r="A101" s="107" t="s">
        <v>177</v>
      </c>
      <c r="C101" s="144">
        <v>0.26</v>
      </c>
      <c r="D101" s="150"/>
      <c r="E101" s="157"/>
      <c r="F101" s="150"/>
      <c r="G101" s="144">
        <v>0.26</v>
      </c>
      <c r="H101" s="150"/>
      <c r="I101" s="157"/>
      <c r="K101" s="144">
        <v>0.26</v>
      </c>
      <c r="L101" s="150"/>
      <c r="M101" s="157"/>
      <c r="N101" s="150"/>
      <c r="O101" s="144">
        <v>0.26</v>
      </c>
      <c r="P101" s="150"/>
      <c r="Q101" s="157"/>
      <c r="R101" s="150"/>
      <c r="S101" s="144">
        <v>0.26</v>
      </c>
      <c r="T101" s="150"/>
      <c r="U101" s="157"/>
      <c r="V101" s="150"/>
      <c r="W101" s="144">
        <v>0.26</v>
      </c>
      <c r="Y101" s="157"/>
    </row>
    <row r="102" spans="1:26" x14ac:dyDescent="0.2">
      <c r="A102" s="107" t="s">
        <v>178</v>
      </c>
      <c r="C102" s="144">
        <v>0.28999999999999998</v>
      </c>
      <c r="D102" s="150"/>
      <c r="E102" s="157"/>
      <c r="F102" s="150"/>
      <c r="G102" s="144">
        <v>0.28999999999999998</v>
      </c>
      <c r="H102" s="150"/>
      <c r="I102" s="157"/>
      <c r="K102" s="144">
        <v>0.28999999999999998</v>
      </c>
      <c r="L102" s="150"/>
      <c r="M102" s="157"/>
      <c r="N102" s="150"/>
      <c r="O102" s="144">
        <v>0.28999999999999998</v>
      </c>
      <c r="P102" s="150"/>
      <c r="Q102" s="157"/>
      <c r="R102" s="150"/>
      <c r="S102" s="144">
        <v>0.28999999999999998</v>
      </c>
      <c r="T102" s="150"/>
      <c r="U102" s="157"/>
      <c r="V102" s="150"/>
      <c r="W102" s="144">
        <v>0.28999999999999998</v>
      </c>
      <c r="Y102" s="157"/>
    </row>
    <row r="103" spans="1:26" ht="25.5" x14ac:dyDescent="0.2">
      <c r="A103" s="167" t="s">
        <v>180</v>
      </c>
      <c r="B103" s="170" t="s">
        <v>181</v>
      </c>
      <c r="C103" s="144">
        <v>0.2</v>
      </c>
      <c r="D103" s="150"/>
      <c r="E103" s="157"/>
      <c r="F103" s="150"/>
      <c r="G103" s="144">
        <v>0.2</v>
      </c>
      <c r="H103" s="150"/>
      <c r="I103" s="157"/>
      <c r="K103" s="144">
        <v>0.2</v>
      </c>
      <c r="L103" s="150"/>
      <c r="M103" s="157"/>
      <c r="N103" s="150"/>
      <c r="O103" s="144">
        <v>0.2</v>
      </c>
      <c r="P103" s="150"/>
      <c r="Q103" s="157"/>
      <c r="R103" s="150"/>
      <c r="S103" s="144">
        <v>0.2</v>
      </c>
      <c r="T103" s="150"/>
      <c r="U103" s="157"/>
      <c r="V103" s="150"/>
      <c r="W103" s="144">
        <v>0.2</v>
      </c>
      <c r="Y103" s="157"/>
    </row>
    <row r="105" spans="1:26" x14ac:dyDescent="0.2">
      <c r="A105" s="148" t="s">
        <v>182</v>
      </c>
    </row>
  </sheetData>
  <mergeCells count="15">
    <mergeCell ref="A1:C1"/>
    <mergeCell ref="N6:P6"/>
    <mergeCell ref="R6:T6"/>
    <mergeCell ref="V6:X6"/>
    <mergeCell ref="B6:D6"/>
    <mergeCell ref="J6:L6"/>
    <mergeCell ref="F6:H6"/>
    <mergeCell ref="R89:T89"/>
    <mergeCell ref="V89:X89"/>
    <mergeCell ref="R91:T91"/>
    <mergeCell ref="V91:X91"/>
    <mergeCell ref="B89:D89"/>
    <mergeCell ref="F89:H89"/>
    <mergeCell ref="J89:L89"/>
    <mergeCell ref="N89:P89"/>
  </mergeCells>
  <phoneticPr fontId="0" type="noConversion"/>
  <printOptions horizontalCentered="1" verticalCentered="1" gridLines="1"/>
  <pageMargins left="0.25" right="0" top="0" bottom="0" header="0.3" footer="0.3"/>
  <pageSetup scale="66" orientation="landscape" r:id="rId1"/>
  <headerFooter alignWithMargins="0"/>
  <colBreaks count="1" manualBreakCount="1">
    <brk id="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ySplit="2" topLeftCell="A6" activePane="bottomLeft" state="frozen"/>
      <selection pane="bottomLeft" activeCell="B7" sqref="B7"/>
    </sheetView>
  </sheetViews>
  <sheetFormatPr defaultColWidth="8.85546875" defaultRowHeight="12.75" x14ac:dyDescent="0.2"/>
  <cols>
    <col min="1" max="1" width="42.42578125" style="3" customWidth="1"/>
    <col min="2" max="7" width="8.85546875" style="3" customWidth="1"/>
    <col min="8" max="8" width="2.140625" style="3" customWidth="1"/>
    <col min="9" max="16384" width="8.85546875" style="3"/>
  </cols>
  <sheetData>
    <row r="1" spans="1:12" ht="15.75" x14ac:dyDescent="0.25">
      <c r="A1" s="357" t="s">
        <v>45</v>
      </c>
      <c r="B1" s="357"/>
      <c r="C1" s="357"/>
      <c r="D1" s="357"/>
      <c r="E1" s="357"/>
      <c r="F1" s="357"/>
      <c r="G1" s="357"/>
    </row>
    <row r="2" spans="1:12" x14ac:dyDescent="0.2">
      <c r="A2" s="358" t="s">
        <v>248</v>
      </c>
      <c r="B2" s="358"/>
      <c r="C2" s="358"/>
      <c r="D2" s="358"/>
      <c r="E2" s="358"/>
      <c r="F2" s="358"/>
      <c r="G2" s="358"/>
    </row>
    <row r="4" spans="1:12" ht="13.5" x14ac:dyDescent="0.25">
      <c r="A4" s="4" t="s">
        <v>46</v>
      </c>
    </row>
    <row r="5" spans="1:12" x14ac:dyDescent="0.2">
      <c r="A5" s="5" t="s">
        <v>47</v>
      </c>
      <c r="B5" s="5" t="s">
        <v>19</v>
      </c>
      <c r="C5" s="5" t="s">
        <v>20</v>
      </c>
      <c r="D5" s="5" t="s">
        <v>21</v>
      </c>
      <c r="E5" s="5" t="s">
        <v>48</v>
      </c>
      <c r="F5" s="5" t="s">
        <v>49</v>
      </c>
      <c r="G5" s="5" t="s">
        <v>50</v>
      </c>
    </row>
    <row r="6" spans="1:12" x14ac:dyDescent="0.2">
      <c r="A6" s="6" t="s">
        <v>76</v>
      </c>
      <c r="B6" s="7">
        <v>0.3</v>
      </c>
      <c r="C6" s="7">
        <v>0.3</v>
      </c>
      <c r="D6" s="7">
        <v>0.31</v>
      </c>
      <c r="E6" s="7">
        <v>0.31</v>
      </c>
      <c r="F6" s="7">
        <v>0.32</v>
      </c>
      <c r="G6" s="7">
        <f t="shared" ref="G6:G11" si="0">ROUND(F6*1.02,2)</f>
        <v>0.33</v>
      </c>
      <c r="I6" s="8"/>
      <c r="J6" s="8"/>
      <c r="K6" s="8"/>
      <c r="L6" s="8"/>
    </row>
    <row r="7" spans="1:12" x14ac:dyDescent="0.2">
      <c r="A7" s="6" t="s">
        <v>77</v>
      </c>
      <c r="B7" s="7">
        <v>0.33</v>
      </c>
      <c r="C7" s="7">
        <v>0.34</v>
      </c>
      <c r="D7" s="7">
        <v>0.34</v>
      </c>
      <c r="E7" s="7">
        <v>0.35</v>
      </c>
      <c r="F7" s="7">
        <v>0.36</v>
      </c>
      <c r="G7" s="7">
        <f t="shared" si="0"/>
        <v>0.37</v>
      </c>
      <c r="I7" s="8"/>
      <c r="J7" s="8"/>
      <c r="K7" s="8"/>
      <c r="L7" s="8"/>
    </row>
    <row r="8" spans="1:12" x14ac:dyDescent="0.2">
      <c r="A8" s="3" t="s">
        <v>51</v>
      </c>
      <c r="B8" s="7">
        <v>0.21</v>
      </c>
      <c r="C8" s="7">
        <v>0.21</v>
      </c>
      <c r="D8" s="7">
        <v>0.22</v>
      </c>
      <c r="E8" s="7">
        <v>0.22</v>
      </c>
      <c r="F8" s="7">
        <v>0.23</v>
      </c>
      <c r="G8" s="7">
        <f t="shared" si="0"/>
        <v>0.23</v>
      </c>
      <c r="I8" s="8"/>
      <c r="J8" s="8"/>
      <c r="K8" s="8"/>
      <c r="L8" s="8"/>
    </row>
    <row r="9" spans="1:12" x14ac:dyDescent="0.2">
      <c r="A9" s="3" t="s">
        <v>52</v>
      </c>
      <c r="B9" s="7">
        <v>0.11</v>
      </c>
      <c r="C9" s="7">
        <v>0.11</v>
      </c>
      <c r="D9" s="7">
        <v>0.11</v>
      </c>
      <c r="E9" s="7">
        <v>0.12</v>
      </c>
      <c r="F9" s="7">
        <v>0.12</v>
      </c>
      <c r="G9" s="7">
        <f t="shared" si="0"/>
        <v>0.12</v>
      </c>
      <c r="I9" s="8"/>
      <c r="J9" s="8"/>
      <c r="K9" s="8"/>
      <c r="L9" s="8"/>
    </row>
    <row r="10" spans="1:12" x14ac:dyDescent="0.2">
      <c r="A10" s="3" t="s">
        <v>53</v>
      </c>
      <c r="B10" s="7">
        <v>0.21</v>
      </c>
      <c r="C10" s="7">
        <v>0.21</v>
      </c>
      <c r="D10" s="7">
        <v>0.22</v>
      </c>
      <c r="E10" s="7">
        <v>0.22</v>
      </c>
      <c r="F10" s="7">
        <v>0.23</v>
      </c>
      <c r="G10" s="7">
        <f t="shared" si="0"/>
        <v>0.23</v>
      </c>
      <c r="I10" s="8"/>
      <c r="J10" s="8"/>
      <c r="K10" s="8"/>
      <c r="L10" s="8"/>
    </row>
    <row r="11" spans="1:12" x14ac:dyDescent="0.2">
      <c r="A11" s="3" t="s">
        <v>54</v>
      </c>
      <c r="B11" s="7">
        <v>0.25</v>
      </c>
      <c r="C11" s="7">
        <v>0.26</v>
      </c>
      <c r="D11" s="7">
        <v>0.26</v>
      </c>
      <c r="E11" s="7">
        <v>0.27</v>
      </c>
      <c r="F11" s="7">
        <v>0.27</v>
      </c>
      <c r="G11" s="7">
        <f t="shared" si="0"/>
        <v>0.28000000000000003</v>
      </c>
      <c r="I11" s="8"/>
      <c r="J11" s="8"/>
      <c r="K11" s="8"/>
      <c r="L11" s="8"/>
    </row>
    <row r="12" spans="1:12" x14ac:dyDescent="0.2">
      <c r="A12" s="3" t="s">
        <v>55</v>
      </c>
      <c r="B12" s="7">
        <v>0.01</v>
      </c>
      <c r="C12" s="7">
        <v>0.01</v>
      </c>
      <c r="D12" s="7">
        <v>0.01</v>
      </c>
      <c r="E12" s="7">
        <v>0.01</v>
      </c>
      <c r="F12" s="7">
        <v>0.01</v>
      </c>
      <c r="G12" s="7">
        <v>0.01</v>
      </c>
      <c r="I12" s="8"/>
    </row>
    <row r="13" spans="1:12" x14ac:dyDescent="0.2">
      <c r="A13" s="3" t="s">
        <v>56</v>
      </c>
      <c r="B13" s="9" t="s">
        <v>78</v>
      </c>
      <c r="C13" s="1"/>
      <c r="D13" s="1"/>
      <c r="E13" s="1"/>
      <c r="F13" s="1"/>
      <c r="G13" s="1"/>
    </row>
    <row r="14" spans="1:12" x14ac:dyDescent="0.2">
      <c r="A14" s="2" t="s">
        <v>79</v>
      </c>
      <c r="B14" s="9"/>
      <c r="C14" s="1"/>
      <c r="D14" s="1"/>
      <c r="E14" s="1"/>
      <c r="F14" s="1"/>
      <c r="G14" s="1"/>
    </row>
    <row r="16" spans="1:12" x14ac:dyDescent="0.2">
      <c r="A16" s="10" t="s">
        <v>57</v>
      </c>
    </row>
    <row r="17" spans="1:12" x14ac:dyDescent="0.2">
      <c r="A17" s="11" t="s">
        <v>58</v>
      </c>
      <c r="B17" s="5" t="s">
        <v>19</v>
      </c>
      <c r="C17" s="5" t="s">
        <v>20</v>
      </c>
      <c r="D17" s="5" t="s">
        <v>21</v>
      </c>
      <c r="E17" s="5" t="s">
        <v>48</v>
      </c>
      <c r="F17" s="5" t="s">
        <v>49</v>
      </c>
      <c r="G17" s="5" t="s">
        <v>50</v>
      </c>
    </row>
    <row r="18" spans="1:12" x14ac:dyDescent="0.2">
      <c r="A18" s="12" t="s">
        <v>59</v>
      </c>
      <c r="B18" s="7">
        <v>0.64</v>
      </c>
      <c r="C18" s="7">
        <v>0.65</v>
      </c>
      <c r="D18" s="7">
        <v>0.67</v>
      </c>
      <c r="E18" s="7">
        <v>0.68</v>
      </c>
      <c r="F18" s="7">
        <v>0.69</v>
      </c>
      <c r="G18" s="7">
        <f>ROUND(F18*1.02,2)</f>
        <v>0.7</v>
      </c>
      <c r="I18" s="8"/>
      <c r="J18" s="8"/>
      <c r="K18" s="8"/>
      <c r="L18" s="8"/>
    </row>
    <row r="19" spans="1:12" x14ac:dyDescent="0.2">
      <c r="A19" s="12" t="s">
        <v>60</v>
      </c>
      <c r="B19" s="7">
        <v>0.45</v>
      </c>
      <c r="C19" s="7">
        <v>0.46</v>
      </c>
      <c r="D19" s="7">
        <v>0.47</v>
      </c>
      <c r="E19" s="7">
        <v>0.48</v>
      </c>
      <c r="F19" s="7">
        <v>0.49</v>
      </c>
      <c r="G19" s="7">
        <f>ROUND(F19*1.02,2)</f>
        <v>0.5</v>
      </c>
      <c r="I19" s="8"/>
      <c r="J19" s="8"/>
      <c r="K19" s="8"/>
      <c r="L19" s="8"/>
    </row>
    <row r="20" spans="1:12" x14ac:dyDescent="0.2">
      <c r="A20" s="12" t="s">
        <v>61</v>
      </c>
      <c r="B20" s="7">
        <v>0.37</v>
      </c>
      <c r="C20" s="7">
        <v>0.38</v>
      </c>
      <c r="D20" s="7">
        <v>0.38</v>
      </c>
      <c r="E20" s="7">
        <v>0.39</v>
      </c>
      <c r="F20" s="7">
        <v>0.4</v>
      </c>
      <c r="G20" s="7">
        <f>ROUND(F20*1.02,2)</f>
        <v>0.41</v>
      </c>
      <c r="I20" s="8"/>
      <c r="J20" s="8"/>
      <c r="K20" s="8"/>
      <c r="L20" s="8"/>
    </row>
    <row r="21" spans="1:12" x14ac:dyDescent="0.2">
      <c r="A21" s="12" t="s">
        <v>62</v>
      </c>
      <c r="B21" s="7">
        <v>0.32</v>
      </c>
      <c r="C21" s="7">
        <v>0.33</v>
      </c>
      <c r="D21" s="7">
        <v>0.33</v>
      </c>
      <c r="E21" s="7">
        <v>0.34</v>
      </c>
      <c r="F21" s="7">
        <v>0.35</v>
      </c>
      <c r="G21" s="7">
        <f>ROUND(F21*1.02,2)</f>
        <v>0.36</v>
      </c>
      <c r="I21" s="8"/>
      <c r="J21" s="8"/>
      <c r="K21" s="8"/>
      <c r="L21" s="8"/>
    </row>
    <row r="22" spans="1:12" x14ac:dyDescent="0.2">
      <c r="A22" s="13" t="s">
        <v>63</v>
      </c>
      <c r="B22" s="7">
        <v>0.28999999999999998</v>
      </c>
      <c r="C22" s="7">
        <v>0.3</v>
      </c>
      <c r="D22" s="7">
        <v>0.3</v>
      </c>
      <c r="E22" s="7">
        <v>0.31</v>
      </c>
      <c r="F22" s="7">
        <v>0.31</v>
      </c>
      <c r="G22" s="7">
        <f>ROUND(F22*1.02,2)</f>
        <v>0.32</v>
      </c>
      <c r="I22" s="8"/>
      <c r="J22" s="8"/>
      <c r="K22" s="8"/>
      <c r="L22" s="8"/>
    </row>
    <row r="23" spans="1:12" x14ac:dyDescent="0.2">
      <c r="C23" s="7"/>
      <c r="D23" s="7"/>
      <c r="E23" s="7"/>
      <c r="F23" s="7"/>
      <c r="G23" s="7"/>
      <c r="I23" s="8"/>
      <c r="J23" s="8"/>
      <c r="K23" s="8"/>
      <c r="L23" s="8"/>
    </row>
    <row r="24" spans="1:12" x14ac:dyDescent="0.2">
      <c r="A24" s="10" t="s">
        <v>80</v>
      </c>
    </row>
    <row r="25" spans="1:12" ht="13.5" thickBot="1" x14ac:dyDescent="0.25"/>
    <row r="26" spans="1:12" x14ac:dyDescent="0.2">
      <c r="A26" s="14" t="s">
        <v>81</v>
      </c>
      <c r="B26" s="15" t="s">
        <v>19</v>
      </c>
      <c r="C26" s="15" t="s">
        <v>20</v>
      </c>
      <c r="D26" s="15" t="s">
        <v>21</v>
      </c>
      <c r="E26" s="15" t="s">
        <v>48</v>
      </c>
      <c r="F26" s="15" t="s">
        <v>49</v>
      </c>
      <c r="G26" s="16" t="s">
        <v>50</v>
      </c>
    </row>
    <row r="27" spans="1:12" x14ac:dyDescent="0.2">
      <c r="A27" s="17" t="s">
        <v>64</v>
      </c>
      <c r="B27" s="18">
        <v>638</v>
      </c>
      <c r="C27" s="18">
        <v>668</v>
      </c>
      <c r="D27" s="18">
        <v>701</v>
      </c>
      <c r="E27" s="18">
        <v>736</v>
      </c>
      <c r="F27" s="18">
        <v>773</v>
      </c>
      <c r="G27" s="19">
        <f>ROUND(F27*1.05,0)</f>
        <v>812</v>
      </c>
      <c r="H27" s="20"/>
    </row>
    <row r="28" spans="1:12" x14ac:dyDescent="0.2">
      <c r="A28" s="17" t="s">
        <v>65</v>
      </c>
      <c r="B28" s="18">
        <v>865</v>
      </c>
      <c r="C28" s="18">
        <v>904</v>
      </c>
      <c r="D28" s="18">
        <v>949</v>
      </c>
      <c r="E28" s="18">
        <v>997</v>
      </c>
      <c r="F28" s="18">
        <v>1047</v>
      </c>
      <c r="G28" s="19">
        <f>ROUND(F28*1.05,0)</f>
        <v>1099</v>
      </c>
      <c r="I28" s="20"/>
    </row>
    <row r="29" spans="1:12" x14ac:dyDescent="0.2">
      <c r="A29" s="17" t="s">
        <v>66</v>
      </c>
      <c r="B29" s="18">
        <v>300</v>
      </c>
      <c r="C29" s="18">
        <v>313</v>
      </c>
      <c r="D29" s="18">
        <v>329</v>
      </c>
      <c r="E29" s="18">
        <v>345</v>
      </c>
      <c r="F29" s="18">
        <v>362</v>
      </c>
      <c r="G29" s="19">
        <f>ROUND(F29*1.05,0)</f>
        <v>380</v>
      </c>
    </row>
    <row r="30" spans="1:12" x14ac:dyDescent="0.2">
      <c r="A30" s="21"/>
      <c r="B30" s="22"/>
      <c r="C30" s="22"/>
      <c r="D30" s="22"/>
      <c r="E30" s="22"/>
      <c r="F30" s="22"/>
      <c r="G30" s="23"/>
    </row>
    <row r="31" spans="1:12" x14ac:dyDescent="0.2">
      <c r="A31" s="21"/>
      <c r="B31" s="5" t="s">
        <v>19</v>
      </c>
      <c r="C31" s="5" t="s">
        <v>20</v>
      </c>
      <c r="D31" s="5" t="s">
        <v>21</v>
      </c>
      <c r="E31" s="5" t="s">
        <v>48</v>
      </c>
      <c r="F31" s="5" t="s">
        <v>49</v>
      </c>
      <c r="G31" s="24" t="s">
        <v>50</v>
      </c>
    </row>
    <row r="32" spans="1:12" x14ac:dyDescent="0.2">
      <c r="A32" s="25" t="s">
        <v>67</v>
      </c>
      <c r="B32" s="26">
        <f t="shared" ref="B32:G32" si="1">ROUND(B27+B28,0)</f>
        <v>1503</v>
      </c>
      <c r="C32" s="26">
        <f t="shared" si="1"/>
        <v>1572</v>
      </c>
      <c r="D32" s="26">
        <f t="shared" si="1"/>
        <v>1650</v>
      </c>
      <c r="E32" s="26">
        <f t="shared" si="1"/>
        <v>1733</v>
      </c>
      <c r="F32" s="26">
        <f t="shared" si="1"/>
        <v>1820</v>
      </c>
      <c r="G32" s="27">
        <f t="shared" si="1"/>
        <v>1911</v>
      </c>
    </row>
    <row r="33" spans="1:7" x14ac:dyDescent="0.2">
      <c r="A33" s="25"/>
      <c r="B33" s="18"/>
      <c r="C33" s="18"/>
      <c r="D33" s="18"/>
      <c r="E33" s="18"/>
      <c r="F33" s="18"/>
      <c r="G33" s="19"/>
    </row>
    <row r="34" spans="1:7" ht="13.5" x14ac:dyDescent="0.25">
      <c r="A34" s="28" t="s">
        <v>68</v>
      </c>
      <c r="B34" s="18"/>
      <c r="C34" s="18"/>
      <c r="D34" s="18"/>
      <c r="E34" s="18"/>
      <c r="F34" s="18"/>
      <c r="G34" s="19"/>
    </row>
    <row r="35" spans="1:7" x14ac:dyDescent="0.2">
      <c r="A35" s="25"/>
      <c r="B35" s="29" t="s">
        <v>69</v>
      </c>
      <c r="C35" s="29" t="s">
        <v>70</v>
      </c>
      <c r="D35" s="29" t="s">
        <v>71</v>
      </c>
      <c r="E35" s="29" t="s">
        <v>72</v>
      </c>
      <c r="F35" s="29" t="s">
        <v>73</v>
      </c>
      <c r="G35" s="30" t="s">
        <v>74</v>
      </c>
    </row>
    <row r="36" spans="1:7" ht="13.5" thickBot="1" x14ac:dyDescent="0.25">
      <c r="A36" s="31" t="s">
        <v>75</v>
      </c>
      <c r="B36" s="32">
        <f>ROUND(B28+C27,0)</f>
        <v>1533</v>
      </c>
      <c r="C36" s="32">
        <f>ROUND(C28+D27,0)</f>
        <v>1605</v>
      </c>
      <c r="D36" s="32">
        <f>ROUND(D28+E27,0)</f>
        <v>1685</v>
      </c>
      <c r="E36" s="32">
        <f>ROUND(E28+F27,0)</f>
        <v>1770</v>
      </c>
      <c r="F36" s="32">
        <f>ROUND(F28+G27,0)</f>
        <v>1859</v>
      </c>
      <c r="G36" s="33">
        <f>ROUND(G28+G27*1.05,0)</f>
        <v>1952</v>
      </c>
    </row>
    <row r="37" spans="1:7" x14ac:dyDescent="0.2">
      <c r="A37" s="13"/>
    </row>
    <row r="44" spans="1:7" x14ac:dyDescent="0.2">
      <c r="D44" s="20"/>
    </row>
    <row r="45" spans="1:7" x14ac:dyDescent="0.2">
      <c r="D45" s="20"/>
    </row>
    <row r="46" spans="1:7" x14ac:dyDescent="0.2">
      <c r="D46" s="20"/>
    </row>
    <row r="47" spans="1:7" x14ac:dyDescent="0.2">
      <c r="D47" s="20"/>
    </row>
    <row r="48" spans="1:7" x14ac:dyDescent="0.2">
      <c r="D48" s="20"/>
    </row>
    <row r="49" spans="4:4" x14ac:dyDescent="0.2">
      <c r="D49" s="20"/>
    </row>
  </sheetData>
  <mergeCells count="2">
    <mergeCell ref="A1:G1"/>
    <mergeCell ref="A2:G2"/>
  </mergeCells>
  <phoneticPr fontId="19" type="noConversion"/>
  <printOptions horizontalCentered="1" gridLines="1"/>
  <pageMargins left="0.25" right="0" top="1" bottom="1" header="0.5" footer="0.5"/>
  <pageSetup orientation="portrait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7"/>
  <sheetViews>
    <sheetView zoomScaleNormal="100" zoomScaleSheetLayoutView="100" workbookViewId="0">
      <pane xSplit="1" ySplit="9" topLeftCell="B17" activePane="bottomRight" state="frozen"/>
      <selection pane="topRight" activeCell="B1" sqref="B1"/>
      <selection pane="bottomLeft" activeCell="A6" sqref="A6"/>
      <selection pane="bottomRight" activeCell="AH52" sqref="AH52"/>
    </sheetView>
  </sheetViews>
  <sheetFormatPr defaultColWidth="8.7109375" defaultRowHeight="12.75" x14ac:dyDescent="0.2"/>
  <cols>
    <col min="1" max="1" width="32.85546875" style="107" customWidth="1"/>
    <col min="2" max="2" width="8.42578125" style="107" hidden="1" customWidth="1"/>
    <col min="3" max="3" width="7.42578125" style="107" hidden="1" customWidth="1"/>
    <col min="4" max="4" width="8.7109375" style="112" hidden="1" customWidth="1"/>
    <col min="5" max="5" width="0.42578125" style="112" hidden="1" customWidth="1"/>
    <col min="6" max="6" width="8.42578125" style="107" hidden="1" customWidth="1"/>
    <col min="7" max="7" width="8" style="107" hidden="1" customWidth="1"/>
    <col min="8" max="8" width="8.7109375" style="107" hidden="1" customWidth="1"/>
    <col min="9" max="9" width="0.42578125" style="107" customWidth="1"/>
    <col min="10" max="10" width="8.42578125" style="269" hidden="1" customWidth="1"/>
    <col min="11" max="11" width="8" style="269" hidden="1" customWidth="1"/>
    <col min="12" max="12" width="8.7109375" style="272" hidden="1" customWidth="1"/>
    <col min="13" max="13" width="0.42578125" style="272" customWidth="1"/>
    <col min="14" max="14" width="8.42578125" style="272" hidden="1" customWidth="1"/>
    <col min="15" max="15" width="8.28515625" style="272" hidden="1" customWidth="1"/>
    <col min="16" max="16" width="8.7109375" style="272" hidden="1" customWidth="1"/>
    <col min="17" max="17" width="0.42578125" style="272" customWidth="1"/>
    <col min="18" max="18" width="8.42578125" style="272" customWidth="1"/>
    <col min="19" max="19" width="8" style="272" customWidth="1"/>
    <col min="20" max="20" width="8.7109375" style="272" customWidth="1"/>
    <col min="21" max="21" width="0.42578125" style="272" customWidth="1"/>
    <col min="22" max="22" width="8.42578125" style="272" customWidth="1"/>
    <col min="23" max="23" width="8" style="272" customWidth="1"/>
    <col min="24" max="24" width="8.7109375" style="272" customWidth="1"/>
    <col min="25" max="25" width="0.42578125" style="272" customWidth="1"/>
    <col min="26" max="26" width="10.140625" style="269" bestFit="1" customWidth="1"/>
    <col min="27" max="27" width="8.5703125" style="112" customWidth="1"/>
    <col min="28" max="28" width="1.28515625" style="107" customWidth="1"/>
    <col min="29" max="30" width="8.5703125" style="112" customWidth="1"/>
    <col min="31" max="31" width="8.5703125" style="107" customWidth="1"/>
    <col min="32" max="16384" width="8.7109375" style="107"/>
  </cols>
  <sheetData>
    <row r="1" spans="1:30" x14ac:dyDescent="0.2">
      <c r="A1" s="349" t="s">
        <v>414</v>
      </c>
      <c r="B1" s="350"/>
      <c r="C1" s="350"/>
      <c r="D1" s="105"/>
      <c r="E1" s="105"/>
      <c r="F1" s="105"/>
      <c r="G1" s="105"/>
      <c r="H1" s="105"/>
      <c r="I1" s="10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7"/>
      <c r="AA1" s="107"/>
      <c r="AC1" s="107"/>
      <c r="AD1" s="107"/>
    </row>
    <row r="2" spans="1:30" x14ac:dyDescent="0.2">
      <c r="A2" s="153" t="s">
        <v>413</v>
      </c>
      <c r="B2" s="105"/>
      <c r="C2" s="105"/>
      <c r="D2" s="105"/>
      <c r="E2" s="105"/>
      <c r="F2" s="105"/>
      <c r="G2" s="105"/>
      <c r="H2" s="105"/>
      <c r="I2" s="10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7"/>
      <c r="AA2" s="107"/>
      <c r="AC2" s="107"/>
      <c r="AD2" s="107"/>
    </row>
    <row r="3" spans="1:30" x14ac:dyDescent="0.2">
      <c r="A3" s="154" t="s">
        <v>18</v>
      </c>
      <c r="B3" s="108"/>
      <c r="C3" s="108"/>
      <c r="D3" s="108"/>
      <c r="E3" s="108"/>
      <c r="F3" s="108"/>
      <c r="G3" s="108"/>
      <c r="H3" s="108"/>
      <c r="I3" s="106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7"/>
      <c r="AA3" s="107"/>
      <c r="AC3" s="107"/>
      <c r="AD3" s="107"/>
    </row>
    <row r="4" spans="1:30" x14ac:dyDescent="0.2">
      <c r="A4" s="154" t="s">
        <v>416</v>
      </c>
      <c r="B4" s="199">
        <v>0.03</v>
      </c>
      <c r="C4" s="108"/>
      <c r="D4" s="108"/>
      <c r="E4" s="108"/>
      <c r="F4" s="108"/>
      <c r="G4" s="108"/>
      <c r="H4" s="108"/>
      <c r="I4" s="106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7"/>
      <c r="AA4" s="107"/>
      <c r="AC4" s="107"/>
      <c r="AD4" s="107"/>
    </row>
    <row r="5" spans="1:30" x14ac:dyDescent="0.2">
      <c r="A5" s="155" t="s">
        <v>400</v>
      </c>
      <c r="B5" s="199">
        <v>0.06</v>
      </c>
      <c r="C5" s="108"/>
      <c r="D5" s="108"/>
      <c r="E5" s="108"/>
      <c r="F5" s="108"/>
      <c r="G5" s="108"/>
      <c r="H5" s="108"/>
      <c r="I5" s="106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7"/>
      <c r="AA5" s="107"/>
      <c r="AC5" s="107"/>
      <c r="AD5" s="107"/>
    </row>
    <row r="6" spans="1:30" x14ac:dyDescent="0.2">
      <c r="B6" s="352" t="s">
        <v>21</v>
      </c>
      <c r="C6" s="352"/>
      <c r="D6" s="352"/>
      <c r="E6" s="157"/>
      <c r="F6" s="356" t="s">
        <v>48</v>
      </c>
      <c r="G6" s="356"/>
      <c r="H6" s="356"/>
      <c r="I6" s="157"/>
      <c r="J6" s="353" t="s">
        <v>49</v>
      </c>
      <c r="K6" s="353"/>
      <c r="L6" s="353"/>
      <c r="M6" s="259"/>
      <c r="N6" s="353" t="s">
        <v>50</v>
      </c>
      <c r="O6" s="353"/>
      <c r="P6" s="353"/>
      <c r="Q6" s="259"/>
      <c r="R6" s="351" t="s">
        <v>249</v>
      </c>
      <c r="S6" s="351"/>
      <c r="T6" s="351"/>
      <c r="U6" s="259"/>
      <c r="V6" s="351" t="s">
        <v>250</v>
      </c>
      <c r="W6" s="351"/>
      <c r="X6" s="351"/>
      <c r="Y6" s="259"/>
      <c r="Z6" s="259" t="s">
        <v>22</v>
      </c>
      <c r="AA6" s="107"/>
      <c r="AC6" s="107"/>
      <c r="AD6" s="107"/>
    </row>
    <row r="7" spans="1:30" ht="25.5" x14ac:dyDescent="0.2">
      <c r="A7" s="264" t="s">
        <v>405</v>
      </c>
      <c r="B7" s="164" t="s">
        <v>165</v>
      </c>
      <c r="C7" s="197"/>
      <c r="D7" s="262"/>
      <c r="E7" s="157"/>
      <c r="F7" s="164" t="s">
        <v>165</v>
      </c>
      <c r="G7" s="197"/>
      <c r="H7" s="262"/>
      <c r="I7" s="157"/>
      <c r="J7" s="164" t="s">
        <v>165</v>
      </c>
      <c r="K7" s="165"/>
      <c r="L7" s="262"/>
      <c r="M7" s="259"/>
      <c r="N7" s="164" t="s">
        <v>165</v>
      </c>
      <c r="O7" s="165"/>
      <c r="P7" s="262"/>
      <c r="Q7" s="259"/>
      <c r="R7" s="164" t="s">
        <v>165</v>
      </c>
      <c r="S7" s="165">
        <v>42461</v>
      </c>
      <c r="T7" s="262"/>
      <c r="U7" s="259"/>
      <c r="V7" s="164" t="s">
        <v>165</v>
      </c>
      <c r="W7" s="165">
        <v>42552</v>
      </c>
      <c r="X7" s="262"/>
      <c r="Y7" s="259"/>
      <c r="Z7" s="165">
        <f>S7</f>
        <v>42461</v>
      </c>
      <c r="AA7" s="107"/>
      <c r="AC7" s="107"/>
      <c r="AD7" s="107"/>
    </row>
    <row r="8" spans="1:30" x14ac:dyDescent="0.2">
      <c r="B8" s="164" t="s">
        <v>166</v>
      </c>
      <c r="C8" s="197"/>
      <c r="D8" s="262"/>
      <c r="E8" s="157"/>
      <c r="F8" s="164" t="s">
        <v>166</v>
      </c>
      <c r="G8" s="197"/>
      <c r="H8" s="262"/>
      <c r="I8" s="157"/>
      <c r="J8" s="164" t="s">
        <v>166</v>
      </c>
      <c r="K8" s="165"/>
      <c r="L8" s="262"/>
      <c r="M8" s="259"/>
      <c r="N8" s="164" t="s">
        <v>166</v>
      </c>
      <c r="O8" s="165"/>
      <c r="P8" s="262"/>
      <c r="Q8" s="259"/>
      <c r="R8" s="164" t="s">
        <v>166</v>
      </c>
      <c r="S8" s="165">
        <v>42551</v>
      </c>
      <c r="T8" s="262"/>
      <c r="U8" s="259"/>
      <c r="V8" s="164" t="s">
        <v>166</v>
      </c>
      <c r="W8" s="165">
        <v>42825</v>
      </c>
      <c r="X8" s="262"/>
      <c r="Y8" s="259"/>
      <c r="Z8" s="165">
        <f>W8</f>
        <v>42825</v>
      </c>
      <c r="AA8" s="107"/>
      <c r="AC8" s="107"/>
      <c r="AD8" s="107"/>
    </row>
    <row r="9" spans="1:30" x14ac:dyDescent="0.2">
      <c r="A9" s="116" t="s">
        <v>13</v>
      </c>
      <c r="B9" s="107" t="s">
        <v>167</v>
      </c>
      <c r="D9" s="132">
        <f>ROUND((C8-C7)/30,0)</f>
        <v>0</v>
      </c>
      <c r="E9" s="110"/>
      <c r="F9" s="107" t="s">
        <v>167</v>
      </c>
      <c r="H9" s="132">
        <f>ROUND((G8-G7)/30,0)</f>
        <v>0</v>
      </c>
      <c r="I9" s="110"/>
      <c r="J9" s="269" t="s">
        <v>167</v>
      </c>
      <c r="L9" s="270">
        <f>ROUND((K8-K7)/30,0)</f>
        <v>0</v>
      </c>
      <c r="M9" s="270"/>
      <c r="N9" s="269" t="s">
        <v>167</v>
      </c>
      <c r="O9" s="269"/>
      <c r="P9" s="270">
        <f>ROUND((O8-O7)/30,0)</f>
        <v>0</v>
      </c>
      <c r="Q9" s="270"/>
      <c r="R9" s="269" t="s">
        <v>167</v>
      </c>
      <c r="S9" s="269"/>
      <c r="T9" s="270">
        <f>ROUND((S8-S7)/30,0)</f>
        <v>3</v>
      </c>
      <c r="U9" s="270"/>
      <c r="V9" s="269" t="s">
        <v>167</v>
      </c>
      <c r="W9" s="269"/>
      <c r="X9" s="270">
        <f>ROUND((W8-W7)/30,0)</f>
        <v>9</v>
      </c>
      <c r="Y9" s="270"/>
      <c r="Z9" s="271">
        <f>ROUND(D9+H9+L9+P9+T9+X9,0)</f>
        <v>12</v>
      </c>
      <c r="AA9" s="107"/>
      <c r="AC9" s="107"/>
      <c r="AD9" s="107"/>
    </row>
    <row r="10" spans="1:30" x14ac:dyDescent="0.2">
      <c r="A10" s="111" t="s">
        <v>0</v>
      </c>
      <c r="B10" s="106"/>
      <c r="C10" s="106"/>
      <c r="E10" s="113"/>
      <c r="F10" s="106"/>
      <c r="G10" s="106"/>
      <c r="I10" s="113"/>
      <c r="J10" s="267"/>
      <c r="K10" s="267"/>
      <c r="N10" s="267"/>
      <c r="O10" s="267"/>
      <c r="R10" s="267"/>
      <c r="S10" s="267"/>
      <c r="V10" s="267"/>
      <c r="W10" s="267"/>
      <c r="Z10" s="272"/>
      <c r="AA10" s="107"/>
      <c r="AC10" s="107"/>
      <c r="AD10" s="107"/>
    </row>
    <row r="11" spans="1:30" x14ac:dyDescent="0.2">
      <c r="A11" s="114" t="s">
        <v>12</v>
      </c>
      <c r="B11" s="115" t="s">
        <v>15</v>
      </c>
      <c r="C11" s="115" t="s">
        <v>1</v>
      </c>
      <c r="D11" s="109" t="s">
        <v>25</v>
      </c>
      <c r="E11" s="113"/>
      <c r="F11" s="115" t="s">
        <v>15</v>
      </c>
      <c r="G11" s="115" t="s">
        <v>1</v>
      </c>
      <c r="H11" s="109" t="s">
        <v>25</v>
      </c>
      <c r="I11" s="113"/>
      <c r="J11" s="263" t="s">
        <v>15</v>
      </c>
      <c r="K11" s="263" t="s">
        <v>1</v>
      </c>
      <c r="L11" s="273" t="s">
        <v>25</v>
      </c>
      <c r="N11" s="263" t="s">
        <v>15</v>
      </c>
      <c r="O11" s="263" t="s">
        <v>1</v>
      </c>
      <c r="P11" s="273" t="s">
        <v>25</v>
      </c>
      <c r="R11" s="263" t="s">
        <v>15</v>
      </c>
      <c r="S11" s="263" t="s">
        <v>1</v>
      </c>
      <c r="T11" s="273" t="s">
        <v>25</v>
      </c>
      <c r="V11" s="263" t="s">
        <v>15</v>
      </c>
      <c r="W11" s="263" t="s">
        <v>1</v>
      </c>
      <c r="X11" s="273" t="s">
        <v>25</v>
      </c>
      <c r="Z11" s="272"/>
      <c r="AA11" s="107"/>
      <c r="AC11" s="107"/>
      <c r="AD11" s="107"/>
    </row>
    <row r="12" spans="1:30" x14ac:dyDescent="0.2">
      <c r="B12" s="189">
        <v>0</v>
      </c>
      <c r="C12" s="190"/>
      <c r="D12" s="117">
        <f>ROUND(B12/195*C12,0)</f>
        <v>0</v>
      </c>
      <c r="E12" s="113"/>
      <c r="F12" s="112">
        <f>ROUND(B12*(1+$B$4),0)</f>
        <v>0</v>
      </c>
      <c r="G12" s="190"/>
      <c r="H12" s="117">
        <f>ROUND(F12/195*G12,0)</f>
        <v>0</v>
      </c>
      <c r="I12" s="113"/>
      <c r="J12" s="272">
        <f>ROUND(F12*(1+$B$4),0)</f>
        <v>0</v>
      </c>
      <c r="K12" s="274">
        <v>0</v>
      </c>
      <c r="L12" s="275">
        <f>ROUND(J12/195*K12,0)</f>
        <v>0</v>
      </c>
      <c r="N12" s="272">
        <f>ROUND(J12*(1+$B$4),0)</f>
        <v>0</v>
      </c>
      <c r="O12" s="274">
        <v>0</v>
      </c>
      <c r="P12" s="275">
        <f>ROUND(N12/195*O12,0)</f>
        <v>0</v>
      </c>
      <c r="R12" s="272">
        <f>ROUND(N12*(1+$B$4),0)</f>
        <v>0</v>
      </c>
      <c r="S12" s="274"/>
      <c r="T12" s="275">
        <f>ROUND(R12/195*S12,0)</f>
        <v>0</v>
      </c>
      <c r="V12" s="272">
        <f>ROUND(R12*(1+$B$4),0)</f>
        <v>0</v>
      </c>
      <c r="W12" s="274"/>
      <c r="X12" s="275">
        <f>ROUND(V12/195*W12,0)</f>
        <v>0</v>
      </c>
      <c r="Z12" s="272">
        <f>ROUND(D12+H12+L12+P12+T12+X12,0)</f>
        <v>0</v>
      </c>
      <c r="AA12" s="107"/>
      <c r="AC12" s="107"/>
      <c r="AD12" s="107"/>
    </row>
    <row r="13" spans="1:30" ht="3" customHeight="1" x14ac:dyDescent="0.2">
      <c r="B13" s="177"/>
      <c r="C13" s="116"/>
      <c r="D13" s="118"/>
      <c r="E13" s="119"/>
      <c r="F13" s="112"/>
      <c r="G13" s="116"/>
      <c r="H13" s="118"/>
      <c r="I13" s="119"/>
      <c r="J13" s="272"/>
      <c r="K13" s="274"/>
      <c r="L13" s="276"/>
      <c r="M13" s="277"/>
      <c r="O13" s="274"/>
      <c r="P13" s="276"/>
      <c r="Q13" s="277"/>
      <c r="S13" s="274"/>
      <c r="T13" s="276"/>
      <c r="U13" s="277"/>
      <c r="W13" s="274"/>
      <c r="X13" s="276"/>
      <c r="Y13" s="277"/>
      <c r="Z13" s="278"/>
      <c r="AA13" s="107"/>
      <c r="AC13" s="107"/>
      <c r="AD13" s="107"/>
    </row>
    <row r="14" spans="1:30" x14ac:dyDescent="0.2">
      <c r="A14" s="116" t="s">
        <v>2</v>
      </c>
      <c r="B14" s="177"/>
      <c r="C14" s="116"/>
      <c r="D14" s="117">
        <f>ROUND(SUM(D12:D13),0)</f>
        <v>0</v>
      </c>
      <c r="E14" s="121"/>
      <c r="F14" s="112"/>
      <c r="G14" s="116"/>
      <c r="H14" s="117">
        <f>ROUND(SUM(H12:H13),0)</f>
        <v>0</v>
      </c>
      <c r="I14" s="121"/>
      <c r="J14" s="272"/>
      <c r="K14" s="274"/>
      <c r="L14" s="275">
        <f>ROUND(SUM(L12:L13),0)</f>
        <v>0</v>
      </c>
      <c r="M14" s="275"/>
      <c r="O14" s="274"/>
      <c r="P14" s="275">
        <f>ROUND(SUM(P12:P13),0)</f>
        <v>0</v>
      </c>
      <c r="Q14" s="275"/>
      <c r="S14" s="274"/>
      <c r="T14" s="275">
        <f>ROUND(SUM(T12:T13),0)</f>
        <v>0</v>
      </c>
      <c r="U14" s="275"/>
      <c r="W14" s="274"/>
      <c r="X14" s="275">
        <f>ROUND(SUM(X12:X13),0)</f>
        <v>0</v>
      </c>
      <c r="Y14" s="275"/>
      <c r="Z14" s="275">
        <f>ROUND(SUM(Z12:Z13),0)</f>
        <v>0</v>
      </c>
      <c r="AA14" s="107"/>
      <c r="AC14" s="107"/>
      <c r="AD14" s="107"/>
    </row>
    <row r="15" spans="1:30" ht="6" customHeight="1" x14ac:dyDescent="0.2">
      <c r="A15" s="116"/>
      <c r="B15" s="177"/>
      <c r="C15" s="116"/>
      <c r="D15" s="117"/>
      <c r="E15" s="121"/>
      <c r="F15" s="112"/>
      <c r="G15" s="116"/>
      <c r="H15" s="117"/>
      <c r="I15" s="121"/>
      <c r="J15" s="272"/>
      <c r="K15" s="274"/>
      <c r="L15" s="275"/>
      <c r="M15" s="275"/>
      <c r="O15" s="274"/>
      <c r="P15" s="275"/>
      <c r="Q15" s="275"/>
      <c r="S15" s="274"/>
      <c r="T15" s="275"/>
      <c r="U15" s="275"/>
      <c r="W15" s="274"/>
      <c r="X15" s="275"/>
      <c r="Y15" s="275"/>
      <c r="Z15" s="275"/>
      <c r="AA15" s="107"/>
      <c r="AC15" s="107"/>
      <c r="AD15" s="107"/>
    </row>
    <row r="16" spans="1:30" x14ac:dyDescent="0.2">
      <c r="A16" s="115" t="s">
        <v>207</v>
      </c>
      <c r="B16" s="123" t="s">
        <v>15</v>
      </c>
      <c r="C16" s="115" t="s">
        <v>27</v>
      </c>
      <c r="D16" s="117"/>
      <c r="E16" s="121"/>
      <c r="F16" s="123" t="s">
        <v>15</v>
      </c>
      <c r="G16" s="115" t="s">
        <v>27</v>
      </c>
      <c r="H16" s="117"/>
      <c r="I16" s="121"/>
      <c r="J16" s="263" t="s">
        <v>15</v>
      </c>
      <c r="K16" s="263" t="s">
        <v>27</v>
      </c>
      <c r="L16" s="275"/>
      <c r="M16" s="275"/>
      <c r="N16" s="263" t="s">
        <v>15</v>
      </c>
      <c r="O16" s="263" t="s">
        <v>27</v>
      </c>
      <c r="P16" s="275"/>
      <c r="Q16" s="275"/>
      <c r="R16" s="263" t="s">
        <v>15</v>
      </c>
      <c r="S16" s="263" t="s">
        <v>27</v>
      </c>
      <c r="T16" s="275"/>
      <c r="U16" s="275"/>
      <c r="V16" s="263" t="s">
        <v>15</v>
      </c>
      <c r="W16" s="263" t="s">
        <v>27</v>
      </c>
      <c r="X16" s="275"/>
      <c r="Y16" s="275"/>
      <c r="Z16" s="275"/>
      <c r="AA16" s="107"/>
      <c r="AC16" s="107"/>
      <c r="AD16" s="107"/>
    </row>
    <row r="17" spans="1:30" x14ac:dyDescent="0.2">
      <c r="A17" s="116" t="s">
        <v>29</v>
      </c>
      <c r="B17" s="185"/>
      <c r="C17" s="186"/>
      <c r="D17" s="117">
        <f>ROUND(B17/9*C17,0)</f>
        <v>0</v>
      </c>
      <c r="E17" s="121"/>
      <c r="F17" s="112">
        <f>ROUND(B17*(1+$B$4),2)</f>
        <v>0</v>
      </c>
      <c r="G17" s="198"/>
      <c r="H17" s="117">
        <f>ROUND(F17/9*G17,0)</f>
        <v>0</v>
      </c>
      <c r="I17" s="121"/>
      <c r="J17" s="272">
        <f>ROUND(F17*(1+$B$4),2)</f>
        <v>0</v>
      </c>
      <c r="K17" s="279"/>
      <c r="L17" s="275">
        <f>ROUND(J17/9*K17,0)</f>
        <v>0</v>
      </c>
      <c r="M17" s="275"/>
      <c r="N17" s="272">
        <f>ROUND(J17*(1+$B$4),2)</f>
        <v>0</v>
      </c>
      <c r="O17" s="279"/>
      <c r="P17" s="275">
        <f>ROUND(N17/9*O17,0)</f>
        <v>0</v>
      </c>
      <c r="Q17" s="275"/>
      <c r="R17" s="272">
        <f>ROUND(N17*(1+$B$4),2)</f>
        <v>0</v>
      </c>
      <c r="S17" s="279"/>
      <c r="T17" s="275">
        <f>ROUND(R17/9*S17,0)</f>
        <v>0</v>
      </c>
      <c r="U17" s="275"/>
      <c r="V17" s="272">
        <f>ROUND(R17*(1+$B$4),2)</f>
        <v>0</v>
      </c>
      <c r="W17" s="280"/>
      <c r="X17" s="275">
        <f>ROUND(V17/9*W17,0)</f>
        <v>0</v>
      </c>
      <c r="Y17" s="275"/>
      <c r="Z17" s="272">
        <f>ROUND(D17+H17+L17+P17+T17+X17,0)</f>
        <v>0</v>
      </c>
      <c r="AA17" s="107"/>
      <c r="AC17" s="107"/>
      <c r="AD17" s="107"/>
    </row>
    <row r="18" spans="1:30" x14ac:dyDescent="0.2">
      <c r="A18" s="116" t="s">
        <v>30</v>
      </c>
      <c r="B18" s="185"/>
      <c r="C18" s="190"/>
      <c r="D18" s="117">
        <f>ROUND(B18/12*C18,0)</f>
        <v>0</v>
      </c>
      <c r="E18" s="121"/>
      <c r="F18" s="112">
        <f>ROUND(B18*(1+$B$4),2)</f>
        <v>0</v>
      </c>
      <c r="G18" s="190"/>
      <c r="H18" s="117">
        <f>ROUND(F18/12*G18,0)</f>
        <v>0</v>
      </c>
      <c r="I18" s="121"/>
      <c r="J18" s="272">
        <f>ROUND(F18*(1+$B$4),2)</f>
        <v>0</v>
      </c>
      <c r="K18" s="274"/>
      <c r="L18" s="275">
        <f>ROUND(J18/12*K18,0)</f>
        <v>0</v>
      </c>
      <c r="M18" s="275"/>
      <c r="N18" s="272">
        <f>ROUND(J18*(1+$B$4),2)</f>
        <v>0</v>
      </c>
      <c r="O18" s="274"/>
      <c r="P18" s="275">
        <f>ROUND(N18/12*O18,0)</f>
        <v>0</v>
      </c>
      <c r="Q18" s="275"/>
      <c r="R18" s="272">
        <f>ROUND(N18*(1+$B$4),2)</f>
        <v>0</v>
      </c>
      <c r="S18" s="281"/>
      <c r="T18" s="275">
        <f>ROUND(R18/12*S18,0)</f>
        <v>0</v>
      </c>
      <c r="U18" s="275"/>
      <c r="V18" s="272">
        <f>ROUND(R18*(1+$B$4),2)</f>
        <v>0</v>
      </c>
      <c r="W18" s="281"/>
      <c r="X18" s="275">
        <f>ROUND(V18/12*W18,0)</f>
        <v>0</v>
      </c>
      <c r="Y18" s="275"/>
      <c r="Z18" s="272">
        <f>ROUND(D18+H18+L18+P18+T18+X18,0)</f>
        <v>0</v>
      </c>
      <c r="AA18" s="107"/>
      <c r="AC18" s="107"/>
      <c r="AD18" s="107"/>
    </row>
    <row r="19" spans="1:30" ht="3" customHeight="1" x14ac:dyDescent="0.2">
      <c r="A19" s="116"/>
      <c r="B19" s="112"/>
      <c r="C19" s="116"/>
      <c r="D19" s="118"/>
      <c r="E19" s="121"/>
      <c r="F19" s="112"/>
      <c r="G19" s="116"/>
      <c r="H19" s="118"/>
      <c r="I19" s="121"/>
      <c r="J19" s="272"/>
      <c r="K19" s="274"/>
      <c r="L19" s="276"/>
      <c r="M19" s="275"/>
      <c r="O19" s="274"/>
      <c r="P19" s="276"/>
      <c r="Q19" s="275"/>
      <c r="S19" s="274"/>
      <c r="T19" s="276"/>
      <c r="U19" s="275"/>
      <c r="W19" s="274"/>
      <c r="X19" s="276"/>
      <c r="Y19" s="275"/>
      <c r="Z19" s="276"/>
      <c r="AA19" s="107"/>
      <c r="AC19" s="107"/>
      <c r="AD19" s="107"/>
    </row>
    <row r="20" spans="1:30" x14ac:dyDescent="0.2">
      <c r="A20" s="122" t="s">
        <v>42</v>
      </c>
      <c r="B20" s="112"/>
      <c r="C20" s="116"/>
      <c r="D20" s="117">
        <f>ROUND(SUM(D17:D19),0)</f>
        <v>0</v>
      </c>
      <c r="E20" s="121"/>
      <c r="F20" s="112"/>
      <c r="G20" s="116"/>
      <c r="H20" s="117">
        <f>ROUND(SUM(H17:H19),0)</f>
        <v>0</v>
      </c>
      <c r="I20" s="121"/>
      <c r="J20" s="272"/>
      <c r="K20" s="274"/>
      <c r="L20" s="275">
        <f>ROUND(SUM(L17:L19),0)</f>
        <v>0</v>
      </c>
      <c r="M20" s="275"/>
      <c r="O20" s="274"/>
      <c r="P20" s="275">
        <f>ROUND(SUM(P17:P19),0)</f>
        <v>0</v>
      </c>
      <c r="Q20" s="275"/>
      <c r="S20" s="274"/>
      <c r="T20" s="275">
        <f>ROUND(SUM(T17:T19),0)</f>
        <v>0</v>
      </c>
      <c r="U20" s="275"/>
      <c r="W20" s="274"/>
      <c r="X20" s="275">
        <f>ROUND(SUM(X17:X19),0)</f>
        <v>0</v>
      </c>
      <c r="Y20" s="275"/>
      <c r="Z20" s="275">
        <f>ROUND(SUM(Z17:Z19),0)</f>
        <v>0</v>
      </c>
      <c r="AA20" s="107"/>
      <c r="AC20" s="107"/>
      <c r="AD20" s="107"/>
    </row>
    <row r="21" spans="1:30" ht="6" customHeight="1" x14ac:dyDescent="0.2">
      <c r="A21" s="122"/>
      <c r="B21" s="112"/>
      <c r="C21" s="116"/>
      <c r="D21" s="117"/>
      <c r="E21" s="121"/>
      <c r="F21" s="112"/>
      <c r="G21" s="116"/>
      <c r="H21" s="117"/>
      <c r="I21" s="121"/>
      <c r="J21" s="272"/>
      <c r="K21" s="274"/>
      <c r="L21" s="275"/>
      <c r="M21" s="275"/>
      <c r="O21" s="274"/>
      <c r="P21" s="275"/>
      <c r="Q21" s="275"/>
      <c r="S21" s="274"/>
      <c r="T21" s="275"/>
      <c r="U21" s="275"/>
      <c r="W21" s="274"/>
      <c r="X21" s="275"/>
      <c r="Y21" s="275"/>
      <c r="Z21" s="275"/>
      <c r="AA21" s="107"/>
      <c r="AC21" s="107"/>
      <c r="AD21" s="107"/>
    </row>
    <row r="22" spans="1:30" x14ac:dyDescent="0.2">
      <c r="A22" s="168" t="s">
        <v>169</v>
      </c>
      <c r="B22" s="123" t="s">
        <v>15</v>
      </c>
      <c r="C22" s="115" t="s">
        <v>27</v>
      </c>
      <c r="D22" s="117"/>
      <c r="E22" s="121"/>
      <c r="F22" s="123" t="s">
        <v>15</v>
      </c>
      <c r="G22" s="115" t="s">
        <v>27</v>
      </c>
      <c r="H22" s="117"/>
      <c r="I22" s="121"/>
      <c r="J22" s="263" t="s">
        <v>15</v>
      </c>
      <c r="K22" s="263" t="s">
        <v>27</v>
      </c>
      <c r="L22" s="275"/>
      <c r="M22" s="275"/>
      <c r="N22" s="263" t="s">
        <v>15</v>
      </c>
      <c r="O22" s="263" t="s">
        <v>27</v>
      </c>
      <c r="P22" s="275"/>
      <c r="Q22" s="275"/>
      <c r="R22" s="263" t="s">
        <v>15</v>
      </c>
      <c r="S22" s="263" t="s">
        <v>27</v>
      </c>
      <c r="T22" s="275"/>
      <c r="U22" s="275"/>
      <c r="V22" s="263" t="s">
        <v>15</v>
      </c>
      <c r="W22" s="263" t="s">
        <v>27</v>
      </c>
      <c r="X22" s="275"/>
      <c r="Y22" s="275"/>
      <c r="Z22" s="275"/>
      <c r="AA22" s="107"/>
      <c r="AC22" s="107"/>
      <c r="AD22" s="107"/>
    </row>
    <row r="23" spans="1:30" x14ac:dyDescent="0.2">
      <c r="A23" s="122" t="s">
        <v>170</v>
      </c>
      <c r="B23" s="185"/>
      <c r="C23" s="190"/>
      <c r="D23" s="117">
        <f>ROUND(B23/12*C23,0)</f>
        <v>0</v>
      </c>
      <c r="E23" s="121"/>
      <c r="F23" s="112">
        <f>ROUND(B23*(1+$B$4),2)</f>
        <v>0</v>
      </c>
      <c r="G23" s="190"/>
      <c r="H23" s="117">
        <f>ROUND(F23/12*G23,0)</f>
        <v>0</v>
      </c>
      <c r="I23" s="121"/>
      <c r="J23" s="272">
        <f>ROUND(F23*(1+$B$4),2)</f>
        <v>0</v>
      </c>
      <c r="K23" s="274"/>
      <c r="L23" s="275">
        <f>ROUND(J23/12*K23,0)</f>
        <v>0</v>
      </c>
      <c r="M23" s="275"/>
      <c r="N23" s="272">
        <f>ROUND(J23*(1+$B$4),2)</f>
        <v>0</v>
      </c>
      <c r="O23" s="274"/>
      <c r="P23" s="275">
        <f>ROUND(N23/12*O23,0)</f>
        <v>0</v>
      </c>
      <c r="Q23" s="275"/>
      <c r="R23" s="272">
        <f>ROUND(N23*(1+$B$4),2)</f>
        <v>0</v>
      </c>
      <c r="S23" s="274"/>
      <c r="T23" s="275">
        <f>ROUND(R23/12*S23,0)</f>
        <v>0</v>
      </c>
      <c r="U23" s="275"/>
      <c r="V23" s="272">
        <f>ROUND(R23*(1+$B$4),2)</f>
        <v>0</v>
      </c>
      <c r="W23" s="274"/>
      <c r="X23" s="275">
        <f>ROUND(V23/12*W23,0)</f>
        <v>0</v>
      </c>
      <c r="Y23" s="275"/>
      <c r="Z23" s="272">
        <f>ROUND(D23+H23+L23+P23+T23+X23,0)</f>
        <v>0</v>
      </c>
      <c r="AA23" s="107"/>
      <c r="AC23" s="107"/>
      <c r="AD23" s="107"/>
    </row>
    <row r="24" spans="1:30" x14ac:dyDescent="0.2">
      <c r="A24" s="122" t="s">
        <v>171</v>
      </c>
      <c r="B24" s="185"/>
      <c r="C24" s="190"/>
      <c r="D24" s="117">
        <f>ROUND(B24/12*C24,0)</f>
        <v>0</v>
      </c>
      <c r="E24" s="121"/>
      <c r="F24" s="112">
        <f>ROUND(B24*(1+$B$4),2)</f>
        <v>0</v>
      </c>
      <c r="G24" s="190"/>
      <c r="H24" s="117">
        <f>ROUND(F24/12*G24,0)</f>
        <v>0</v>
      </c>
      <c r="I24" s="121"/>
      <c r="J24" s="272">
        <f>ROUND(F24*(1+$B$4),2)</f>
        <v>0</v>
      </c>
      <c r="K24" s="274"/>
      <c r="L24" s="275">
        <f>ROUND(J24/12*K24,0)</f>
        <v>0</v>
      </c>
      <c r="M24" s="275"/>
      <c r="N24" s="272">
        <f>ROUND(J24*(1+$B$4),2)</f>
        <v>0</v>
      </c>
      <c r="O24" s="274"/>
      <c r="P24" s="275">
        <f>ROUND(N24/12*O24,0)</f>
        <v>0</v>
      </c>
      <c r="Q24" s="275"/>
      <c r="R24" s="272">
        <f>ROUND(N24*(1+$B$4),2)</f>
        <v>0</v>
      </c>
      <c r="S24" s="274"/>
      <c r="T24" s="275">
        <f>ROUND(R24/12*S24,0)</f>
        <v>0</v>
      </c>
      <c r="U24" s="275"/>
      <c r="V24" s="272">
        <f>ROUND(R24*(1+$B$4),2)</f>
        <v>0</v>
      </c>
      <c r="W24" s="274"/>
      <c r="X24" s="275">
        <f>ROUND(V24/12*W24,0)</f>
        <v>0</v>
      </c>
      <c r="Y24" s="275"/>
      <c r="Z24" s="272">
        <f>ROUND(D24+H24+L24+P24+T24+X24,0)</f>
        <v>0</v>
      </c>
      <c r="AA24" s="107"/>
      <c r="AC24" s="107"/>
      <c r="AD24" s="107"/>
    </row>
    <row r="25" spans="1:30" ht="3" customHeight="1" x14ac:dyDescent="0.2">
      <c r="A25" s="122"/>
      <c r="B25" s="112"/>
      <c r="C25" s="116"/>
      <c r="D25" s="118"/>
      <c r="E25" s="121"/>
      <c r="F25" s="112"/>
      <c r="G25" s="116"/>
      <c r="H25" s="118"/>
      <c r="I25" s="121"/>
      <c r="J25" s="272"/>
      <c r="K25" s="274"/>
      <c r="L25" s="276"/>
      <c r="M25" s="275"/>
      <c r="O25" s="274"/>
      <c r="P25" s="276"/>
      <c r="Q25" s="275"/>
      <c r="S25" s="274"/>
      <c r="T25" s="276"/>
      <c r="U25" s="275"/>
      <c r="W25" s="274"/>
      <c r="X25" s="276"/>
      <c r="Y25" s="275"/>
      <c r="Z25" s="276"/>
      <c r="AA25" s="107"/>
      <c r="AC25" s="107"/>
      <c r="AD25" s="107"/>
    </row>
    <row r="26" spans="1:30" x14ac:dyDescent="0.2">
      <c r="A26" s="122" t="s">
        <v>172</v>
      </c>
      <c r="B26" s="112"/>
      <c r="C26" s="116"/>
      <c r="D26" s="117">
        <f>ROUND(SUM(D23:D25),0)</f>
        <v>0</v>
      </c>
      <c r="E26" s="121"/>
      <c r="F26" s="112"/>
      <c r="G26" s="116"/>
      <c r="H26" s="117">
        <f>ROUND(SUM(H23:H25),0)</f>
        <v>0</v>
      </c>
      <c r="I26" s="121"/>
      <c r="J26" s="272"/>
      <c r="K26" s="274"/>
      <c r="L26" s="275">
        <f>ROUND(SUM(L23:L25),0)</f>
        <v>0</v>
      </c>
      <c r="M26" s="275"/>
      <c r="O26" s="274"/>
      <c r="P26" s="275">
        <f>ROUND(SUM(P23:P25),0)</f>
        <v>0</v>
      </c>
      <c r="Q26" s="275"/>
      <c r="S26" s="274"/>
      <c r="T26" s="275">
        <f>ROUND(SUM(T23:T25),0)</f>
        <v>0</v>
      </c>
      <c r="U26" s="275"/>
      <c r="W26" s="274"/>
      <c r="X26" s="275">
        <f>ROUND(SUM(X23:X25),0)</f>
        <v>0</v>
      </c>
      <c r="Y26" s="275"/>
      <c r="Z26" s="275">
        <f>ROUND(SUM(Z23:Z25),0)</f>
        <v>0</v>
      </c>
      <c r="AA26" s="107"/>
      <c r="AC26" s="107"/>
      <c r="AD26" s="107"/>
    </row>
    <row r="27" spans="1:30" ht="6" customHeight="1" x14ac:dyDescent="0.2">
      <c r="A27" s="122"/>
      <c r="B27" s="112"/>
      <c r="C27" s="116"/>
      <c r="D27" s="117"/>
      <c r="E27" s="121"/>
      <c r="F27" s="112"/>
      <c r="G27" s="116"/>
      <c r="H27" s="117"/>
      <c r="I27" s="121"/>
      <c r="J27" s="272"/>
      <c r="K27" s="274"/>
      <c r="L27" s="275"/>
      <c r="M27" s="275"/>
      <c r="O27" s="274"/>
      <c r="P27" s="275"/>
      <c r="Q27" s="275"/>
      <c r="S27" s="274"/>
      <c r="T27" s="275"/>
      <c r="U27" s="275"/>
      <c r="W27" s="274"/>
      <c r="X27" s="275"/>
      <c r="Y27" s="275"/>
      <c r="Z27" s="275"/>
      <c r="AA27" s="107"/>
      <c r="AC27" s="107"/>
      <c r="AD27" s="107"/>
    </row>
    <row r="28" spans="1:30" x14ac:dyDescent="0.2">
      <c r="A28" s="168" t="s">
        <v>184</v>
      </c>
      <c r="B28" s="123" t="s">
        <v>15</v>
      </c>
      <c r="C28" s="115" t="s">
        <v>27</v>
      </c>
      <c r="D28" s="117"/>
      <c r="E28" s="121"/>
      <c r="F28" s="123" t="s">
        <v>15</v>
      </c>
      <c r="G28" s="115" t="s">
        <v>27</v>
      </c>
      <c r="H28" s="117"/>
      <c r="I28" s="121"/>
      <c r="J28" s="263" t="s">
        <v>15</v>
      </c>
      <c r="K28" s="263" t="s">
        <v>27</v>
      </c>
      <c r="L28" s="275"/>
      <c r="M28" s="275"/>
      <c r="N28" s="263" t="s">
        <v>15</v>
      </c>
      <c r="O28" s="263" t="s">
        <v>27</v>
      </c>
      <c r="P28" s="275"/>
      <c r="Q28" s="275"/>
      <c r="R28" s="263" t="s">
        <v>15</v>
      </c>
      <c r="S28" s="263" t="s">
        <v>27</v>
      </c>
      <c r="T28" s="275"/>
      <c r="U28" s="275"/>
      <c r="V28" s="263" t="s">
        <v>15</v>
      </c>
      <c r="W28" s="263" t="s">
        <v>27</v>
      </c>
      <c r="X28" s="275"/>
      <c r="Y28" s="275"/>
      <c r="Z28" s="275"/>
      <c r="AA28" s="107"/>
      <c r="AC28" s="107"/>
      <c r="AD28" s="107"/>
    </row>
    <row r="29" spans="1:30" x14ac:dyDescent="0.2">
      <c r="A29" s="122" t="s">
        <v>417</v>
      </c>
      <c r="B29" s="185">
        <v>0</v>
      </c>
      <c r="C29" s="190"/>
      <c r="D29" s="117">
        <f>ROUND(B29/12*C29,0)</f>
        <v>0</v>
      </c>
      <c r="E29" s="121"/>
      <c r="F29" s="112">
        <f>ROUND(B29*(1+$B$4),2)</f>
        <v>0</v>
      </c>
      <c r="G29" s="190">
        <v>0</v>
      </c>
      <c r="H29" s="117">
        <f>ROUND(F29/12*G29,0)*0.5</f>
        <v>0</v>
      </c>
      <c r="I29" s="121"/>
      <c r="J29" s="272">
        <f>ROUND(F29*(1+$B$4),2)</f>
        <v>0</v>
      </c>
      <c r="K29" s="274">
        <v>0</v>
      </c>
      <c r="L29" s="275">
        <f>ROUND(J29/12*K29,2)</f>
        <v>0</v>
      </c>
      <c r="M29" s="275"/>
      <c r="N29" s="272">
        <f>ROUND(J29*(1+$B$4),2)</f>
        <v>0</v>
      </c>
      <c r="O29" s="274">
        <v>0</v>
      </c>
      <c r="P29" s="275">
        <f>ROUND(N29/12*O29,0)</f>
        <v>0</v>
      </c>
      <c r="Q29" s="275"/>
      <c r="R29" s="272">
        <f>ROUND(N29*(1+$B$4),2)</f>
        <v>0</v>
      </c>
      <c r="S29" s="274"/>
      <c r="T29" s="275">
        <f>ROUND(R29/12*S29,0)</f>
        <v>0</v>
      </c>
      <c r="U29" s="275"/>
      <c r="V29" s="272">
        <f>ROUND(R29*(1+$B$4),2)</f>
        <v>0</v>
      </c>
      <c r="W29" s="274"/>
      <c r="X29" s="275">
        <f>ROUND(V29/12*W29,0)</f>
        <v>0</v>
      </c>
      <c r="Y29" s="275"/>
      <c r="Z29" s="272">
        <f>ROUND(D29+H29+L29+P29+T29+X29,0)</f>
        <v>0</v>
      </c>
      <c r="AA29" s="107"/>
      <c r="AC29" s="107"/>
      <c r="AD29" s="107"/>
    </row>
    <row r="30" spans="1:30" hidden="1" x14ac:dyDescent="0.2">
      <c r="A30" s="122" t="s">
        <v>186</v>
      </c>
      <c r="B30" s="185"/>
      <c r="C30" s="190"/>
      <c r="D30" s="117">
        <f>ROUND(B30/12*C30,0)</f>
        <v>0</v>
      </c>
      <c r="E30" s="121"/>
      <c r="F30" s="112">
        <f>ROUND(B30*(1+$B$4),2)</f>
        <v>0</v>
      </c>
      <c r="G30" s="190"/>
      <c r="H30" s="117">
        <f>ROUND(F30/12*G30,0)</f>
        <v>0</v>
      </c>
      <c r="I30" s="121"/>
      <c r="J30" s="272">
        <f>ROUND(F30*(1+$B$4),2)</f>
        <v>0</v>
      </c>
      <c r="K30" s="274"/>
      <c r="L30" s="275">
        <f>ROUND(J30/12*K30,0)</f>
        <v>0</v>
      </c>
      <c r="M30" s="275"/>
      <c r="N30" s="272">
        <f>ROUND(J30*(1+$B$4),2)</f>
        <v>0</v>
      </c>
      <c r="O30" s="274"/>
      <c r="P30" s="275">
        <f>ROUND(N30/12*O30,0)</f>
        <v>0</v>
      </c>
      <c r="Q30" s="275"/>
      <c r="R30" s="272">
        <f>ROUND(N30*(1+$B$4),2)</f>
        <v>0</v>
      </c>
      <c r="S30" s="274"/>
      <c r="T30" s="275">
        <f>ROUND(R30/12*S30,0)</f>
        <v>0</v>
      </c>
      <c r="U30" s="275"/>
      <c r="V30" s="272">
        <f>ROUND(R30*(1+$B$4),2)</f>
        <v>0</v>
      </c>
      <c r="W30" s="274"/>
      <c r="X30" s="275">
        <f>ROUND(V30/12*W30,0)</f>
        <v>0</v>
      </c>
      <c r="Y30" s="275"/>
      <c r="Z30" s="272">
        <f>ROUND(D30+H30+L30+P30+T30+X30,0)</f>
        <v>0</v>
      </c>
      <c r="AA30" s="107"/>
      <c r="AC30" s="107"/>
      <c r="AD30" s="107"/>
    </row>
    <row r="31" spans="1:30" ht="3" customHeight="1" x14ac:dyDescent="0.2">
      <c r="A31" s="122"/>
      <c r="B31" s="112"/>
      <c r="C31" s="116"/>
      <c r="D31" s="118"/>
      <c r="E31" s="121"/>
      <c r="G31" s="116"/>
      <c r="H31" s="118"/>
      <c r="I31" s="121"/>
      <c r="J31" s="272"/>
      <c r="K31" s="274"/>
      <c r="L31" s="276"/>
      <c r="M31" s="275"/>
      <c r="O31" s="274"/>
      <c r="P31" s="276"/>
      <c r="Q31" s="275"/>
      <c r="S31" s="274"/>
      <c r="T31" s="276"/>
      <c r="U31" s="275"/>
      <c r="W31" s="274"/>
      <c r="X31" s="276"/>
      <c r="Y31" s="275"/>
      <c r="Z31" s="276"/>
      <c r="AA31" s="107"/>
      <c r="AC31" s="107"/>
      <c r="AD31" s="107"/>
    </row>
    <row r="32" spans="1:30" x14ac:dyDescent="0.2">
      <c r="A32" s="122" t="s">
        <v>187</v>
      </c>
      <c r="B32" s="112"/>
      <c r="C32" s="116"/>
      <c r="D32" s="117">
        <f>ROUND(SUM(D29:D31),0)</f>
        <v>0</v>
      </c>
      <c r="E32" s="121"/>
      <c r="G32" s="116"/>
      <c r="H32" s="117">
        <f>ROUND(SUM(H29:H31),0)</f>
        <v>0</v>
      </c>
      <c r="I32" s="121"/>
      <c r="J32" s="272"/>
      <c r="K32" s="274"/>
      <c r="L32" s="275">
        <f>ROUND(SUM(L29:L31),0)</f>
        <v>0</v>
      </c>
      <c r="M32" s="275"/>
      <c r="O32" s="274"/>
      <c r="P32" s="275">
        <f>ROUND(SUM(P29:P31),0)</f>
        <v>0</v>
      </c>
      <c r="Q32" s="275"/>
      <c r="S32" s="274"/>
      <c r="T32" s="275">
        <f>ROUND(SUM(T29:T31),0)</f>
        <v>0</v>
      </c>
      <c r="U32" s="275"/>
      <c r="W32" s="274"/>
      <c r="X32" s="275">
        <f>ROUND(SUM(X29:X31),0)</f>
        <v>0</v>
      </c>
      <c r="Y32" s="275"/>
      <c r="Z32" s="275">
        <f>ROUND(SUM(Z29:Z31),0)</f>
        <v>0</v>
      </c>
      <c r="AA32" s="107"/>
      <c r="AC32" s="107"/>
      <c r="AD32" s="107"/>
    </row>
    <row r="33" spans="1:30" ht="6" customHeight="1" x14ac:dyDescent="0.2">
      <c r="A33" s="122"/>
      <c r="B33" s="112"/>
      <c r="C33" s="116"/>
      <c r="D33" s="117"/>
      <c r="E33" s="121"/>
      <c r="G33" s="116"/>
      <c r="H33" s="117"/>
      <c r="I33" s="121"/>
      <c r="J33" s="272"/>
      <c r="K33" s="274"/>
      <c r="L33" s="275"/>
      <c r="M33" s="275"/>
      <c r="O33" s="274"/>
      <c r="P33" s="275"/>
      <c r="Q33" s="275"/>
      <c r="S33" s="274"/>
      <c r="T33" s="275"/>
      <c r="U33" s="275"/>
      <c r="W33" s="274"/>
      <c r="X33" s="275"/>
      <c r="Y33" s="275"/>
      <c r="Z33" s="275"/>
      <c r="AA33" s="107"/>
      <c r="AC33" s="107"/>
      <c r="AD33" s="107"/>
    </row>
    <row r="34" spans="1:30" x14ac:dyDescent="0.2">
      <c r="A34" s="114" t="s">
        <v>56</v>
      </c>
      <c r="B34" s="123" t="s">
        <v>26</v>
      </c>
      <c r="C34" s="124" t="s">
        <v>27</v>
      </c>
      <c r="D34" s="117"/>
      <c r="E34" s="121"/>
      <c r="F34" s="123" t="s">
        <v>26</v>
      </c>
      <c r="G34" s="124" t="s">
        <v>27</v>
      </c>
      <c r="I34" s="121"/>
      <c r="J34" s="259" t="s">
        <v>26</v>
      </c>
      <c r="K34" s="282" t="s">
        <v>27</v>
      </c>
      <c r="L34" s="275"/>
      <c r="M34" s="275"/>
      <c r="N34" s="259" t="s">
        <v>26</v>
      </c>
      <c r="O34" s="282" t="s">
        <v>27</v>
      </c>
      <c r="P34" s="275"/>
      <c r="Q34" s="275"/>
      <c r="R34" s="259" t="s">
        <v>26</v>
      </c>
      <c r="S34" s="282" t="s">
        <v>27</v>
      </c>
      <c r="T34" s="275"/>
      <c r="U34" s="275"/>
      <c r="V34" s="259" t="s">
        <v>26</v>
      </c>
      <c r="W34" s="282" t="s">
        <v>27</v>
      </c>
      <c r="X34" s="275"/>
      <c r="Y34" s="275"/>
      <c r="Z34" s="272"/>
      <c r="AA34" s="107"/>
      <c r="AC34" s="107"/>
      <c r="AD34" s="107"/>
    </row>
    <row r="35" spans="1:30" x14ac:dyDescent="0.2">
      <c r="A35" s="107" t="s">
        <v>401</v>
      </c>
      <c r="B35" s="187">
        <v>0</v>
      </c>
      <c r="C35" s="188"/>
      <c r="D35" s="127">
        <f>ROUND(B35*C35,0)</f>
        <v>0</v>
      </c>
      <c r="E35" s="121"/>
      <c r="F35" s="125">
        <f>ROUND(B35*(1+$B$4),2)</f>
        <v>0</v>
      </c>
      <c r="G35" s="188"/>
      <c r="H35" s="127">
        <f>ROUND(F35*G35,0)</f>
        <v>0</v>
      </c>
      <c r="I35" s="121"/>
      <c r="J35" s="283">
        <f>ROUND(F35*(1+$B$4),2)</f>
        <v>0</v>
      </c>
      <c r="K35" s="284">
        <v>0</v>
      </c>
      <c r="L35" s="277">
        <f>ROUND(J35*K35,0)</f>
        <v>0</v>
      </c>
      <c r="M35" s="275"/>
      <c r="N35" s="283">
        <f>ROUND(J35*(1+$B$4),2)</f>
        <v>0</v>
      </c>
      <c r="O35" s="284">
        <v>0</v>
      </c>
      <c r="P35" s="277">
        <f>ROUND(N35*O35,0)</f>
        <v>0</v>
      </c>
      <c r="Q35" s="275"/>
      <c r="R35" s="283">
        <v>1833.4</v>
      </c>
      <c r="S35" s="284">
        <f>1.5*2</f>
        <v>3</v>
      </c>
      <c r="T35" s="277">
        <f>ROUND(R35*S35,0)</f>
        <v>5500</v>
      </c>
      <c r="U35" s="275"/>
      <c r="V35" s="283">
        <f>ROUND(R35*(1+$B$4),2)</f>
        <v>1888.4</v>
      </c>
      <c r="W35" s="284">
        <v>7.5</v>
      </c>
      <c r="X35" s="277">
        <f>ROUND(V35*W35,0)</f>
        <v>14163</v>
      </c>
      <c r="Y35" s="275"/>
      <c r="Z35" s="272">
        <f>ROUND(D35+H35+L35+P35+T35+X35,0)</f>
        <v>19663</v>
      </c>
      <c r="AA35" s="107"/>
      <c r="AC35" s="107"/>
      <c r="AD35" s="107"/>
    </row>
    <row r="36" spans="1:30" x14ac:dyDescent="0.2">
      <c r="A36" s="107" t="s">
        <v>402</v>
      </c>
      <c r="B36" s="187">
        <v>0</v>
      </c>
      <c r="C36" s="188"/>
      <c r="D36" s="127">
        <f>ROUND(B36*C36,0)</f>
        <v>0</v>
      </c>
      <c r="E36" s="121"/>
      <c r="F36" s="125">
        <f>ROUND(B36*(1+$B$4),2)</f>
        <v>0</v>
      </c>
      <c r="G36" s="188"/>
      <c r="H36" s="127">
        <f>ROUND(F36*G36,0)</f>
        <v>0</v>
      </c>
      <c r="I36" s="121"/>
      <c r="J36" s="283">
        <f>ROUND(F36*(1+$B$4),2)</f>
        <v>0</v>
      </c>
      <c r="K36" s="284">
        <v>0</v>
      </c>
      <c r="L36" s="277">
        <f>ROUND(J36*K36,0)</f>
        <v>0</v>
      </c>
      <c r="M36" s="275"/>
      <c r="N36" s="283">
        <f>ROUND(J36*(1+$B$4),2)</f>
        <v>0</v>
      </c>
      <c r="O36" s="284">
        <v>0</v>
      </c>
      <c r="P36" s="277">
        <f>ROUND(N36*O36,0)</f>
        <v>0</v>
      </c>
      <c r="Q36" s="275"/>
      <c r="R36" s="283">
        <v>3666.8</v>
      </c>
      <c r="S36" s="284">
        <f>1.5*2</f>
        <v>3</v>
      </c>
      <c r="T36" s="277">
        <f>ROUND(R36*S36,0)</f>
        <v>11000</v>
      </c>
      <c r="U36" s="275"/>
      <c r="V36" s="283">
        <f>ROUND(R36*(1+$B$4),2)</f>
        <v>3776.8</v>
      </c>
      <c r="W36" s="284">
        <v>1.5</v>
      </c>
      <c r="X36" s="277">
        <f>ROUND(V36*W36,0)</f>
        <v>5665</v>
      </c>
      <c r="Y36" s="275"/>
      <c r="Z36" s="272">
        <f>ROUND(D36+H36+L36+P36+T36+X36,0)</f>
        <v>16665</v>
      </c>
      <c r="AA36" s="107"/>
      <c r="AC36" s="107"/>
      <c r="AD36" s="107"/>
    </row>
    <row r="37" spans="1:30" ht="3" customHeight="1" x14ac:dyDescent="0.2">
      <c r="B37" s="123"/>
      <c r="C37" s="124"/>
      <c r="D37" s="118"/>
      <c r="E37" s="121"/>
      <c r="F37" s="123"/>
      <c r="G37" s="124"/>
      <c r="H37" s="118"/>
      <c r="I37" s="121"/>
      <c r="J37" s="259"/>
      <c r="K37" s="282"/>
      <c r="L37" s="276"/>
      <c r="M37" s="275"/>
      <c r="N37" s="259"/>
      <c r="O37" s="282"/>
      <c r="P37" s="276"/>
      <c r="Q37" s="275"/>
      <c r="R37" s="259"/>
      <c r="S37" s="282"/>
      <c r="T37" s="276"/>
      <c r="U37" s="275"/>
      <c r="V37" s="259"/>
      <c r="W37" s="282"/>
      <c r="X37" s="276"/>
      <c r="Y37" s="275"/>
      <c r="Z37" s="276"/>
      <c r="AA37" s="107"/>
      <c r="AC37" s="107"/>
      <c r="AD37" s="107"/>
    </row>
    <row r="38" spans="1:30" x14ac:dyDescent="0.2">
      <c r="A38" s="107" t="s">
        <v>190</v>
      </c>
      <c r="B38" s="125"/>
      <c r="C38" s="126"/>
      <c r="D38" s="117">
        <f>ROUND(SUM(D35:D37),0)</f>
        <v>0</v>
      </c>
      <c r="E38" s="121"/>
      <c r="G38" s="116"/>
      <c r="H38" s="117">
        <f>ROUND(SUM(H35:H37),0)</f>
        <v>0</v>
      </c>
      <c r="I38" s="121"/>
      <c r="J38" s="272"/>
      <c r="K38" s="274"/>
      <c r="L38" s="275">
        <f>ROUND(SUM(L35:L37),0)</f>
        <v>0</v>
      </c>
      <c r="M38" s="275"/>
      <c r="O38" s="274"/>
      <c r="P38" s="275">
        <f>ROUND(SUM(P35:P37),0)</f>
        <v>0</v>
      </c>
      <c r="Q38" s="275"/>
      <c r="S38" s="274"/>
      <c r="T38" s="275">
        <f>ROUND(SUM(T35:T37),0)</f>
        <v>16500</v>
      </c>
      <c r="U38" s="275"/>
      <c r="W38" s="274"/>
      <c r="X38" s="275">
        <f>ROUND(SUM(X35:X37),0)</f>
        <v>19828</v>
      </c>
      <c r="Y38" s="275"/>
      <c r="Z38" s="275">
        <f>ROUND(SUM(Z35:Z37),0)</f>
        <v>36328</v>
      </c>
      <c r="AA38" s="107"/>
      <c r="AC38" s="107"/>
      <c r="AD38" s="107"/>
    </row>
    <row r="39" spans="1:30" ht="6" customHeight="1" x14ac:dyDescent="0.2">
      <c r="B39" s="125"/>
      <c r="C39" s="126"/>
      <c r="D39" s="117"/>
      <c r="E39" s="121"/>
      <c r="G39" s="116"/>
      <c r="H39" s="117"/>
      <c r="I39" s="121"/>
      <c r="J39" s="272"/>
      <c r="K39" s="274"/>
      <c r="L39" s="275"/>
      <c r="M39" s="275"/>
      <c r="O39" s="274"/>
      <c r="P39" s="275"/>
      <c r="Q39" s="275"/>
      <c r="S39" s="274"/>
      <c r="T39" s="275"/>
      <c r="U39" s="275"/>
      <c r="W39" s="274"/>
      <c r="X39" s="275"/>
      <c r="Y39" s="275"/>
      <c r="Z39" s="275"/>
      <c r="AA39" s="107"/>
      <c r="AC39" s="107"/>
      <c r="AD39" s="107"/>
    </row>
    <row r="40" spans="1:30" hidden="1" x14ac:dyDescent="0.2">
      <c r="A40" s="114" t="s">
        <v>55</v>
      </c>
      <c r="B40" s="123" t="s">
        <v>195</v>
      </c>
      <c r="C40" s="124" t="s">
        <v>196</v>
      </c>
      <c r="D40" s="117"/>
      <c r="E40" s="121"/>
      <c r="F40" s="123" t="s">
        <v>195</v>
      </c>
      <c r="G40" s="124" t="s">
        <v>196</v>
      </c>
      <c r="I40" s="121"/>
      <c r="J40" s="259" t="s">
        <v>195</v>
      </c>
      <c r="K40" s="282" t="s">
        <v>196</v>
      </c>
      <c r="L40" s="275"/>
      <c r="M40" s="275"/>
      <c r="N40" s="259" t="s">
        <v>195</v>
      </c>
      <c r="O40" s="282" t="s">
        <v>196</v>
      </c>
      <c r="P40" s="275"/>
      <c r="Q40" s="275"/>
      <c r="R40" s="259" t="s">
        <v>195</v>
      </c>
      <c r="S40" s="282" t="s">
        <v>196</v>
      </c>
      <c r="T40" s="275"/>
      <c r="U40" s="275"/>
      <c r="V40" s="259" t="s">
        <v>195</v>
      </c>
      <c r="W40" s="282" t="s">
        <v>196</v>
      </c>
      <c r="X40" s="275"/>
      <c r="Y40" s="275"/>
      <c r="Z40" s="272"/>
      <c r="AA40" s="107"/>
      <c r="AC40" s="107"/>
      <c r="AD40" s="107"/>
    </row>
    <row r="41" spans="1:30" hidden="1" x14ac:dyDescent="0.2">
      <c r="A41" s="107" t="s">
        <v>194</v>
      </c>
      <c r="B41" s="187"/>
      <c r="C41" s="188"/>
      <c r="D41" s="127">
        <f>ROUND(B41*C41,0)</f>
        <v>0</v>
      </c>
      <c r="E41" s="121"/>
      <c r="F41" s="125">
        <f>ROUND(B41*(1+$B$4),2)</f>
        <v>0</v>
      </c>
      <c r="G41" s="188"/>
      <c r="H41" s="127">
        <f>ROUND(F41*G41,0)</f>
        <v>0</v>
      </c>
      <c r="I41" s="121"/>
      <c r="J41" s="283">
        <f>ROUND(F41*(1+$B$4),2)</f>
        <v>0</v>
      </c>
      <c r="K41" s="284"/>
      <c r="L41" s="277">
        <f>ROUND(J41*K41,0)</f>
        <v>0</v>
      </c>
      <c r="M41" s="275"/>
      <c r="N41" s="283">
        <f>ROUND(J41*(1+$B$4),2)</f>
        <v>0</v>
      </c>
      <c r="O41" s="284"/>
      <c r="P41" s="277">
        <f>ROUND(N41*O41,0)</f>
        <v>0</v>
      </c>
      <c r="Q41" s="275"/>
      <c r="R41" s="283">
        <f>ROUND(N41*(1+$B$4),2)</f>
        <v>0</v>
      </c>
      <c r="S41" s="284"/>
      <c r="T41" s="277">
        <f>ROUND(R41*S41,0)</f>
        <v>0</v>
      </c>
      <c r="U41" s="275"/>
      <c r="V41" s="283">
        <f>ROUND(R41*(1+$B$4),2)</f>
        <v>0</v>
      </c>
      <c r="W41" s="284"/>
      <c r="X41" s="277">
        <f>ROUND(V41*W41,0)</f>
        <v>0</v>
      </c>
      <c r="Y41" s="275"/>
      <c r="Z41" s="272">
        <f>ROUND(D41+H41+L41+P41+T41+X41,0)</f>
        <v>0</v>
      </c>
      <c r="AA41" s="107"/>
      <c r="AC41" s="107"/>
      <c r="AD41" s="107"/>
    </row>
    <row r="42" spans="1:30" hidden="1" x14ac:dyDescent="0.2">
      <c r="A42" s="107" t="s">
        <v>193</v>
      </c>
      <c r="B42" s="187"/>
      <c r="C42" s="188"/>
      <c r="D42" s="127">
        <f>ROUND(B42*C42,0)</f>
        <v>0</v>
      </c>
      <c r="E42" s="121"/>
      <c r="F42" s="125">
        <f>ROUND(B42*(1+$B$4),2)</f>
        <v>0</v>
      </c>
      <c r="G42" s="188"/>
      <c r="H42" s="127">
        <f>ROUND(F42*G42,0)</f>
        <v>0</v>
      </c>
      <c r="I42" s="121"/>
      <c r="J42" s="283">
        <f>ROUND(F42*(1+$B$4),2)</f>
        <v>0</v>
      </c>
      <c r="K42" s="284"/>
      <c r="L42" s="277">
        <f>ROUND(J42*K42,0)</f>
        <v>0</v>
      </c>
      <c r="M42" s="275"/>
      <c r="N42" s="283">
        <f>ROUND(J42*(1+$B$4),2)</f>
        <v>0</v>
      </c>
      <c r="O42" s="284"/>
      <c r="P42" s="277">
        <f>ROUND(N42*O42,0)</f>
        <v>0</v>
      </c>
      <c r="Q42" s="275"/>
      <c r="R42" s="283">
        <f>ROUND(N42*(1+$B$4),2)</f>
        <v>0</v>
      </c>
      <c r="S42" s="284"/>
      <c r="T42" s="277">
        <f>ROUND(R42*S42,0)</f>
        <v>0</v>
      </c>
      <c r="U42" s="275"/>
      <c r="V42" s="283">
        <f>ROUND(R42*(1+$B$4),2)</f>
        <v>0</v>
      </c>
      <c r="W42" s="284"/>
      <c r="X42" s="277">
        <f>ROUND(V42*W42,0)</f>
        <v>0</v>
      </c>
      <c r="Y42" s="275"/>
      <c r="Z42" s="272">
        <f>ROUND(D42+H42+L42+P42+T42+X42,0)</f>
        <v>0</v>
      </c>
      <c r="AA42" s="107"/>
      <c r="AC42" s="107"/>
      <c r="AD42" s="107"/>
    </row>
    <row r="43" spans="1:30" ht="3" hidden="1" customHeight="1" x14ac:dyDescent="0.2">
      <c r="B43" s="123"/>
      <c r="C43" s="124"/>
      <c r="D43" s="118"/>
      <c r="E43" s="121"/>
      <c r="F43" s="123"/>
      <c r="G43" s="124"/>
      <c r="H43" s="118"/>
      <c r="I43" s="121"/>
      <c r="J43" s="259"/>
      <c r="K43" s="282"/>
      <c r="L43" s="276"/>
      <c r="M43" s="275"/>
      <c r="N43" s="259"/>
      <c r="O43" s="282"/>
      <c r="P43" s="276"/>
      <c r="Q43" s="275"/>
      <c r="R43" s="259"/>
      <c r="S43" s="282"/>
      <c r="T43" s="276"/>
      <c r="U43" s="275"/>
      <c r="V43" s="259"/>
      <c r="W43" s="282"/>
      <c r="X43" s="276"/>
      <c r="Y43" s="275"/>
      <c r="Z43" s="276"/>
      <c r="AA43" s="107"/>
      <c r="AC43" s="107"/>
      <c r="AD43" s="107"/>
    </row>
    <row r="44" spans="1:30" hidden="1" x14ac:dyDescent="0.2">
      <c r="A44" s="107" t="s">
        <v>197</v>
      </c>
      <c r="B44" s="125"/>
      <c r="C44" s="126"/>
      <c r="D44" s="117">
        <f>ROUND(SUM(D41:D43),0)</f>
        <v>0</v>
      </c>
      <c r="E44" s="121"/>
      <c r="G44" s="116"/>
      <c r="H44" s="117">
        <f>ROUND(SUM(H41:H43),0)</f>
        <v>0</v>
      </c>
      <c r="I44" s="121"/>
      <c r="J44" s="272"/>
      <c r="K44" s="274"/>
      <c r="L44" s="275">
        <f>ROUND(SUM(L41:L43),0)</f>
        <v>0</v>
      </c>
      <c r="M44" s="275"/>
      <c r="O44" s="274"/>
      <c r="P44" s="275">
        <f>ROUND(SUM(P41:P43),0)</f>
        <v>0</v>
      </c>
      <c r="Q44" s="275"/>
      <c r="S44" s="274"/>
      <c r="T44" s="275">
        <f>ROUND(SUM(T41:T43),0)</f>
        <v>0</v>
      </c>
      <c r="U44" s="275"/>
      <c r="W44" s="274"/>
      <c r="X44" s="275">
        <f>ROUND(SUM(X41:X43),0)</f>
        <v>0</v>
      </c>
      <c r="Y44" s="275"/>
      <c r="Z44" s="275">
        <f>ROUND(SUM(Z41:Z43),0)</f>
        <v>0</v>
      </c>
      <c r="AA44" s="107"/>
      <c r="AC44" s="107"/>
      <c r="AD44" s="107"/>
    </row>
    <row r="45" spans="1:30" ht="6" hidden="1" customHeight="1" x14ac:dyDescent="0.2">
      <c r="B45" s="125"/>
      <c r="C45" s="126"/>
      <c r="D45" s="117"/>
      <c r="E45" s="121"/>
      <c r="G45" s="116"/>
      <c r="H45" s="117"/>
      <c r="I45" s="121"/>
      <c r="J45" s="272"/>
      <c r="K45" s="274"/>
      <c r="L45" s="275"/>
      <c r="M45" s="275"/>
      <c r="O45" s="274"/>
      <c r="P45" s="275"/>
      <c r="Q45" s="275"/>
      <c r="S45" s="274"/>
      <c r="T45" s="275"/>
      <c r="U45" s="275"/>
      <c r="W45" s="274"/>
      <c r="X45" s="275"/>
      <c r="Y45" s="275"/>
      <c r="Z45" s="275"/>
      <c r="AA45" s="107"/>
      <c r="AC45" s="107"/>
      <c r="AD45" s="107"/>
    </row>
    <row r="46" spans="1:30" x14ac:dyDescent="0.2">
      <c r="A46" s="122"/>
      <c r="B46" s="128" t="s">
        <v>11</v>
      </c>
      <c r="C46" s="123" t="s">
        <v>34</v>
      </c>
      <c r="D46" s="127"/>
      <c r="E46" s="121"/>
      <c r="F46" s="128" t="s">
        <v>11</v>
      </c>
      <c r="G46" s="123" t="s">
        <v>34</v>
      </c>
      <c r="H46" s="117"/>
      <c r="I46" s="121"/>
      <c r="J46" s="285" t="s">
        <v>11</v>
      </c>
      <c r="K46" s="259" t="s">
        <v>34</v>
      </c>
      <c r="L46" s="277"/>
      <c r="M46" s="275"/>
      <c r="N46" s="285" t="s">
        <v>11</v>
      </c>
      <c r="O46" s="259" t="s">
        <v>34</v>
      </c>
      <c r="P46" s="277"/>
      <c r="Q46" s="275"/>
      <c r="R46" s="285" t="s">
        <v>11</v>
      </c>
      <c r="S46" s="259" t="s">
        <v>34</v>
      </c>
      <c r="T46" s="277"/>
      <c r="U46" s="275"/>
      <c r="V46" s="285" t="s">
        <v>11</v>
      </c>
      <c r="W46" s="259" t="s">
        <v>34</v>
      </c>
      <c r="X46" s="277"/>
      <c r="Y46" s="275"/>
      <c r="Z46" s="275"/>
      <c r="AA46" s="107"/>
      <c r="AC46" s="107"/>
      <c r="AD46" s="107"/>
    </row>
    <row r="47" spans="1:30" ht="38.25" x14ac:dyDescent="0.2">
      <c r="A47" s="265" t="s">
        <v>419</v>
      </c>
      <c r="B47" s="129">
        <v>265.89</v>
      </c>
      <c r="C47" s="191"/>
      <c r="D47" s="127">
        <f>ROUND(B47*C47,0)</f>
        <v>0</v>
      </c>
      <c r="E47" s="121"/>
      <c r="F47" s="129">
        <v>276.73</v>
      </c>
      <c r="G47" s="191"/>
      <c r="H47" s="127">
        <f>ROUND(F47*G47,0)</f>
        <v>0</v>
      </c>
      <c r="I47" s="121"/>
      <c r="J47" s="286">
        <f>ROUND(F47*(1+$B$5),2)</f>
        <v>293.33</v>
      </c>
      <c r="K47" s="271">
        <v>0</v>
      </c>
      <c r="L47" s="277">
        <f>ROUND(J47*K47,0)</f>
        <v>0</v>
      </c>
      <c r="M47" s="275"/>
      <c r="N47" s="286">
        <v>319.95999999999998</v>
      </c>
      <c r="O47" s="271">
        <v>0</v>
      </c>
      <c r="P47" s="277">
        <f>ROUND(N47*O47,0)</f>
        <v>0</v>
      </c>
      <c r="Q47" s="275"/>
      <c r="R47" s="286">
        <v>319.95999999999998</v>
      </c>
      <c r="S47" s="271">
        <f>6*2</f>
        <v>12</v>
      </c>
      <c r="T47" s="277">
        <f>ROUND(R47*S47,0)</f>
        <v>3840</v>
      </c>
      <c r="U47" s="275"/>
      <c r="V47" s="286">
        <f>ROUND(R47*(1+$B$5),2)</f>
        <v>339.16</v>
      </c>
      <c r="W47" s="271">
        <v>18</v>
      </c>
      <c r="X47" s="277">
        <f>ROUND(V47*W47,0)</f>
        <v>6105</v>
      </c>
      <c r="Y47" s="275"/>
      <c r="Z47" s="272">
        <f>ROUND(D47+H47+L47+P47+T47+X47,0)</f>
        <v>9945</v>
      </c>
      <c r="AA47" s="107"/>
      <c r="AC47" s="107"/>
      <c r="AD47" s="107"/>
    </row>
    <row r="48" spans="1:30" ht="6" customHeight="1" x14ac:dyDescent="0.2">
      <c r="A48" s="116"/>
      <c r="B48" s="112"/>
      <c r="C48" s="116"/>
      <c r="D48" s="117"/>
      <c r="E48" s="121"/>
      <c r="H48" s="117"/>
      <c r="I48" s="121"/>
      <c r="J48" s="272"/>
      <c r="K48" s="274"/>
      <c r="L48" s="275"/>
      <c r="M48" s="275"/>
      <c r="O48" s="274"/>
      <c r="P48" s="275"/>
      <c r="Q48" s="275"/>
      <c r="S48" s="274"/>
      <c r="T48" s="275"/>
      <c r="U48" s="275"/>
      <c r="W48" s="274"/>
      <c r="X48" s="275"/>
      <c r="Y48" s="275"/>
      <c r="Z48" s="275"/>
      <c r="AA48" s="107"/>
      <c r="AC48" s="107"/>
      <c r="AD48" s="107"/>
    </row>
    <row r="49" spans="1:30" x14ac:dyDescent="0.2">
      <c r="C49" s="109" t="s">
        <v>3</v>
      </c>
      <c r="D49" s="117"/>
      <c r="E49" s="121"/>
      <c r="G49" s="109" t="s">
        <v>3</v>
      </c>
      <c r="I49" s="121"/>
      <c r="K49" s="273" t="s">
        <v>3</v>
      </c>
      <c r="L49" s="275"/>
      <c r="M49" s="275"/>
      <c r="N49" s="269"/>
      <c r="O49" s="273" t="s">
        <v>3</v>
      </c>
      <c r="P49" s="275"/>
      <c r="Q49" s="275"/>
      <c r="R49" s="269"/>
      <c r="S49" s="273" t="s">
        <v>3</v>
      </c>
      <c r="T49" s="275"/>
      <c r="U49" s="275"/>
      <c r="V49" s="269"/>
      <c r="W49" s="273" t="s">
        <v>3</v>
      </c>
      <c r="X49" s="275"/>
      <c r="Y49" s="275"/>
      <c r="Z49" s="272"/>
      <c r="AA49" s="107"/>
      <c r="AC49" s="107"/>
      <c r="AD49" s="107"/>
    </row>
    <row r="50" spans="1:30" x14ac:dyDescent="0.2">
      <c r="A50" s="111" t="s">
        <v>4</v>
      </c>
      <c r="B50" s="109" t="s">
        <v>5</v>
      </c>
      <c r="C50" s="109" t="s">
        <v>6</v>
      </c>
      <c r="D50" s="117"/>
      <c r="E50" s="121"/>
      <c r="F50" s="109" t="s">
        <v>5</v>
      </c>
      <c r="G50" s="109" t="s">
        <v>6</v>
      </c>
      <c r="I50" s="121"/>
      <c r="J50" s="273" t="s">
        <v>5</v>
      </c>
      <c r="K50" s="273" t="s">
        <v>6</v>
      </c>
      <c r="L50" s="275"/>
      <c r="M50" s="275"/>
      <c r="N50" s="273" t="s">
        <v>5</v>
      </c>
      <c r="O50" s="273" t="s">
        <v>6</v>
      </c>
      <c r="P50" s="275"/>
      <c r="Q50" s="275"/>
      <c r="R50" s="273" t="s">
        <v>5</v>
      </c>
      <c r="S50" s="273" t="s">
        <v>6</v>
      </c>
      <c r="T50" s="275"/>
      <c r="U50" s="275"/>
      <c r="V50" s="273" t="s">
        <v>5</v>
      </c>
      <c r="W50" s="273" t="s">
        <v>6</v>
      </c>
      <c r="X50" s="275"/>
      <c r="Y50" s="275"/>
      <c r="Z50" s="272"/>
      <c r="AA50" s="107"/>
      <c r="AC50" s="107"/>
      <c r="AD50" s="107"/>
    </row>
    <row r="51" spans="1:30" x14ac:dyDescent="0.2">
      <c r="A51" s="107" t="s">
        <v>12</v>
      </c>
      <c r="B51" s="205">
        <v>0.17199999999999999</v>
      </c>
      <c r="C51" s="130"/>
      <c r="D51" s="117">
        <f>ROUND(D14*B51,0)</f>
        <v>0</v>
      </c>
      <c r="E51" s="121"/>
      <c r="F51" s="205">
        <v>0.189</v>
      </c>
      <c r="H51" s="117">
        <f>ROUND(H14*F51,0)</f>
        <v>0</v>
      </c>
      <c r="I51" s="121"/>
      <c r="J51" s="287">
        <v>0.21099999999999999</v>
      </c>
      <c r="K51" s="271"/>
      <c r="L51" s="275">
        <f>ROUND(L14*J51,0)</f>
        <v>0</v>
      </c>
      <c r="M51" s="275"/>
      <c r="N51" s="287">
        <v>0.21099999999999999</v>
      </c>
      <c r="O51" s="271"/>
      <c r="P51" s="275">
        <f>ROUND(P14*N51,0)</f>
        <v>0</v>
      </c>
      <c r="Q51" s="275"/>
      <c r="R51" s="287">
        <v>0.224</v>
      </c>
      <c r="S51" s="271"/>
      <c r="T51" s="275">
        <f>ROUND(T14*R51,0)</f>
        <v>0</v>
      </c>
      <c r="U51" s="275"/>
      <c r="V51" s="287">
        <v>0.224</v>
      </c>
      <c r="W51" s="271"/>
      <c r="X51" s="275">
        <f>ROUND(X14*V51,0)</f>
        <v>0</v>
      </c>
      <c r="Y51" s="275"/>
      <c r="Z51" s="272">
        <f t="shared" ref="Z51:Z56" si="0">ROUND(D51+H51+L51+P51+T51+X51,0)</f>
        <v>0</v>
      </c>
      <c r="AA51" s="107"/>
      <c r="AC51" s="107"/>
      <c r="AD51" s="107"/>
    </row>
    <row r="52" spans="1:30" x14ac:dyDescent="0.2">
      <c r="A52" s="107" t="s">
        <v>31</v>
      </c>
      <c r="B52" s="205">
        <v>0.26800000000000002</v>
      </c>
      <c r="C52" s="130"/>
      <c r="D52" s="117">
        <f>ROUND(D20*B52,0)</f>
        <v>0</v>
      </c>
      <c r="E52" s="121"/>
      <c r="F52" s="205">
        <v>0.28999999999999998</v>
      </c>
      <c r="H52" s="117">
        <f>ROUND(H20*F52,0)</f>
        <v>0</v>
      </c>
      <c r="I52" s="121"/>
      <c r="J52" s="287">
        <v>0.316</v>
      </c>
      <c r="K52" s="271"/>
      <c r="L52" s="275">
        <f>ROUND(L20*J52,0)</f>
        <v>0</v>
      </c>
      <c r="M52" s="275"/>
      <c r="N52" s="287">
        <v>0.30199999999999999</v>
      </c>
      <c r="O52" s="271"/>
      <c r="P52" s="275">
        <f>ROUND(P20*N52,0)</f>
        <v>0</v>
      </c>
      <c r="Q52" s="275"/>
      <c r="R52" s="287">
        <v>0.307</v>
      </c>
      <c r="S52" s="271"/>
      <c r="T52" s="275">
        <f>ROUND(T20*R52,0)</f>
        <v>0</v>
      </c>
      <c r="U52" s="275"/>
      <c r="V52" s="287">
        <v>0.309</v>
      </c>
      <c r="W52" s="271"/>
      <c r="X52" s="275">
        <f>ROUND(X20*V52,0)</f>
        <v>0</v>
      </c>
      <c r="Y52" s="275"/>
      <c r="Z52" s="272">
        <f t="shared" si="0"/>
        <v>0</v>
      </c>
      <c r="AA52" s="107"/>
      <c r="AC52" s="107"/>
      <c r="AD52" s="107"/>
    </row>
    <row r="53" spans="1:30" x14ac:dyDescent="0.2">
      <c r="A53" s="107" t="s">
        <v>169</v>
      </c>
      <c r="B53" s="205">
        <v>0.30299999999999999</v>
      </c>
      <c r="C53" s="130"/>
      <c r="D53" s="117">
        <f>ROUND(D26*B53,0)</f>
        <v>0</v>
      </c>
      <c r="E53" s="121"/>
      <c r="F53" s="205">
        <v>0.32500000000000001</v>
      </c>
      <c r="H53" s="117">
        <f>ROUND(H26*F53,0)</f>
        <v>0</v>
      </c>
      <c r="I53" s="121"/>
      <c r="J53" s="287">
        <v>0.35199999999999998</v>
      </c>
      <c r="K53" s="271"/>
      <c r="L53" s="275">
        <f>ROUND(L26*J53,0)</f>
        <v>0</v>
      </c>
      <c r="M53" s="275"/>
      <c r="N53" s="287">
        <v>0.36499999999999999</v>
      </c>
      <c r="O53" s="271"/>
      <c r="P53" s="275">
        <f>ROUND(P26*N53,0)</f>
        <v>0</v>
      </c>
      <c r="Q53" s="275"/>
      <c r="R53" s="287">
        <v>0.373</v>
      </c>
      <c r="S53" s="271"/>
      <c r="T53" s="275">
        <f>ROUND(T26*R53,0)</f>
        <v>0</v>
      </c>
      <c r="U53" s="275"/>
      <c r="V53" s="287">
        <v>0.379</v>
      </c>
      <c r="W53" s="271"/>
      <c r="X53" s="275">
        <f>ROUND(X26*V53,0)</f>
        <v>0</v>
      </c>
      <c r="Y53" s="275"/>
      <c r="Z53" s="272">
        <f t="shared" si="0"/>
        <v>0</v>
      </c>
      <c r="AA53" s="107"/>
      <c r="AC53" s="107"/>
      <c r="AD53" s="107"/>
    </row>
    <row r="54" spans="1:30" x14ac:dyDescent="0.2">
      <c r="A54" s="107" t="s">
        <v>184</v>
      </c>
      <c r="B54" s="205">
        <v>0.22900000000000001</v>
      </c>
      <c r="C54" s="130"/>
      <c r="D54" s="117">
        <f>ROUND(D32*B54,0)</f>
        <v>0</v>
      </c>
      <c r="E54" s="121"/>
      <c r="F54" s="205">
        <v>0.255</v>
      </c>
      <c r="H54" s="117">
        <f>ROUND(H32*F54,0)</f>
        <v>0</v>
      </c>
      <c r="I54" s="121"/>
      <c r="J54" s="287">
        <v>0.28299999999999997</v>
      </c>
      <c r="K54" s="271"/>
      <c r="L54" s="275">
        <f>ROUND(L32*J54,0)</f>
        <v>0</v>
      </c>
      <c r="M54" s="275"/>
      <c r="N54" s="287">
        <v>0.26100000000000001</v>
      </c>
      <c r="O54" s="271"/>
      <c r="P54" s="275">
        <f>ROUND(P32*N54,0)</f>
        <v>0</v>
      </c>
      <c r="Q54" s="275"/>
      <c r="R54" s="287">
        <v>0.26600000000000001</v>
      </c>
      <c r="S54" s="271"/>
      <c r="T54" s="275">
        <f>ROUND(T32*R54,0)</f>
        <v>0</v>
      </c>
      <c r="U54" s="275"/>
      <c r="V54" s="287">
        <v>0.27200000000000002</v>
      </c>
      <c r="W54" s="271"/>
      <c r="X54" s="275">
        <f>ROUND(X32*V54,0)</f>
        <v>0</v>
      </c>
      <c r="Y54" s="275"/>
      <c r="Z54" s="272">
        <f t="shared" si="0"/>
        <v>0</v>
      </c>
      <c r="AA54" s="107"/>
      <c r="AC54" s="107"/>
      <c r="AD54" s="107"/>
    </row>
    <row r="55" spans="1:30" s="106" customFormat="1" x14ac:dyDescent="0.2">
      <c r="A55" s="106" t="s">
        <v>257</v>
      </c>
      <c r="B55" s="206">
        <v>0.01</v>
      </c>
      <c r="C55" s="132"/>
      <c r="D55" s="127">
        <f>ROUND(B55*(D35+D41),0)</f>
        <v>0</v>
      </c>
      <c r="E55" s="119"/>
      <c r="F55" s="206">
        <v>0.01</v>
      </c>
      <c r="H55" s="127">
        <f>ROUND(F55*(H35+H41),0)</f>
        <v>0</v>
      </c>
      <c r="I55" s="119"/>
      <c r="J55" s="288">
        <v>0.01</v>
      </c>
      <c r="K55" s="270"/>
      <c r="L55" s="277">
        <f>ROUND(J55*(L35+L41),0)</f>
        <v>0</v>
      </c>
      <c r="M55" s="277"/>
      <c r="N55" s="288">
        <v>0.01</v>
      </c>
      <c r="O55" s="270"/>
      <c r="P55" s="277">
        <f>ROUND(N55*(P35+P41),0)</f>
        <v>0</v>
      </c>
      <c r="Q55" s="277"/>
      <c r="R55" s="288">
        <v>0.01</v>
      </c>
      <c r="S55" s="270"/>
      <c r="T55" s="277">
        <f>ROUND(R55*(T35+T41),0)</f>
        <v>55</v>
      </c>
      <c r="U55" s="277"/>
      <c r="V55" s="288">
        <v>0.01</v>
      </c>
      <c r="W55" s="270"/>
      <c r="X55" s="277">
        <f>ROUND(V55*(X35+X41),0)</f>
        <v>142</v>
      </c>
      <c r="Y55" s="277"/>
      <c r="Z55" s="272">
        <f t="shared" si="0"/>
        <v>197</v>
      </c>
    </row>
    <row r="56" spans="1:30" s="106" customFormat="1" x14ac:dyDescent="0.2">
      <c r="A56" s="106" t="s">
        <v>258</v>
      </c>
      <c r="B56" s="206">
        <v>0.01</v>
      </c>
      <c r="C56" s="132"/>
      <c r="D56" s="127">
        <f>ROUND(B56*(D36+D42),0)</f>
        <v>0</v>
      </c>
      <c r="E56" s="119"/>
      <c r="F56" s="206">
        <v>0.01</v>
      </c>
      <c r="H56" s="127">
        <f>ROUND(F56*(H36+H42),0)</f>
        <v>0</v>
      </c>
      <c r="I56" s="119"/>
      <c r="J56" s="288">
        <v>0.01</v>
      </c>
      <c r="K56" s="270"/>
      <c r="L56" s="277">
        <f>ROUND(J56*(L36+L42),0)</f>
        <v>0</v>
      </c>
      <c r="M56" s="277"/>
      <c r="N56" s="288">
        <v>0.01</v>
      </c>
      <c r="O56" s="270"/>
      <c r="P56" s="277">
        <f>ROUND(N56*(P36+P42),0)</f>
        <v>0</v>
      </c>
      <c r="Q56" s="277"/>
      <c r="R56" s="288">
        <v>0.01</v>
      </c>
      <c r="S56" s="270"/>
      <c r="T56" s="277">
        <f>ROUND(R56*(T36+T42),0)</f>
        <v>110</v>
      </c>
      <c r="U56" s="277"/>
      <c r="V56" s="288">
        <v>0.01</v>
      </c>
      <c r="W56" s="270"/>
      <c r="X56" s="277">
        <f>ROUND(V56*(X36+X42),0)</f>
        <v>57</v>
      </c>
      <c r="Y56" s="277"/>
      <c r="Z56" s="272">
        <f t="shared" si="0"/>
        <v>167</v>
      </c>
    </row>
    <row r="57" spans="1:30" s="106" customFormat="1" x14ac:dyDescent="0.2">
      <c r="B57" s="133" t="s">
        <v>43</v>
      </c>
      <c r="C57" s="134" t="s">
        <v>44</v>
      </c>
      <c r="D57" s="127"/>
      <c r="E57" s="119"/>
      <c r="F57" s="207" t="s">
        <v>43</v>
      </c>
      <c r="G57" s="134" t="s">
        <v>44</v>
      </c>
      <c r="H57" s="127"/>
      <c r="I57" s="119"/>
      <c r="J57" s="291" t="s">
        <v>43</v>
      </c>
      <c r="K57" s="290" t="s">
        <v>44</v>
      </c>
      <c r="L57" s="277"/>
      <c r="M57" s="277"/>
      <c r="N57" s="291" t="s">
        <v>43</v>
      </c>
      <c r="O57" s="290" t="s">
        <v>44</v>
      </c>
      <c r="P57" s="277"/>
      <c r="Q57" s="277"/>
      <c r="R57" s="291" t="s">
        <v>43</v>
      </c>
      <c r="S57" s="290" t="s">
        <v>44</v>
      </c>
      <c r="T57" s="277"/>
      <c r="U57" s="277"/>
      <c r="V57" s="291" t="s">
        <v>43</v>
      </c>
      <c r="W57" s="290" t="s">
        <v>44</v>
      </c>
      <c r="X57" s="277"/>
      <c r="Y57" s="277"/>
      <c r="Z57" s="272"/>
    </row>
    <row r="58" spans="1:30" s="106" customFormat="1" x14ac:dyDescent="0.2">
      <c r="A58" s="106" t="s">
        <v>23</v>
      </c>
      <c r="B58" s="191">
        <v>0</v>
      </c>
      <c r="C58" s="174">
        <v>643</v>
      </c>
      <c r="D58" s="127">
        <f>ROUND(B58*C58,0)</f>
        <v>0</v>
      </c>
      <c r="E58" s="119"/>
      <c r="F58" s="191">
        <v>0</v>
      </c>
      <c r="G58" s="175">
        <v>792</v>
      </c>
      <c r="H58" s="127">
        <f>ROUND(F58*G58,0)</f>
        <v>0</v>
      </c>
      <c r="I58" s="119"/>
      <c r="J58" s="271">
        <v>0</v>
      </c>
      <c r="K58" s="293">
        <v>831</v>
      </c>
      <c r="L58" s="277">
        <f>ROUND(J58*K58,0)</f>
        <v>0</v>
      </c>
      <c r="M58" s="277"/>
      <c r="N58" s="271">
        <v>0</v>
      </c>
      <c r="O58" s="293">
        <v>851</v>
      </c>
      <c r="P58" s="277">
        <f>ROUND(N58*O58,0)</f>
        <v>0</v>
      </c>
      <c r="Q58" s="277"/>
      <c r="R58" s="271">
        <v>0</v>
      </c>
      <c r="S58" s="293">
        <v>669</v>
      </c>
      <c r="T58" s="277">
        <f>ROUND(R58*S58,0)</f>
        <v>0</v>
      </c>
      <c r="U58" s="277"/>
      <c r="V58" s="271">
        <v>1</v>
      </c>
      <c r="W58" s="293">
        <v>736</v>
      </c>
      <c r="X58" s="277">
        <f>ROUND(V58*W58,0)</f>
        <v>736</v>
      </c>
      <c r="Y58" s="277"/>
      <c r="Z58" s="272">
        <f>ROUND(D58+H58+L58+P58+T58+X58,0)</f>
        <v>736</v>
      </c>
    </row>
    <row r="59" spans="1:30" x14ac:dyDescent="0.2">
      <c r="A59" s="106" t="s">
        <v>24</v>
      </c>
      <c r="B59" s="191">
        <v>0</v>
      </c>
      <c r="C59" s="174">
        <v>869</v>
      </c>
      <c r="D59" s="118">
        <f>ROUND(B59*C59,0)</f>
        <v>0</v>
      </c>
      <c r="E59" s="119"/>
      <c r="F59" s="191">
        <v>0</v>
      </c>
      <c r="G59" s="176">
        <v>1067</v>
      </c>
      <c r="H59" s="118">
        <f>ROUND(F59*G59,0)</f>
        <v>0</v>
      </c>
      <c r="I59" s="119"/>
      <c r="J59" s="271">
        <v>0</v>
      </c>
      <c r="K59" s="293">
        <v>1120</v>
      </c>
      <c r="L59" s="276">
        <f>ROUND(J59*K59,0)</f>
        <v>0</v>
      </c>
      <c r="M59" s="277"/>
      <c r="N59" s="271">
        <v>0</v>
      </c>
      <c r="O59" s="293">
        <v>1184</v>
      </c>
      <c r="P59" s="276">
        <f>ROUND(N59*O59,0)</f>
        <v>0</v>
      </c>
      <c r="Q59" s="277"/>
      <c r="R59" s="271">
        <f>0.5*2</f>
        <v>1</v>
      </c>
      <c r="S59" s="293">
        <v>936</v>
      </c>
      <c r="T59" s="276">
        <f>ROUND(R59*S59,0)</f>
        <v>936</v>
      </c>
      <c r="U59" s="277"/>
      <c r="V59" s="271">
        <v>0.5</v>
      </c>
      <c r="W59" s="293">
        <v>1030</v>
      </c>
      <c r="X59" s="276">
        <f>ROUND(V59*W59,0)</f>
        <v>515</v>
      </c>
      <c r="Y59" s="277"/>
      <c r="Z59" s="278">
        <f>ROUND(D59+H59+L59+P59+T59+X59,0)</f>
        <v>1451</v>
      </c>
      <c r="AA59" s="107"/>
      <c r="AC59" s="107"/>
      <c r="AD59" s="107"/>
    </row>
    <row r="60" spans="1:30" x14ac:dyDescent="0.2">
      <c r="A60" s="116" t="s">
        <v>7</v>
      </c>
      <c r="B60" s="131"/>
      <c r="C60" s="132"/>
      <c r="D60" s="117">
        <f>ROUND(SUM(D51:D59),0)</f>
        <v>0</v>
      </c>
      <c r="E60" s="121"/>
      <c r="G60" s="132"/>
      <c r="H60" s="117">
        <f>ROUND(SUM(H51:H59),0)</f>
        <v>0</v>
      </c>
      <c r="I60" s="121"/>
      <c r="J60" s="295"/>
      <c r="K60" s="271"/>
      <c r="L60" s="275">
        <f>ROUND(SUM(L51:L59),0)</f>
        <v>0</v>
      </c>
      <c r="M60" s="275"/>
      <c r="N60" s="295"/>
      <c r="O60" s="271"/>
      <c r="P60" s="275">
        <f>ROUND(SUM(P51:P59),0)</f>
        <v>0</v>
      </c>
      <c r="Q60" s="275"/>
      <c r="R60" s="295"/>
      <c r="S60" s="271"/>
      <c r="T60" s="275">
        <f>ROUND(SUM(T51:T59),0)</f>
        <v>1101</v>
      </c>
      <c r="U60" s="275"/>
      <c r="V60" s="295"/>
      <c r="W60" s="271"/>
      <c r="X60" s="275">
        <f>ROUND(SUM(X51:X59),0)</f>
        <v>1450</v>
      </c>
      <c r="Y60" s="275"/>
      <c r="Z60" s="275">
        <f>ROUND(SUM(Z51:Z59),0)</f>
        <v>2551</v>
      </c>
      <c r="AA60" s="107"/>
      <c r="AC60" s="107"/>
      <c r="AD60" s="107"/>
    </row>
    <row r="61" spans="1:30" ht="5.25" customHeight="1" x14ac:dyDescent="0.2">
      <c r="A61" s="116"/>
      <c r="B61" s="131"/>
      <c r="C61" s="112"/>
      <c r="D61" s="117"/>
      <c r="E61" s="121"/>
      <c r="H61" s="117"/>
      <c r="I61" s="121"/>
      <c r="J61" s="295"/>
      <c r="K61" s="272"/>
      <c r="L61" s="275"/>
      <c r="M61" s="275"/>
      <c r="N61" s="295"/>
      <c r="P61" s="275"/>
      <c r="Q61" s="275"/>
      <c r="R61" s="295"/>
      <c r="T61" s="275"/>
      <c r="U61" s="275"/>
      <c r="V61" s="295"/>
      <c r="X61" s="275"/>
      <c r="Y61" s="275"/>
      <c r="Z61" s="275"/>
      <c r="AA61" s="107"/>
      <c r="AC61" s="107"/>
      <c r="AD61" s="107"/>
    </row>
    <row r="62" spans="1:30" x14ac:dyDescent="0.2">
      <c r="A62" s="107" t="s">
        <v>168</v>
      </c>
      <c r="D62" s="112">
        <f>ROUND(D14+D20+D26+D32+D38+D44+D47+D60,0)</f>
        <v>0</v>
      </c>
      <c r="E62" s="121"/>
      <c r="H62" s="112">
        <f>ROUND(H14+H20+H26+H32+H38+H44+H47+H60,0)</f>
        <v>0</v>
      </c>
      <c r="I62" s="121"/>
      <c r="L62" s="272">
        <f>ROUND(L14+L20+L26+L32+L38+L44+L47+L60,0)</f>
        <v>0</v>
      </c>
      <c r="M62" s="275"/>
      <c r="N62" s="269"/>
      <c r="O62" s="269"/>
      <c r="P62" s="272">
        <f>ROUND(P14+P20+P26+P32+P38+P44+P47+P60,0)</f>
        <v>0</v>
      </c>
      <c r="Q62" s="275"/>
      <c r="R62" s="269"/>
      <c r="S62" s="269"/>
      <c r="T62" s="272">
        <f>ROUND(T14+T20+T26+T32+T38+T44+T47+T60,0)</f>
        <v>21441</v>
      </c>
      <c r="U62" s="275"/>
      <c r="V62" s="269"/>
      <c r="W62" s="269"/>
      <c r="X62" s="272">
        <f>ROUND(X14+X20+X26+X32+X38+X44+X47+X60,0)</f>
        <v>27383</v>
      </c>
      <c r="Y62" s="275"/>
      <c r="Z62" s="272">
        <f>ROUND(Z14+Z20+Z26+Z32+Z38+Z44+Z47+Z60,0)</f>
        <v>48824</v>
      </c>
      <c r="AA62" s="107"/>
      <c r="AC62" s="107"/>
      <c r="AD62" s="107"/>
    </row>
    <row r="63" spans="1:30" ht="6" customHeight="1" x14ac:dyDescent="0.2">
      <c r="D63" s="117"/>
      <c r="E63" s="121"/>
      <c r="I63" s="121"/>
      <c r="L63" s="275"/>
      <c r="M63" s="275"/>
      <c r="N63" s="269"/>
      <c r="O63" s="269"/>
      <c r="P63" s="275"/>
      <c r="Q63" s="275"/>
      <c r="R63" s="269"/>
      <c r="S63" s="269"/>
      <c r="T63" s="275"/>
      <c r="U63" s="275"/>
      <c r="V63" s="269"/>
      <c r="W63" s="269"/>
      <c r="X63" s="275"/>
      <c r="Y63" s="275"/>
      <c r="Z63" s="272"/>
      <c r="AA63" s="107"/>
      <c r="AC63" s="107"/>
      <c r="AD63" s="107"/>
    </row>
    <row r="64" spans="1:30" ht="15" hidden="1" customHeight="1" x14ac:dyDescent="0.2">
      <c r="A64" s="107" t="s">
        <v>41</v>
      </c>
      <c r="D64" s="192"/>
      <c r="E64" s="121"/>
      <c r="H64" s="196"/>
      <c r="I64" s="121"/>
      <c r="L64" s="275"/>
      <c r="M64" s="275"/>
      <c r="N64" s="269"/>
      <c r="O64" s="269"/>
      <c r="P64" s="275"/>
      <c r="Q64" s="275"/>
      <c r="R64" s="269"/>
      <c r="S64" s="269"/>
      <c r="T64" s="275"/>
      <c r="U64" s="275"/>
      <c r="V64" s="269"/>
      <c r="W64" s="269"/>
      <c r="X64" s="275"/>
      <c r="Y64" s="275"/>
      <c r="Z64" s="272">
        <f>ROUND(D64+H64+L64+P64+T64+X64,0)</f>
        <v>0</v>
      </c>
      <c r="AA64" s="107"/>
      <c r="AC64" s="107"/>
      <c r="AD64" s="107"/>
    </row>
    <row r="65" spans="1:30" ht="6" hidden="1" customHeight="1" x14ac:dyDescent="0.2">
      <c r="D65" s="117"/>
      <c r="E65" s="121"/>
      <c r="I65" s="121"/>
      <c r="L65" s="275"/>
      <c r="M65" s="275"/>
      <c r="N65" s="269"/>
      <c r="O65" s="269"/>
      <c r="P65" s="275"/>
      <c r="Q65" s="275"/>
      <c r="R65" s="269"/>
      <c r="S65" s="269"/>
      <c r="T65" s="275"/>
      <c r="U65" s="275"/>
      <c r="V65" s="269"/>
      <c r="W65" s="269"/>
      <c r="X65" s="275"/>
      <c r="Y65" s="275"/>
      <c r="Z65" s="272"/>
      <c r="AA65" s="107"/>
      <c r="AC65" s="107"/>
      <c r="AD65" s="107"/>
    </row>
    <row r="66" spans="1:30" x14ac:dyDescent="0.2">
      <c r="A66" s="114" t="s">
        <v>10</v>
      </c>
      <c r="D66" s="117"/>
      <c r="E66" s="121"/>
      <c r="I66" s="121"/>
      <c r="L66" s="275"/>
      <c r="M66" s="275"/>
      <c r="N66" s="269"/>
      <c r="O66" s="269"/>
      <c r="P66" s="275"/>
      <c r="Q66" s="275"/>
      <c r="R66" s="269"/>
      <c r="S66" s="269"/>
      <c r="T66" s="275"/>
      <c r="U66" s="275"/>
      <c r="V66" s="269"/>
      <c r="W66" s="269"/>
      <c r="X66" s="275"/>
      <c r="Y66" s="275"/>
      <c r="Z66" s="272"/>
      <c r="AA66" s="107"/>
      <c r="AC66" s="107"/>
      <c r="AD66" s="107"/>
    </row>
    <row r="67" spans="1:30" x14ac:dyDescent="0.2">
      <c r="A67" s="107" t="s">
        <v>35</v>
      </c>
      <c r="D67" s="192"/>
      <c r="E67" s="121"/>
      <c r="H67" s="185"/>
      <c r="I67" s="121"/>
      <c r="L67" s="272">
        <v>0</v>
      </c>
      <c r="M67" s="275"/>
      <c r="N67" s="269"/>
      <c r="O67" s="269"/>
      <c r="Q67" s="275"/>
      <c r="R67" s="269"/>
      <c r="S67" s="269"/>
      <c r="T67" s="272">
        <v>1000</v>
      </c>
      <c r="U67" s="275"/>
      <c r="V67" s="269"/>
      <c r="W67" s="269"/>
      <c r="X67" s="272">
        <v>1000</v>
      </c>
      <c r="Y67" s="275"/>
      <c r="Z67" s="272">
        <f>ROUND(D67+H67+L67+P67+T67+X67,0)</f>
        <v>2000</v>
      </c>
      <c r="AA67" s="107"/>
      <c r="AC67" s="107"/>
      <c r="AD67" s="107"/>
    </row>
    <row r="68" spans="1:30" x14ac:dyDescent="0.2">
      <c r="A68" s="107" t="s">
        <v>36</v>
      </c>
      <c r="D68" s="192"/>
      <c r="E68" s="121"/>
      <c r="F68" s="112"/>
      <c r="G68" s="112"/>
      <c r="H68" s="185"/>
      <c r="I68" s="121"/>
      <c r="J68" s="272"/>
      <c r="K68" s="272"/>
      <c r="L68" s="275"/>
      <c r="M68" s="275"/>
      <c r="P68" s="275"/>
      <c r="Q68" s="275"/>
      <c r="T68" s="275"/>
      <c r="U68" s="275"/>
      <c r="X68" s="275">
        <v>3000</v>
      </c>
      <c r="Y68" s="275"/>
      <c r="Z68" s="272">
        <f>ROUND(D68+H68+L68+P68+T68+X68,0)</f>
        <v>3000</v>
      </c>
      <c r="AA68" s="107"/>
      <c r="AC68" s="107"/>
      <c r="AD68" s="107"/>
    </row>
    <row r="69" spans="1:30" ht="6" customHeight="1" x14ac:dyDescent="0.2">
      <c r="D69" s="117"/>
      <c r="E69" s="121"/>
      <c r="I69" s="121"/>
      <c r="L69" s="275"/>
      <c r="M69" s="275"/>
      <c r="N69" s="269"/>
      <c r="O69" s="269"/>
      <c r="P69" s="275"/>
      <c r="Q69" s="275"/>
      <c r="R69" s="269"/>
      <c r="S69" s="269"/>
      <c r="T69" s="275"/>
      <c r="U69" s="275"/>
      <c r="V69" s="269"/>
      <c r="W69" s="269"/>
      <c r="X69" s="275"/>
      <c r="Y69" s="275"/>
      <c r="Z69" s="272"/>
      <c r="AA69" s="107"/>
      <c r="AC69" s="107"/>
      <c r="AD69" s="107"/>
    </row>
    <row r="70" spans="1:30" ht="12.75" hidden="1" customHeight="1" x14ac:dyDescent="0.2">
      <c r="A70" s="114" t="s">
        <v>150</v>
      </c>
      <c r="D70" s="117"/>
      <c r="E70" s="121"/>
      <c r="I70" s="121"/>
      <c r="L70" s="275"/>
      <c r="M70" s="275"/>
      <c r="N70" s="269"/>
      <c r="O70" s="269"/>
      <c r="P70" s="275"/>
      <c r="Q70" s="275"/>
      <c r="R70" s="269"/>
      <c r="S70" s="269"/>
      <c r="T70" s="275"/>
      <c r="U70" s="275"/>
      <c r="V70" s="269"/>
      <c r="W70" s="269"/>
      <c r="X70" s="275"/>
      <c r="Y70" s="275"/>
      <c r="Z70" s="272"/>
      <c r="AA70" s="107"/>
      <c r="AC70" s="107"/>
      <c r="AD70" s="107"/>
    </row>
    <row r="71" spans="1:30" ht="12.75" hidden="1" customHeight="1" x14ac:dyDescent="0.2">
      <c r="A71" s="107" t="s">
        <v>241</v>
      </c>
      <c r="D71" s="192"/>
      <c r="E71" s="121"/>
      <c r="H71" s="185"/>
      <c r="I71" s="121"/>
      <c r="J71" s="272"/>
      <c r="K71" s="272"/>
      <c r="L71" s="275"/>
      <c r="M71" s="275"/>
      <c r="P71" s="275"/>
      <c r="Q71" s="275"/>
      <c r="T71" s="275"/>
      <c r="U71" s="275"/>
      <c r="X71" s="275"/>
      <c r="Y71" s="275"/>
      <c r="Z71" s="272">
        <f>ROUND(D71+H71+L71+P71+T71+X71,0)</f>
        <v>0</v>
      </c>
      <c r="AA71" s="107"/>
      <c r="AC71" s="107"/>
      <c r="AD71" s="107"/>
    </row>
    <row r="72" spans="1:30" ht="12.75" hidden="1" customHeight="1" x14ac:dyDescent="0.2">
      <c r="A72" s="107" t="s">
        <v>245</v>
      </c>
      <c r="D72" s="192"/>
      <c r="E72" s="121"/>
      <c r="H72" s="185"/>
      <c r="I72" s="121"/>
      <c r="J72" s="272"/>
      <c r="K72" s="272"/>
      <c r="L72" s="275"/>
      <c r="M72" s="275"/>
      <c r="P72" s="275"/>
      <c r="Q72" s="275"/>
      <c r="T72" s="275"/>
      <c r="U72" s="275"/>
      <c r="X72" s="275"/>
      <c r="Y72" s="275"/>
      <c r="Z72" s="272">
        <f>ROUND(D72+H72+L72+P72+T72+X72,0)</f>
        <v>0</v>
      </c>
      <c r="AA72" s="107"/>
      <c r="AC72" s="107"/>
      <c r="AD72" s="107"/>
    </row>
    <row r="73" spans="1:30" ht="12.75" hidden="1" customHeight="1" x14ac:dyDescent="0.2">
      <c r="A73" s="107" t="s">
        <v>242</v>
      </c>
      <c r="D73" s="192"/>
      <c r="E73" s="121"/>
      <c r="H73" s="185"/>
      <c r="I73" s="121"/>
      <c r="J73" s="272"/>
      <c r="K73" s="272"/>
      <c r="L73" s="275"/>
      <c r="M73" s="275"/>
      <c r="P73" s="275"/>
      <c r="Q73" s="275"/>
      <c r="T73" s="275"/>
      <c r="U73" s="275"/>
      <c r="X73" s="275"/>
      <c r="Y73" s="275"/>
      <c r="Z73" s="272">
        <f>ROUND(D73+H73+L73+P73+T73+X73,0)</f>
        <v>0</v>
      </c>
      <c r="AA73" s="107"/>
      <c r="AC73" s="107"/>
      <c r="AD73" s="107"/>
    </row>
    <row r="74" spans="1:30" ht="12.75" hidden="1" customHeight="1" x14ac:dyDescent="0.2">
      <c r="A74" s="107" t="s">
        <v>243</v>
      </c>
      <c r="D74" s="193"/>
      <c r="E74" s="121"/>
      <c r="H74" s="185"/>
      <c r="I74" s="121"/>
      <c r="J74" s="272"/>
      <c r="K74" s="272"/>
      <c r="L74" s="275"/>
      <c r="M74" s="275"/>
      <c r="P74" s="275"/>
      <c r="Q74" s="275"/>
      <c r="T74" s="275"/>
      <c r="U74" s="275"/>
      <c r="X74" s="275"/>
      <c r="Y74" s="275"/>
      <c r="Z74" s="278">
        <f>ROUND(D74+H74+L74+P74+T74+X74,0)</f>
        <v>0</v>
      </c>
      <c r="AA74" s="107"/>
      <c r="AC74" s="107"/>
      <c r="AD74" s="107"/>
    </row>
    <row r="75" spans="1:30" ht="12.75" hidden="1" customHeight="1" x14ac:dyDescent="0.2">
      <c r="A75" s="107" t="s">
        <v>244</v>
      </c>
      <c r="D75" s="159">
        <f>ROUND(SUM(D70:D74),0)</f>
        <v>0</v>
      </c>
      <c r="E75" s="121"/>
      <c r="H75" s="159">
        <f>ROUND(SUM(H70:H74),0)</f>
        <v>0</v>
      </c>
      <c r="I75" s="121"/>
      <c r="L75" s="296">
        <f>ROUND(SUM(L70:L74),0)</f>
        <v>0</v>
      </c>
      <c r="M75" s="275"/>
      <c r="N75" s="269"/>
      <c r="O75" s="269"/>
      <c r="P75" s="296">
        <f>ROUND(SUM(P70:P74),0)</f>
        <v>0</v>
      </c>
      <c r="Q75" s="275"/>
      <c r="R75" s="269"/>
      <c r="S75" s="269"/>
      <c r="T75" s="296">
        <f>ROUND(SUM(T70:T74),0)</f>
        <v>0</v>
      </c>
      <c r="U75" s="275"/>
      <c r="V75" s="269"/>
      <c r="W75" s="269"/>
      <c r="X75" s="296">
        <f>ROUND(SUM(X70:X74),0)</f>
        <v>0</v>
      </c>
      <c r="Y75" s="275"/>
      <c r="Z75" s="296">
        <f>ROUND(SUM(Z70:Z74),0)</f>
        <v>0</v>
      </c>
      <c r="AA75" s="107"/>
      <c r="AC75" s="107"/>
      <c r="AD75" s="107"/>
    </row>
    <row r="76" spans="1:30" ht="6" hidden="1" customHeight="1" x14ac:dyDescent="0.2">
      <c r="D76" s="117"/>
      <c r="E76" s="121"/>
      <c r="I76" s="121"/>
      <c r="L76" s="275"/>
      <c r="M76" s="275"/>
      <c r="N76" s="269"/>
      <c r="O76" s="269"/>
      <c r="P76" s="275"/>
      <c r="Q76" s="275"/>
      <c r="R76" s="269"/>
      <c r="S76" s="269"/>
      <c r="T76" s="275"/>
      <c r="U76" s="275"/>
      <c r="V76" s="269"/>
      <c r="W76" s="269"/>
      <c r="X76" s="275"/>
      <c r="Y76" s="275"/>
      <c r="Z76" s="272"/>
      <c r="AA76" s="107"/>
      <c r="AC76" s="107"/>
      <c r="AD76" s="107"/>
    </row>
    <row r="77" spans="1:30" s="136" customFormat="1" ht="12.75" customHeight="1" x14ac:dyDescent="0.2">
      <c r="A77" s="135" t="s">
        <v>37</v>
      </c>
      <c r="D77" s="137"/>
      <c r="E77" s="138"/>
      <c r="H77" s="139"/>
      <c r="I77" s="138"/>
      <c r="L77" s="137"/>
      <c r="M77" s="137"/>
      <c r="P77" s="137"/>
      <c r="Q77" s="137"/>
      <c r="T77" s="137"/>
      <c r="U77" s="137"/>
      <c r="X77" s="137"/>
      <c r="Y77" s="137"/>
      <c r="Z77" s="272"/>
    </row>
    <row r="78" spans="1:30" s="136" customFormat="1" x14ac:dyDescent="0.2">
      <c r="A78" s="136" t="s">
        <v>403</v>
      </c>
      <c r="D78" s="194"/>
      <c r="E78" s="138"/>
      <c r="H78" s="195"/>
      <c r="I78" s="138"/>
      <c r="L78" s="137">
        <v>0</v>
      </c>
      <c r="M78" s="137"/>
      <c r="P78" s="137"/>
      <c r="Q78" s="137"/>
      <c r="T78" s="137">
        <v>0</v>
      </c>
      <c r="U78" s="137"/>
      <c r="X78" s="137"/>
      <c r="Y78" s="137"/>
      <c r="Z78" s="272">
        <f>ROUND(D78+H78+L78+P78+T78+X78,0)</f>
        <v>0</v>
      </c>
    </row>
    <row r="79" spans="1:30" s="136" customFormat="1" ht="13.5" customHeight="1" x14ac:dyDescent="0.2">
      <c r="A79" s="107" t="s">
        <v>39</v>
      </c>
      <c r="D79" s="194"/>
      <c r="E79" s="138"/>
      <c r="H79" s="195"/>
      <c r="I79" s="138"/>
      <c r="L79" s="137"/>
      <c r="M79" s="137"/>
      <c r="P79" s="137"/>
      <c r="Q79" s="137"/>
      <c r="T79" s="137"/>
      <c r="U79" s="137"/>
      <c r="X79" s="137">
        <v>0</v>
      </c>
      <c r="Y79" s="137"/>
      <c r="Z79" s="272">
        <f>ROUND(D79+H79+L79+P79+T79+X79,0)</f>
        <v>0</v>
      </c>
    </row>
    <row r="80" spans="1:30" s="136" customFormat="1" hidden="1" x14ac:dyDescent="0.2">
      <c r="A80" s="136" t="s">
        <v>38</v>
      </c>
      <c r="D80" s="194"/>
      <c r="E80" s="138"/>
      <c r="F80" s="139"/>
      <c r="H80" s="195"/>
      <c r="I80" s="138"/>
      <c r="J80" s="139"/>
      <c r="L80" s="137"/>
      <c r="M80" s="137"/>
      <c r="N80" s="139"/>
      <c r="P80" s="137"/>
      <c r="Q80" s="137"/>
      <c r="R80" s="139"/>
      <c r="T80" s="137"/>
      <c r="U80" s="137"/>
      <c r="V80" s="139"/>
      <c r="X80" s="137"/>
      <c r="Y80" s="137"/>
      <c r="Z80" s="272">
        <f>ROUND(D80+H80+L80+P80+T80+X80,0)</f>
        <v>0</v>
      </c>
    </row>
    <row r="81" spans="1:30" ht="13.5" hidden="1" customHeight="1" x14ac:dyDescent="0.2">
      <c r="A81" s="107" t="s">
        <v>37</v>
      </c>
      <c r="D81" s="194"/>
      <c r="E81" s="121"/>
      <c r="F81" s="112"/>
      <c r="H81" s="195"/>
      <c r="I81" s="121"/>
      <c r="L81" s="275"/>
      <c r="M81" s="275"/>
      <c r="N81" s="269"/>
      <c r="O81" s="269"/>
      <c r="P81" s="275"/>
      <c r="Q81" s="275"/>
      <c r="R81" s="269"/>
      <c r="S81" s="269"/>
      <c r="T81" s="275"/>
      <c r="U81" s="275"/>
      <c r="V81" s="269"/>
      <c r="W81" s="269"/>
      <c r="X81" s="275"/>
      <c r="Y81" s="275"/>
      <c r="Z81" s="272">
        <f>ROUND(D81+H81+L81+P81+T81+X81,0)</f>
        <v>0</v>
      </c>
      <c r="AA81" s="107"/>
      <c r="AC81" s="107"/>
      <c r="AD81" s="107"/>
    </row>
    <row r="82" spans="1:30" ht="3" customHeight="1" x14ac:dyDescent="0.2">
      <c r="D82" s="137"/>
      <c r="E82" s="121"/>
      <c r="H82" s="139"/>
      <c r="I82" s="121"/>
      <c r="L82" s="277"/>
      <c r="M82" s="275"/>
      <c r="N82" s="269"/>
      <c r="O82" s="269"/>
      <c r="P82" s="277"/>
      <c r="Q82" s="275"/>
      <c r="R82" s="269"/>
      <c r="S82" s="269"/>
      <c r="T82" s="277"/>
      <c r="U82" s="275"/>
      <c r="V82" s="269"/>
      <c r="W82" s="269"/>
      <c r="X82" s="277"/>
      <c r="Y82" s="275"/>
      <c r="Z82" s="272"/>
      <c r="AA82" s="107"/>
      <c r="AC82" s="107"/>
      <c r="AD82" s="107"/>
    </row>
    <row r="83" spans="1:30" x14ac:dyDescent="0.2">
      <c r="A83" s="116" t="s">
        <v>40</v>
      </c>
      <c r="D83" s="159">
        <f>ROUND(SUM(D78:D82),0)</f>
        <v>0</v>
      </c>
      <c r="E83" s="121"/>
      <c r="G83" s="106"/>
      <c r="H83" s="159">
        <f>ROUND(SUM(H78:H82),0)</f>
        <v>0</v>
      </c>
      <c r="I83" s="121"/>
      <c r="L83" s="296">
        <f>ROUND(SUM(L78:L82),0)</f>
        <v>0</v>
      </c>
      <c r="M83" s="275"/>
      <c r="N83" s="269"/>
      <c r="O83" s="269"/>
      <c r="P83" s="296">
        <f>ROUND(SUM(P78:P82),0)</f>
        <v>0</v>
      </c>
      <c r="Q83" s="275"/>
      <c r="R83" s="269"/>
      <c r="S83" s="269"/>
      <c r="T83" s="296">
        <f>ROUND(SUM(T78:T82),0)</f>
        <v>0</v>
      </c>
      <c r="U83" s="275"/>
      <c r="V83" s="269"/>
      <c r="W83" s="269"/>
      <c r="X83" s="296">
        <f>ROUND(SUM(X78:X82),0)</f>
        <v>0</v>
      </c>
      <c r="Y83" s="275"/>
      <c r="Z83" s="296">
        <f>ROUND(SUM(Z78:Z82),0)</f>
        <v>0</v>
      </c>
      <c r="AA83" s="107"/>
      <c r="AC83" s="107"/>
      <c r="AD83" s="107"/>
    </row>
    <row r="84" spans="1:30" x14ac:dyDescent="0.2">
      <c r="A84" s="122"/>
      <c r="D84" s="127"/>
      <c r="E84" s="121"/>
      <c r="H84" s="127"/>
      <c r="I84" s="121"/>
      <c r="L84" s="277"/>
      <c r="M84" s="275"/>
      <c r="N84" s="269"/>
      <c r="O84" s="269"/>
      <c r="P84" s="277"/>
      <c r="Q84" s="275"/>
      <c r="R84" s="269"/>
      <c r="S84" s="269"/>
      <c r="T84" s="277"/>
      <c r="U84" s="275"/>
      <c r="V84" s="269"/>
      <c r="W84" s="269"/>
      <c r="X84" s="277"/>
      <c r="Y84" s="275"/>
      <c r="Z84" s="277"/>
      <c r="AA84" s="107"/>
      <c r="AC84" s="107"/>
      <c r="AD84" s="107"/>
    </row>
    <row r="85" spans="1:30" x14ac:dyDescent="0.2">
      <c r="A85" s="160" t="s">
        <v>164</v>
      </c>
      <c r="B85" s="140"/>
      <c r="C85" s="140"/>
      <c r="D85" s="161">
        <f>ROUND(D86-D64-D47-D75,0)</f>
        <v>0</v>
      </c>
      <c r="E85" s="141"/>
      <c r="F85" s="142"/>
      <c r="G85" s="142"/>
      <c r="H85" s="161">
        <f>ROUND(H86-H64-H47-H75,0)</f>
        <v>0</v>
      </c>
      <c r="I85" s="141"/>
      <c r="J85" s="299"/>
      <c r="K85" s="299"/>
      <c r="L85" s="298">
        <f>ROUND(L86-L64-L47-L75,0)</f>
        <v>0</v>
      </c>
      <c r="M85" s="298"/>
      <c r="N85" s="299"/>
      <c r="O85" s="299"/>
      <c r="P85" s="298">
        <f>ROUND(P86-P64-P47-P75,0)</f>
        <v>0</v>
      </c>
      <c r="Q85" s="298"/>
      <c r="R85" s="299"/>
      <c r="S85" s="299"/>
      <c r="T85" s="298">
        <f>ROUND(T86-T64-T47-T75,0)</f>
        <v>18601</v>
      </c>
      <c r="U85" s="298"/>
      <c r="V85" s="299"/>
      <c r="W85" s="299"/>
      <c r="X85" s="298">
        <f>ROUND(X86-X64-X47-X75,0)</f>
        <v>25278</v>
      </c>
      <c r="Y85" s="298"/>
      <c r="Z85" s="300">
        <f>ROUND(D85+H85+L85+P85+T85+X85,0)</f>
        <v>43879</v>
      </c>
      <c r="AA85" s="107"/>
      <c r="AC85" s="107"/>
      <c r="AD85" s="107"/>
    </row>
    <row r="86" spans="1:30" x14ac:dyDescent="0.2">
      <c r="A86" s="107" t="s">
        <v>8</v>
      </c>
      <c r="D86" s="117">
        <f>ROUND(D62+D64+D67+D68+D75+D83,0)</f>
        <v>0</v>
      </c>
      <c r="E86" s="121"/>
      <c r="H86" s="117">
        <f>ROUND(H62+H64+H67+H68+H75+H83,0)</f>
        <v>0</v>
      </c>
      <c r="I86" s="121"/>
      <c r="L86" s="275">
        <f>ROUND(L62+L64+L67+L68+L75+L83,0)</f>
        <v>0</v>
      </c>
      <c r="M86" s="275"/>
      <c r="N86" s="269"/>
      <c r="O86" s="269"/>
      <c r="P86" s="275">
        <f>ROUND(P62+P64+P67+P68+P75+P83,0)</f>
        <v>0</v>
      </c>
      <c r="Q86" s="275"/>
      <c r="R86" s="269"/>
      <c r="S86" s="269"/>
      <c r="T86" s="275">
        <f>ROUND(T62+T64+T67+T68+T75+T83,0)</f>
        <v>22441</v>
      </c>
      <c r="U86" s="275"/>
      <c r="V86" s="269"/>
      <c r="W86" s="269"/>
      <c r="X86" s="275">
        <f>ROUND(X62+X64+X67+X68+X75+X83,0)</f>
        <v>31383</v>
      </c>
      <c r="Y86" s="275"/>
      <c r="Z86" s="275">
        <f>ROUND(Z62+Z64+Z67+Z68+Z75+Z83,0)</f>
        <v>53824</v>
      </c>
      <c r="AA86" s="107"/>
      <c r="AC86" s="107"/>
      <c r="AD86" s="107"/>
    </row>
    <row r="87" spans="1:30" x14ac:dyDescent="0.2">
      <c r="A87" s="107" t="s">
        <v>223</v>
      </c>
      <c r="B87" s="143" t="s">
        <v>14</v>
      </c>
      <c r="C87" s="144">
        <v>0.51</v>
      </c>
      <c r="D87" s="117">
        <f>ROUND(D85*C87,0)</f>
        <v>0</v>
      </c>
      <c r="E87" s="119"/>
      <c r="F87" s="143" t="s">
        <v>14</v>
      </c>
      <c r="G87" s="144">
        <v>0.51</v>
      </c>
      <c r="H87" s="117">
        <f>ROUND(H85*G87,0)</f>
        <v>0</v>
      </c>
      <c r="I87" s="119"/>
      <c r="J87" s="301" t="s">
        <v>14</v>
      </c>
      <c r="K87" s="302">
        <v>0.51</v>
      </c>
      <c r="L87" s="275">
        <f>ROUND(L85*K87,0)</f>
        <v>0</v>
      </c>
      <c r="M87" s="277"/>
      <c r="N87" s="301" t="s">
        <v>14</v>
      </c>
      <c r="O87" s="302">
        <v>0.51</v>
      </c>
      <c r="P87" s="275">
        <f>ROUND(P85*O87,0)</f>
        <v>0</v>
      </c>
      <c r="Q87" s="277"/>
      <c r="R87" s="301" t="s">
        <v>14</v>
      </c>
      <c r="S87" s="302">
        <v>0.51</v>
      </c>
      <c r="T87" s="275">
        <f>ROUND(T85*S87,0)</f>
        <v>9487</v>
      </c>
      <c r="U87" s="277"/>
      <c r="V87" s="301" t="s">
        <v>14</v>
      </c>
      <c r="W87" s="302">
        <v>0.51500000000000001</v>
      </c>
      <c r="X87" s="275">
        <f>ROUND(X85*W87,0)</f>
        <v>13018</v>
      </c>
      <c r="Y87" s="277"/>
      <c r="Z87" s="272">
        <f>ROUND(D87+H87+L87+P87+T87+X87,0)</f>
        <v>22505</v>
      </c>
      <c r="AA87" s="107"/>
      <c r="AC87" s="107"/>
      <c r="AD87" s="107"/>
    </row>
    <row r="88" spans="1:30" ht="15.75" customHeight="1" thickBot="1" x14ac:dyDescent="0.25">
      <c r="A88" s="145" t="s">
        <v>9</v>
      </c>
      <c r="B88" s="145"/>
      <c r="C88" s="145"/>
      <c r="D88" s="146">
        <f>ROUND(D86+D87,0)</f>
        <v>0</v>
      </c>
      <c r="E88" s="119"/>
      <c r="F88" s="146"/>
      <c r="G88" s="145"/>
      <c r="H88" s="146">
        <f>ROUND(H86+H87,0)</f>
        <v>0</v>
      </c>
      <c r="I88" s="119"/>
      <c r="J88" s="304"/>
      <c r="K88" s="304"/>
      <c r="L88" s="303">
        <f>ROUND(L86+L87,0)</f>
        <v>0</v>
      </c>
      <c r="M88" s="277"/>
      <c r="N88" s="304"/>
      <c r="O88" s="304"/>
      <c r="P88" s="303">
        <f>ROUND(P86+P87,0)</f>
        <v>0</v>
      </c>
      <c r="Q88" s="277"/>
      <c r="R88" s="304"/>
      <c r="S88" s="304"/>
      <c r="T88" s="303">
        <f>ROUND(T86+T87,0)</f>
        <v>31928</v>
      </c>
      <c r="U88" s="277"/>
      <c r="V88" s="304"/>
      <c r="W88" s="304"/>
      <c r="X88" s="303">
        <f>ROUND(X86+X87,0)</f>
        <v>44401</v>
      </c>
      <c r="Y88" s="277"/>
      <c r="Z88" s="303">
        <f>ROUND(Z86+Z87,0)</f>
        <v>76329</v>
      </c>
      <c r="AA88" s="107"/>
      <c r="AC88" s="107"/>
      <c r="AD88" s="107"/>
    </row>
    <row r="89" spans="1:30" ht="15.75" customHeight="1" thickTop="1" x14ac:dyDescent="0.2">
      <c r="A89" s="163"/>
      <c r="D89" s="117"/>
      <c r="E89" s="117"/>
      <c r="H89" s="112"/>
      <c r="I89" s="117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AA89" s="117"/>
      <c r="AB89" s="117"/>
      <c r="AD89" s="147"/>
    </row>
    <row r="90" spans="1:30" x14ac:dyDescent="0.2">
      <c r="A90" s="148"/>
      <c r="H90" s="149"/>
      <c r="I90" s="149"/>
      <c r="Z90" s="272">
        <f>T88+P88+L88+H88+D88+X88</f>
        <v>76329</v>
      </c>
      <c r="AA90" s="112" t="s">
        <v>192</v>
      </c>
      <c r="AB90" s="149"/>
    </row>
    <row r="91" spans="1:30" s="203" customFormat="1" ht="15.75" x14ac:dyDescent="0.25">
      <c r="A91" s="171" t="s">
        <v>173</v>
      </c>
      <c r="B91" s="355" t="s">
        <v>21</v>
      </c>
      <c r="C91" s="355"/>
      <c r="D91" s="355"/>
      <c r="E91" s="200"/>
      <c r="F91" s="354" t="s">
        <v>48</v>
      </c>
      <c r="G91" s="354"/>
      <c r="H91" s="354"/>
      <c r="I91" s="200"/>
      <c r="J91" s="353" t="s">
        <v>49</v>
      </c>
      <c r="K91" s="353"/>
      <c r="L91" s="353"/>
      <c r="M91" s="260"/>
      <c r="N91" s="353" t="s">
        <v>50</v>
      </c>
      <c r="O91" s="353"/>
      <c r="P91" s="353"/>
      <c r="Q91" s="260"/>
      <c r="R91" s="353" t="s">
        <v>249</v>
      </c>
      <c r="S91" s="353"/>
      <c r="T91" s="353"/>
      <c r="U91" s="260"/>
      <c r="V91" s="353" t="s">
        <v>250</v>
      </c>
      <c r="W91" s="353"/>
      <c r="X91" s="353"/>
      <c r="Y91" s="260"/>
      <c r="Z91" s="306"/>
      <c r="AA91" s="201"/>
      <c r="AB91" s="202"/>
      <c r="AC91" s="201"/>
      <c r="AD91" s="201"/>
    </row>
    <row r="92" spans="1:30" ht="15.75" x14ac:dyDescent="0.25">
      <c r="A92" s="171"/>
      <c r="B92" s="165">
        <v>39995</v>
      </c>
      <c r="C92" s="165" t="s">
        <v>240</v>
      </c>
      <c r="D92" s="165">
        <v>40359</v>
      </c>
      <c r="E92" s="157"/>
      <c r="F92" s="165">
        <v>40360</v>
      </c>
      <c r="G92" s="165" t="s">
        <v>240</v>
      </c>
      <c r="H92" s="165">
        <v>40724</v>
      </c>
      <c r="I92" s="157"/>
      <c r="J92" s="165">
        <v>40725</v>
      </c>
      <c r="K92" s="165" t="s">
        <v>240</v>
      </c>
      <c r="L92" s="165">
        <v>41090</v>
      </c>
      <c r="M92" s="259"/>
      <c r="N92" s="165">
        <v>41091</v>
      </c>
      <c r="O92" s="165" t="s">
        <v>240</v>
      </c>
      <c r="P92" s="165">
        <v>41455</v>
      </c>
      <c r="Q92" s="259"/>
      <c r="R92" s="165">
        <v>41456</v>
      </c>
      <c r="S92" s="165" t="s">
        <v>240</v>
      </c>
      <c r="T92" s="165">
        <v>41820</v>
      </c>
      <c r="U92" s="259"/>
      <c r="V92" s="165">
        <v>41821</v>
      </c>
      <c r="W92" s="165" t="s">
        <v>240</v>
      </c>
      <c r="X92" s="165">
        <v>42185</v>
      </c>
      <c r="Y92" s="259"/>
      <c r="Z92" s="272"/>
      <c r="AB92" s="149"/>
    </row>
    <row r="93" spans="1:30" ht="13.5" x14ac:dyDescent="0.25">
      <c r="A93" s="169" t="s">
        <v>174</v>
      </c>
      <c r="B93" s="262"/>
      <c r="C93" s="262"/>
      <c r="D93" s="262"/>
      <c r="E93" s="157"/>
      <c r="F93" s="263"/>
      <c r="G93" s="263"/>
      <c r="H93" s="263"/>
      <c r="I93" s="157"/>
      <c r="J93" s="259"/>
      <c r="K93" s="259"/>
      <c r="L93" s="259"/>
      <c r="M93" s="259"/>
      <c r="N93" s="259"/>
      <c r="O93" s="259"/>
      <c r="P93" s="259"/>
      <c r="Q93" s="259"/>
      <c r="R93" s="351" t="s">
        <v>183</v>
      </c>
      <c r="S93" s="351"/>
      <c r="T93" s="351"/>
      <c r="U93" s="259"/>
      <c r="V93" s="351" t="s">
        <v>183</v>
      </c>
      <c r="W93" s="351"/>
      <c r="X93" s="351"/>
      <c r="Y93" s="259"/>
      <c r="Z93" s="272"/>
      <c r="AB93" s="149"/>
    </row>
    <row r="94" spans="1:30" x14ac:dyDescent="0.2">
      <c r="A94" s="107" t="s">
        <v>175</v>
      </c>
      <c r="C94" s="144">
        <v>0.51</v>
      </c>
      <c r="D94" s="150"/>
      <c r="E94" s="157"/>
      <c r="F94" s="150"/>
      <c r="G94" s="144">
        <v>0.51</v>
      </c>
      <c r="H94" s="150"/>
      <c r="I94" s="157"/>
      <c r="K94" s="302">
        <v>0.51</v>
      </c>
      <c r="L94" s="307"/>
      <c r="M94" s="259"/>
      <c r="N94" s="307"/>
      <c r="O94" s="302">
        <v>0.51</v>
      </c>
      <c r="P94" s="307"/>
      <c r="Q94" s="259"/>
      <c r="R94" s="307"/>
      <c r="S94" s="302">
        <v>0.51</v>
      </c>
      <c r="T94" s="307"/>
      <c r="U94" s="259"/>
      <c r="V94" s="307"/>
      <c r="W94" s="302">
        <v>0.51</v>
      </c>
      <c r="X94" s="307"/>
      <c r="Y94" s="259"/>
      <c r="Z94" s="272"/>
      <c r="AA94" s="150"/>
      <c r="AC94" s="151"/>
    </row>
    <row r="95" spans="1:30" x14ac:dyDescent="0.2">
      <c r="A95" s="107" t="s">
        <v>176</v>
      </c>
      <c r="B95" s="111"/>
      <c r="C95" s="144">
        <v>0.5</v>
      </c>
      <c r="D95" s="150"/>
      <c r="E95" s="157"/>
      <c r="F95" s="150"/>
      <c r="G95" s="144">
        <v>0.5</v>
      </c>
      <c r="H95" s="150"/>
      <c r="I95" s="157"/>
      <c r="K95" s="302">
        <v>0.5</v>
      </c>
      <c r="L95" s="307"/>
      <c r="M95" s="259"/>
      <c r="N95" s="307"/>
      <c r="O95" s="302">
        <v>0.5</v>
      </c>
      <c r="P95" s="307"/>
      <c r="Q95" s="259"/>
      <c r="R95" s="307"/>
      <c r="S95" s="302">
        <v>0.5</v>
      </c>
      <c r="T95" s="307"/>
      <c r="U95" s="259"/>
      <c r="V95" s="307"/>
      <c r="W95" s="302">
        <v>0.5</v>
      </c>
      <c r="X95" s="308"/>
      <c r="Y95" s="259"/>
      <c r="Z95" s="309"/>
      <c r="AA95" s="152"/>
    </row>
    <row r="96" spans="1:30" x14ac:dyDescent="0.2">
      <c r="A96" s="107" t="s">
        <v>177</v>
      </c>
      <c r="C96" s="144">
        <v>0.5</v>
      </c>
      <c r="D96" s="150"/>
      <c r="E96" s="157"/>
      <c r="F96" s="150"/>
      <c r="G96" s="144">
        <v>0.5</v>
      </c>
      <c r="H96" s="150"/>
      <c r="I96" s="157"/>
      <c r="K96" s="302">
        <v>0.5</v>
      </c>
      <c r="L96" s="307"/>
      <c r="M96" s="259"/>
      <c r="N96" s="307"/>
      <c r="O96" s="302">
        <v>0.5</v>
      </c>
      <c r="P96" s="307"/>
      <c r="Q96" s="259"/>
      <c r="R96" s="307"/>
      <c r="S96" s="302">
        <v>0.5</v>
      </c>
      <c r="T96" s="307"/>
      <c r="U96" s="259"/>
      <c r="V96" s="307"/>
      <c r="W96" s="302">
        <v>0.5</v>
      </c>
      <c r="X96" s="308"/>
      <c r="Y96" s="259"/>
    </row>
    <row r="97" spans="1:26" x14ac:dyDescent="0.2">
      <c r="A97" s="107" t="s">
        <v>178</v>
      </c>
      <c r="C97" s="144">
        <v>0.54</v>
      </c>
      <c r="D97" s="150"/>
      <c r="E97" s="157"/>
      <c r="F97" s="150"/>
      <c r="G97" s="144">
        <v>0.54</v>
      </c>
      <c r="H97" s="150"/>
      <c r="I97" s="157"/>
      <c r="K97" s="302">
        <v>0.54</v>
      </c>
      <c r="L97" s="307"/>
      <c r="M97" s="259"/>
      <c r="N97" s="307"/>
      <c r="O97" s="302">
        <v>0.54</v>
      </c>
      <c r="P97" s="307"/>
      <c r="Q97" s="259"/>
      <c r="R97" s="307"/>
      <c r="S97" s="302">
        <v>0.54</v>
      </c>
      <c r="T97" s="307"/>
      <c r="U97" s="259"/>
      <c r="V97" s="307"/>
      <c r="W97" s="302">
        <v>0.54</v>
      </c>
      <c r="X97" s="308"/>
      <c r="Y97" s="259"/>
    </row>
    <row r="98" spans="1:26" ht="27" customHeight="1" x14ac:dyDescent="0.2">
      <c r="A98" s="261" t="s">
        <v>180</v>
      </c>
      <c r="B98" s="170" t="s">
        <v>181</v>
      </c>
      <c r="C98" s="144">
        <v>0.2</v>
      </c>
      <c r="D98" s="150"/>
      <c r="E98" s="157"/>
      <c r="F98" s="150"/>
      <c r="G98" s="144">
        <v>0.2</v>
      </c>
      <c r="H98" s="150"/>
      <c r="I98" s="157"/>
      <c r="K98" s="302">
        <v>0.2</v>
      </c>
      <c r="L98" s="307"/>
      <c r="M98" s="259"/>
      <c r="N98" s="307"/>
      <c r="O98" s="302">
        <v>0.2</v>
      </c>
      <c r="P98" s="307"/>
      <c r="Q98" s="259"/>
      <c r="R98" s="307"/>
      <c r="S98" s="302">
        <v>0.2</v>
      </c>
      <c r="T98" s="307"/>
      <c r="U98" s="259"/>
      <c r="V98" s="307"/>
      <c r="W98" s="302">
        <v>0.2</v>
      </c>
      <c r="X98" s="308"/>
      <c r="Y98" s="259"/>
    </row>
    <row r="99" spans="1:26" ht="27" customHeight="1" x14ac:dyDescent="0.2">
      <c r="A99" s="261"/>
      <c r="B99" s="261"/>
      <c r="C99" s="144"/>
      <c r="D99" s="150"/>
      <c r="E99" s="157"/>
      <c r="F99" s="150"/>
      <c r="G99" s="144"/>
      <c r="H99" s="150"/>
      <c r="I99" s="157"/>
      <c r="K99" s="302"/>
      <c r="L99" s="307"/>
      <c r="M99" s="259"/>
      <c r="N99" s="307"/>
      <c r="O99" s="302"/>
      <c r="P99" s="307"/>
      <c r="Q99" s="259"/>
      <c r="R99" s="307"/>
      <c r="S99" s="302"/>
      <c r="T99" s="307"/>
      <c r="U99" s="259"/>
      <c r="V99" s="307"/>
      <c r="W99" s="302"/>
      <c r="X99" s="308"/>
      <c r="Y99" s="259"/>
    </row>
    <row r="100" spans="1:26" ht="13.5" x14ac:dyDescent="0.25">
      <c r="A100" s="169" t="s">
        <v>179</v>
      </c>
      <c r="E100" s="157"/>
      <c r="I100" s="157"/>
      <c r="M100" s="259"/>
      <c r="Q100" s="259"/>
      <c r="U100" s="259"/>
      <c r="Y100" s="259"/>
    </row>
    <row r="101" spans="1:26" x14ac:dyDescent="0.2">
      <c r="A101" s="107" t="s">
        <v>175</v>
      </c>
      <c r="C101" s="144">
        <v>0.26</v>
      </c>
      <c r="D101" s="150"/>
      <c r="E101" s="157"/>
      <c r="F101" s="150"/>
      <c r="G101" s="144">
        <v>0.26</v>
      </c>
      <c r="H101" s="150"/>
      <c r="I101" s="157"/>
      <c r="K101" s="302">
        <v>0.26</v>
      </c>
      <c r="L101" s="307"/>
      <c r="M101" s="259"/>
      <c r="N101" s="307"/>
      <c r="O101" s="302">
        <v>0.26</v>
      </c>
      <c r="P101" s="307"/>
      <c r="Q101" s="259"/>
      <c r="R101" s="307"/>
      <c r="S101" s="302">
        <v>0.26</v>
      </c>
      <c r="T101" s="307"/>
      <c r="U101" s="259"/>
      <c r="V101" s="307"/>
      <c r="W101" s="302">
        <v>0.26</v>
      </c>
      <c r="Y101" s="259"/>
    </row>
    <row r="102" spans="1:26" x14ac:dyDescent="0.2">
      <c r="A102" s="107" t="s">
        <v>176</v>
      </c>
      <c r="B102" s="111"/>
      <c r="C102" s="144">
        <v>0.26</v>
      </c>
      <c r="D102" s="150"/>
      <c r="E102" s="157"/>
      <c r="F102" s="150"/>
      <c r="G102" s="144">
        <v>0.26</v>
      </c>
      <c r="H102" s="150"/>
      <c r="I102" s="157"/>
      <c r="K102" s="302">
        <v>0.26</v>
      </c>
      <c r="L102" s="307"/>
      <c r="M102" s="259"/>
      <c r="N102" s="307"/>
      <c r="O102" s="302">
        <v>0.26</v>
      </c>
      <c r="P102" s="307"/>
      <c r="Q102" s="259"/>
      <c r="R102" s="307"/>
      <c r="S102" s="302">
        <v>0.26</v>
      </c>
      <c r="T102" s="307"/>
      <c r="U102" s="259"/>
      <c r="V102" s="307"/>
      <c r="W102" s="302">
        <v>0.26</v>
      </c>
      <c r="Y102" s="259"/>
      <c r="Z102" s="272"/>
    </row>
    <row r="103" spans="1:26" x14ac:dyDescent="0.2">
      <c r="A103" s="107" t="s">
        <v>177</v>
      </c>
      <c r="C103" s="144">
        <v>0.26</v>
      </c>
      <c r="D103" s="150"/>
      <c r="E103" s="157"/>
      <c r="F103" s="150"/>
      <c r="G103" s="144">
        <v>0.26</v>
      </c>
      <c r="H103" s="150"/>
      <c r="I103" s="157"/>
      <c r="K103" s="302">
        <v>0.26</v>
      </c>
      <c r="L103" s="307"/>
      <c r="M103" s="259"/>
      <c r="N103" s="307"/>
      <c r="O103" s="302">
        <v>0.26</v>
      </c>
      <c r="P103" s="307"/>
      <c r="Q103" s="259"/>
      <c r="R103" s="307"/>
      <c r="S103" s="302">
        <v>0.26</v>
      </c>
      <c r="T103" s="307"/>
      <c r="U103" s="259"/>
      <c r="V103" s="307"/>
      <c r="W103" s="302">
        <v>0.26</v>
      </c>
      <c r="Y103" s="259"/>
    </row>
    <row r="104" spans="1:26" x14ac:dyDescent="0.2">
      <c r="A104" s="107" t="s">
        <v>178</v>
      </c>
      <c r="C104" s="144">
        <v>0.28999999999999998</v>
      </c>
      <c r="D104" s="150"/>
      <c r="E104" s="157"/>
      <c r="F104" s="150"/>
      <c r="G104" s="144">
        <v>0.28999999999999998</v>
      </c>
      <c r="H104" s="150"/>
      <c r="I104" s="157"/>
      <c r="K104" s="302">
        <v>0.28999999999999998</v>
      </c>
      <c r="L104" s="307"/>
      <c r="M104" s="259"/>
      <c r="N104" s="307"/>
      <c r="O104" s="302">
        <v>0.28999999999999998</v>
      </c>
      <c r="P104" s="307"/>
      <c r="Q104" s="259"/>
      <c r="R104" s="307"/>
      <c r="S104" s="302">
        <v>0.28999999999999998</v>
      </c>
      <c r="T104" s="307"/>
      <c r="U104" s="259"/>
      <c r="V104" s="307"/>
      <c r="W104" s="302">
        <v>0.28999999999999998</v>
      </c>
      <c r="Y104" s="259"/>
    </row>
    <row r="105" spans="1:26" ht="25.5" x14ac:dyDescent="0.2">
      <c r="A105" s="261" t="s">
        <v>180</v>
      </c>
      <c r="B105" s="170" t="s">
        <v>181</v>
      </c>
      <c r="C105" s="144">
        <v>0.2</v>
      </c>
      <c r="D105" s="150"/>
      <c r="E105" s="157"/>
      <c r="F105" s="150"/>
      <c r="G105" s="144">
        <v>0.2</v>
      </c>
      <c r="H105" s="150"/>
      <c r="I105" s="157"/>
      <c r="K105" s="302">
        <v>0.2</v>
      </c>
      <c r="L105" s="307"/>
      <c r="M105" s="259"/>
      <c r="N105" s="307"/>
      <c r="O105" s="302">
        <v>0.2</v>
      </c>
      <c r="P105" s="307"/>
      <c r="Q105" s="259"/>
      <c r="R105" s="307"/>
      <c r="S105" s="302">
        <v>0.2</v>
      </c>
      <c r="T105" s="307"/>
      <c r="U105" s="259"/>
      <c r="V105" s="307"/>
      <c r="W105" s="302">
        <v>0.2</v>
      </c>
      <c r="Y105" s="259"/>
    </row>
    <row r="107" spans="1:26" x14ac:dyDescent="0.2">
      <c r="A107" s="148" t="s">
        <v>182</v>
      </c>
    </row>
  </sheetData>
  <mergeCells count="15">
    <mergeCell ref="R93:T93"/>
    <mergeCell ref="V93:X93"/>
    <mergeCell ref="V6:X6"/>
    <mergeCell ref="B91:D91"/>
    <mergeCell ref="F91:H91"/>
    <mergeCell ref="J91:L91"/>
    <mergeCell ref="N91:P91"/>
    <mergeCell ref="R91:T91"/>
    <mergeCell ref="V91:X91"/>
    <mergeCell ref="R6:T6"/>
    <mergeCell ref="A1:C1"/>
    <mergeCell ref="B6:D6"/>
    <mergeCell ref="F6:H6"/>
    <mergeCell ref="J6:L6"/>
    <mergeCell ref="N6:P6"/>
  </mergeCells>
  <printOptions horizontalCentered="1" verticalCentered="1" gridLines="1"/>
  <pageMargins left="0.25" right="0" top="0.25" bottom="0.25" header="0.3" footer="0.3"/>
  <pageSetup fitToHeight="0" orientation="portrait" r:id="rId1"/>
  <headerFooter alignWithMargins="0"/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7"/>
  <sheetViews>
    <sheetView zoomScaleNormal="100" zoomScaleSheetLayoutView="100" workbookViewId="0">
      <pane xSplit="1" ySplit="9" topLeftCell="B46" activePane="bottomRight" state="frozen"/>
      <selection pane="topRight" activeCell="B1" sqref="B1"/>
      <selection pane="bottomLeft" activeCell="A6" sqref="A6"/>
      <selection pane="bottomRight" activeCell="R54" sqref="R54"/>
    </sheetView>
  </sheetViews>
  <sheetFormatPr defaultColWidth="8.7109375" defaultRowHeight="12.75" x14ac:dyDescent="0.2"/>
  <cols>
    <col min="1" max="1" width="32.85546875" style="107" customWidth="1"/>
    <col min="2" max="2" width="8.42578125" style="107" hidden="1" customWidth="1"/>
    <col min="3" max="3" width="7.42578125" style="107" hidden="1" customWidth="1"/>
    <col min="4" max="4" width="8.7109375" style="112" hidden="1" customWidth="1"/>
    <col min="5" max="5" width="0.42578125" style="112" hidden="1" customWidth="1"/>
    <col min="6" max="6" width="8.42578125" style="107" hidden="1" customWidth="1"/>
    <col min="7" max="7" width="8" style="107" hidden="1" customWidth="1"/>
    <col min="8" max="8" width="8.7109375" style="107" hidden="1" customWidth="1"/>
    <col min="9" max="9" width="0.42578125" style="107" hidden="1" customWidth="1"/>
    <col min="10" max="10" width="8.42578125" style="107" hidden="1" customWidth="1"/>
    <col min="11" max="11" width="8" style="107" hidden="1" customWidth="1"/>
    <col min="12" max="12" width="8.7109375" style="112" hidden="1" customWidth="1"/>
    <col min="13" max="13" width="0.42578125" style="112" customWidth="1"/>
    <col min="14" max="14" width="8.42578125" style="272" hidden="1" customWidth="1"/>
    <col min="15" max="15" width="8.28515625" style="272" hidden="1" customWidth="1"/>
    <col min="16" max="16" width="8.7109375" style="272" hidden="1" customWidth="1"/>
    <col min="17" max="17" width="0.42578125" style="272" customWidth="1"/>
    <col min="18" max="18" width="8.42578125" style="272" bestFit="1" customWidth="1"/>
    <col min="19" max="19" width="8" style="272" bestFit="1" customWidth="1"/>
    <col min="20" max="20" width="8.7109375" style="272" bestFit="1" customWidth="1"/>
    <col min="21" max="21" width="0.42578125" style="112" customWidth="1"/>
    <col min="22" max="22" width="8.42578125" style="272" bestFit="1" customWidth="1"/>
    <col min="23" max="23" width="8" style="272" bestFit="1" customWidth="1"/>
    <col min="24" max="24" width="8.7109375" style="272" bestFit="1" customWidth="1"/>
    <col min="25" max="25" width="0.42578125" style="112" customWidth="1"/>
    <col min="26" max="26" width="10.140625" style="107" bestFit="1" customWidth="1"/>
    <col min="27" max="27" width="8.5703125" style="112" customWidth="1"/>
    <col min="28" max="28" width="1.28515625" style="107" customWidth="1"/>
    <col min="29" max="30" width="8.5703125" style="112" customWidth="1"/>
    <col min="31" max="31" width="8.5703125" style="107" customWidth="1"/>
    <col min="32" max="16384" width="8.7109375" style="107"/>
  </cols>
  <sheetData>
    <row r="1" spans="1:30" x14ac:dyDescent="0.2">
      <c r="A1" s="349" t="s">
        <v>414</v>
      </c>
      <c r="B1" s="350"/>
      <c r="C1" s="350"/>
      <c r="D1" s="105"/>
      <c r="E1" s="105"/>
      <c r="F1" s="105"/>
      <c r="G1" s="105"/>
      <c r="H1" s="105"/>
      <c r="I1" s="106"/>
      <c r="J1" s="105"/>
      <c r="K1" s="105"/>
      <c r="L1" s="105"/>
      <c r="M1" s="105"/>
      <c r="N1" s="266"/>
      <c r="O1" s="266"/>
      <c r="P1" s="266"/>
      <c r="Q1" s="266"/>
      <c r="R1" s="266"/>
      <c r="S1" s="266"/>
      <c r="T1" s="266"/>
      <c r="U1" s="105"/>
      <c r="V1" s="266"/>
      <c r="W1" s="266"/>
      <c r="X1" s="266"/>
      <c r="Y1" s="105"/>
      <c r="Z1" s="106"/>
      <c r="AA1" s="107"/>
      <c r="AC1" s="107"/>
      <c r="AD1" s="107"/>
    </row>
    <row r="2" spans="1:30" x14ac:dyDescent="0.2">
      <c r="A2" s="153" t="s">
        <v>413</v>
      </c>
      <c r="B2" s="105"/>
      <c r="C2" s="105"/>
      <c r="D2" s="105"/>
      <c r="E2" s="105"/>
      <c r="F2" s="105"/>
      <c r="G2" s="105"/>
      <c r="H2" s="105"/>
      <c r="I2" s="106"/>
      <c r="J2" s="105"/>
      <c r="K2" s="105"/>
      <c r="L2" s="105"/>
      <c r="M2" s="105"/>
      <c r="N2" s="266"/>
      <c r="O2" s="266"/>
      <c r="P2" s="266"/>
      <c r="Q2" s="266"/>
      <c r="R2" s="266"/>
      <c r="S2" s="266"/>
      <c r="T2" s="266"/>
      <c r="U2" s="105"/>
      <c r="V2" s="266"/>
      <c r="W2" s="266"/>
      <c r="X2" s="266"/>
      <c r="Y2" s="105"/>
      <c r="Z2" s="106"/>
      <c r="AA2" s="107"/>
      <c r="AC2" s="107"/>
      <c r="AD2" s="107"/>
    </row>
    <row r="3" spans="1:30" x14ac:dyDescent="0.2">
      <c r="A3" s="154" t="s">
        <v>415</v>
      </c>
      <c r="B3" s="108"/>
      <c r="C3" s="108"/>
      <c r="D3" s="108"/>
      <c r="E3" s="108"/>
      <c r="F3" s="108"/>
      <c r="G3" s="108"/>
      <c r="H3" s="108"/>
      <c r="I3" s="106"/>
      <c r="J3" s="108"/>
      <c r="K3" s="108"/>
      <c r="L3" s="108"/>
      <c r="M3" s="108"/>
      <c r="N3" s="268"/>
      <c r="O3" s="268"/>
      <c r="P3" s="268"/>
      <c r="Q3" s="268"/>
      <c r="R3" s="268"/>
      <c r="S3" s="268"/>
      <c r="T3" s="268"/>
      <c r="U3" s="108"/>
      <c r="V3" s="268"/>
      <c r="W3" s="268"/>
      <c r="X3" s="268"/>
      <c r="Y3" s="108"/>
      <c r="Z3" s="106"/>
      <c r="AA3" s="107"/>
      <c r="AC3" s="107"/>
      <c r="AD3" s="107"/>
    </row>
    <row r="4" spans="1:30" x14ac:dyDescent="0.2">
      <c r="A4" s="154" t="s">
        <v>416</v>
      </c>
      <c r="B4" s="199">
        <v>0.03</v>
      </c>
      <c r="C4" s="108"/>
      <c r="D4" s="108"/>
      <c r="E4" s="108"/>
      <c r="F4" s="108"/>
      <c r="G4" s="108"/>
      <c r="H4" s="108"/>
      <c r="I4" s="106"/>
      <c r="J4" s="108"/>
      <c r="K4" s="108"/>
      <c r="L4" s="108"/>
      <c r="M4" s="108"/>
      <c r="N4" s="268"/>
      <c r="O4" s="268"/>
      <c r="P4" s="268"/>
      <c r="Q4" s="268"/>
      <c r="R4" s="268"/>
      <c r="S4" s="268"/>
      <c r="T4" s="268"/>
      <c r="U4" s="108"/>
      <c r="V4" s="268"/>
      <c r="W4" s="268"/>
      <c r="X4" s="268"/>
      <c r="Y4" s="108"/>
      <c r="Z4" s="106"/>
      <c r="AA4" s="107"/>
      <c r="AC4" s="107"/>
      <c r="AD4" s="107"/>
    </row>
    <row r="5" spans="1:30" x14ac:dyDescent="0.2">
      <c r="A5" s="155" t="s">
        <v>400</v>
      </c>
      <c r="B5" s="199">
        <v>0.06</v>
      </c>
      <c r="C5" s="108"/>
      <c r="D5" s="108"/>
      <c r="E5" s="108"/>
      <c r="F5" s="108"/>
      <c r="G5" s="108"/>
      <c r="H5" s="108"/>
      <c r="I5" s="106"/>
      <c r="J5" s="108"/>
      <c r="K5" s="108"/>
      <c r="L5" s="108"/>
      <c r="M5" s="108"/>
      <c r="N5" s="268"/>
      <c r="O5" s="268"/>
      <c r="P5" s="268"/>
      <c r="Q5" s="268"/>
      <c r="R5" s="268"/>
      <c r="S5" s="268"/>
      <c r="T5" s="268"/>
      <c r="U5" s="108"/>
      <c r="V5" s="268"/>
      <c r="W5" s="268"/>
      <c r="X5" s="268"/>
      <c r="Y5" s="108"/>
      <c r="Z5" s="106"/>
      <c r="AA5" s="107"/>
      <c r="AC5" s="107"/>
      <c r="AD5" s="107"/>
    </row>
    <row r="6" spans="1:30" x14ac:dyDescent="0.2">
      <c r="B6" s="352" t="s">
        <v>21</v>
      </c>
      <c r="C6" s="352"/>
      <c r="D6" s="352"/>
      <c r="E6" s="157"/>
      <c r="F6" s="356" t="s">
        <v>48</v>
      </c>
      <c r="G6" s="356"/>
      <c r="H6" s="356"/>
      <c r="I6" s="157"/>
      <c r="J6" s="351" t="s">
        <v>49</v>
      </c>
      <c r="K6" s="351"/>
      <c r="L6" s="351"/>
      <c r="M6" s="157"/>
      <c r="N6" s="351" t="s">
        <v>50</v>
      </c>
      <c r="O6" s="351"/>
      <c r="P6" s="351"/>
      <c r="Q6" s="259"/>
      <c r="R6" s="351" t="s">
        <v>250</v>
      </c>
      <c r="S6" s="351"/>
      <c r="T6" s="351"/>
      <c r="U6" s="157"/>
      <c r="V6" s="351" t="s">
        <v>421</v>
      </c>
      <c r="W6" s="351"/>
      <c r="X6" s="351"/>
      <c r="Y6" s="157"/>
      <c r="Z6" s="259" t="s">
        <v>22</v>
      </c>
      <c r="AA6" s="107"/>
      <c r="AC6" s="107"/>
      <c r="AD6" s="107"/>
    </row>
    <row r="7" spans="1:30" ht="25.5" x14ac:dyDescent="0.2">
      <c r="A7" s="264" t="s">
        <v>406</v>
      </c>
      <c r="B7" s="164" t="s">
        <v>165</v>
      </c>
      <c r="C7" s="197"/>
      <c r="D7" s="262"/>
      <c r="E7" s="157"/>
      <c r="F7" s="164" t="s">
        <v>165</v>
      </c>
      <c r="G7" s="197"/>
      <c r="H7" s="262"/>
      <c r="I7" s="157"/>
      <c r="J7" s="164" t="s">
        <v>165</v>
      </c>
      <c r="K7" s="197"/>
      <c r="L7" s="262"/>
      <c r="M7" s="157"/>
      <c r="N7" s="164" t="s">
        <v>165</v>
      </c>
      <c r="O7" s="165"/>
      <c r="P7" s="262"/>
      <c r="Q7" s="259"/>
      <c r="R7" s="164" t="s">
        <v>165</v>
      </c>
      <c r="S7" s="165">
        <v>42552</v>
      </c>
      <c r="T7" s="262"/>
      <c r="U7" s="157"/>
      <c r="V7" s="164" t="s">
        <v>165</v>
      </c>
      <c r="W7" s="165"/>
      <c r="X7" s="342"/>
      <c r="Y7" s="157"/>
      <c r="Z7" s="165">
        <f>S7</f>
        <v>42552</v>
      </c>
      <c r="AA7" s="107"/>
      <c r="AC7" s="107"/>
      <c r="AD7" s="107"/>
    </row>
    <row r="8" spans="1:30" x14ac:dyDescent="0.2">
      <c r="B8" s="164" t="s">
        <v>166</v>
      </c>
      <c r="C8" s="197"/>
      <c r="D8" s="262"/>
      <c r="E8" s="157"/>
      <c r="F8" s="164" t="s">
        <v>166</v>
      </c>
      <c r="G8" s="197"/>
      <c r="H8" s="262"/>
      <c r="I8" s="157"/>
      <c r="J8" s="164" t="s">
        <v>166</v>
      </c>
      <c r="K8" s="197"/>
      <c r="L8" s="262"/>
      <c r="M8" s="157"/>
      <c r="N8" s="164" t="s">
        <v>166</v>
      </c>
      <c r="O8" s="165"/>
      <c r="P8" s="262"/>
      <c r="Q8" s="259"/>
      <c r="R8" s="164" t="s">
        <v>166</v>
      </c>
      <c r="S8" s="165">
        <v>42916</v>
      </c>
      <c r="T8" s="262"/>
      <c r="U8" s="157"/>
      <c r="V8" s="164" t="s">
        <v>166</v>
      </c>
      <c r="W8" s="165"/>
      <c r="X8" s="342"/>
      <c r="Y8" s="157"/>
      <c r="Z8" s="165">
        <f>W8</f>
        <v>0</v>
      </c>
      <c r="AA8" s="107"/>
      <c r="AC8" s="107"/>
      <c r="AD8" s="107"/>
    </row>
    <row r="9" spans="1:30" x14ac:dyDescent="0.2">
      <c r="A9" s="116" t="s">
        <v>13</v>
      </c>
      <c r="B9" s="107" t="s">
        <v>167</v>
      </c>
      <c r="D9" s="132">
        <f>ROUND((C8-C7)/30,0)</f>
        <v>0</v>
      </c>
      <c r="E9" s="110"/>
      <c r="F9" s="107" t="s">
        <v>167</v>
      </c>
      <c r="H9" s="132">
        <f>ROUND((G8-G7)/30,0)</f>
        <v>0</v>
      </c>
      <c r="I9" s="110"/>
      <c r="J9" s="107" t="s">
        <v>167</v>
      </c>
      <c r="L9" s="132">
        <f>ROUND((K8-K7)/30,0)</f>
        <v>0</v>
      </c>
      <c r="M9" s="110"/>
      <c r="N9" s="269" t="s">
        <v>167</v>
      </c>
      <c r="O9" s="269"/>
      <c r="P9" s="270">
        <f>ROUND((O8-O7)/30,0)</f>
        <v>0</v>
      </c>
      <c r="Q9" s="270"/>
      <c r="R9" s="269" t="s">
        <v>167</v>
      </c>
      <c r="S9" s="269"/>
      <c r="T9" s="270">
        <f>ROUND((S8-S7)/30,0)</f>
        <v>12</v>
      </c>
      <c r="U9" s="110"/>
      <c r="V9" s="269" t="s">
        <v>167</v>
      </c>
      <c r="W9" s="269"/>
      <c r="X9" s="270">
        <f>ROUND((W8-W7)/30,0)</f>
        <v>0</v>
      </c>
      <c r="Y9" s="110"/>
      <c r="Z9" s="130">
        <f>ROUND(D9+H9+L9+P9+T9+X9,0)</f>
        <v>12</v>
      </c>
      <c r="AA9" s="107"/>
      <c r="AC9" s="107"/>
      <c r="AD9" s="107"/>
    </row>
    <row r="10" spans="1:30" x14ac:dyDescent="0.2">
      <c r="A10" s="111" t="s">
        <v>0</v>
      </c>
      <c r="B10" s="106"/>
      <c r="C10" s="106"/>
      <c r="E10" s="113"/>
      <c r="F10" s="106"/>
      <c r="G10" s="106"/>
      <c r="I10" s="113"/>
      <c r="J10" s="106"/>
      <c r="K10" s="106"/>
      <c r="M10" s="113"/>
      <c r="N10" s="267"/>
      <c r="O10" s="267"/>
      <c r="R10" s="267"/>
      <c r="S10" s="267"/>
      <c r="U10" s="113"/>
      <c r="V10" s="267"/>
      <c r="W10" s="267"/>
      <c r="Y10" s="113"/>
      <c r="Z10" s="112"/>
      <c r="AA10" s="107"/>
      <c r="AC10" s="107"/>
      <c r="AD10" s="107"/>
    </row>
    <row r="11" spans="1:30" x14ac:dyDescent="0.2">
      <c r="A11" s="114" t="s">
        <v>12</v>
      </c>
      <c r="B11" s="115" t="s">
        <v>15</v>
      </c>
      <c r="C11" s="115" t="s">
        <v>1</v>
      </c>
      <c r="D11" s="109" t="s">
        <v>25</v>
      </c>
      <c r="E11" s="113"/>
      <c r="F11" s="115" t="s">
        <v>15</v>
      </c>
      <c r="G11" s="115" t="s">
        <v>1</v>
      </c>
      <c r="H11" s="109" t="s">
        <v>25</v>
      </c>
      <c r="I11" s="113"/>
      <c r="J11" s="115" t="s">
        <v>15</v>
      </c>
      <c r="K11" s="115" t="s">
        <v>1</v>
      </c>
      <c r="L11" s="109" t="s">
        <v>25</v>
      </c>
      <c r="M11" s="113"/>
      <c r="N11" s="263" t="s">
        <v>15</v>
      </c>
      <c r="O11" s="263" t="s">
        <v>1</v>
      </c>
      <c r="P11" s="273" t="s">
        <v>25</v>
      </c>
      <c r="R11" s="263" t="s">
        <v>15</v>
      </c>
      <c r="S11" s="263" t="s">
        <v>1</v>
      </c>
      <c r="T11" s="273" t="s">
        <v>25</v>
      </c>
      <c r="U11" s="113"/>
      <c r="V11" s="343" t="s">
        <v>15</v>
      </c>
      <c r="W11" s="343" t="s">
        <v>1</v>
      </c>
      <c r="X11" s="273" t="s">
        <v>25</v>
      </c>
      <c r="Y11" s="113"/>
      <c r="Z11" s="112"/>
      <c r="AA11" s="107"/>
      <c r="AC11" s="107"/>
      <c r="AD11" s="107"/>
    </row>
    <row r="12" spans="1:30" x14ac:dyDescent="0.2">
      <c r="B12" s="189">
        <v>0</v>
      </c>
      <c r="C12" s="190"/>
      <c r="D12" s="117">
        <f>ROUND(B12/195*C12,0)</f>
        <v>0</v>
      </c>
      <c r="E12" s="113"/>
      <c r="F12" s="112">
        <f>ROUND(B12*(1+$B$4),0)</f>
        <v>0</v>
      </c>
      <c r="G12" s="190"/>
      <c r="H12" s="117">
        <f>ROUND(F12/195*G12,0)</f>
        <v>0</v>
      </c>
      <c r="I12" s="113"/>
      <c r="J12" s="112">
        <f>ROUND(F12*(1+$B$4),0)</f>
        <v>0</v>
      </c>
      <c r="K12" s="190"/>
      <c r="L12" s="117">
        <f>ROUND(J12/195*K12,0)</f>
        <v>0</v>
      </c>
      <c r="M12" s="113"/>
      <c r="N12" s="272">
        <f>ROUND(J12*(1+$B$4),0)</f>
        <v>0</v>
      </c>
      <c r="O12" s="274">
        <v>0</v>
      </c>
      <c r="P12" s="275">
        <f>ROUND(N12/195*O12,0)</f>
        <v>0</v>
      </c>
      <c r="R12" s="272">
        <f>ROUND(N12*(1+$B$4),0)</f>
        <v>0</v>
      </c>
      <c r="S12" s="274">
        <v>0</v>
      </c>
      <c r="T12" s="275">
        <f>ROUND(R12/195*S12,0)</f>
        <v>0</v>
      </c>
      <c r="U12" s="113"/>
      <c r="V12" s="272">
        <f>ROUND(R12*(1+$B$4),0)</f>
        <v>0</v>
      </c>
      <c r="W12" s="274"/>
      <c r="X12" s="275">
        <f>ROUND(V12/195*W12,0)</f>
        <v>0</v>
      </c>
      <c r="Y12" s="113"/>
      <c r="Z12" s="112">
        <f>ROUND(D12+H12+L12+P12+T12+X12,0)</f>
        <v>0</v>
      </c>
      <c r="AA12" s="107"/>
      <c r="AC12" s="107"/>
      <c r="AD12" s="107"/>
    </row>
    <row r="13" spans="1:30" ht="3" customHeight="1" x14ac:dyDescent="0.2">
      <c r="B13" s="177"/>
      <c r="C13" s="116"/>
      <c r="D13" s="118"/>
      <c r="E13" s="119"/>
      <c r="F13" s="112"/>
      <c r="G13" s="116"/>
      <c r="H13" s="118"/>
      <c r="I13" s="119"/>
      <c r="J13" s="112"/>
      <c r="K13" s="116"/>
      <c r="L13" s="118"/>
      <c r="M13" s="119"/>
      <c r="O13" s="274"/>
      <c r="P13" s="276"/>
      <c r="Q13" s="277"/>
      <c r="S13" s="274"/>
      <c r="T13" s="276"/>
      <c r="U13" s="119"/>
      <c r="W13" s="274"/>
      <c r="X13" s="276"/>
      <c r="Y13" s="119"/>
      <c r="Z13" s="120"/>
      <c r="AA13" s="107"/>
      <c r="AC13" s="107"/>
      <c r="AD13" s="107"/>
    </row>
    <row r="14" spans="1:30" x14ac:dyDescent="0.2">
      <c r="A14" s="116" t="s">
        <v>2</v>
      </c>
      <c r="B14" s="177"/>
      <c r="C14" s="116"/>
      <c r="D14" s="117">
        <f>ROUND(SUM(D12:D13),0)</f>
        <v>0</v>
      </c>
      <c r="E14" s="121"/>
      <c r="F14" s="112"/>
      <c r="G14" s="116"/>
      <c r="H14" s="117">
        <f>ROUND(SUM(H12:H13),0)</f>
        <v>0</v>
      </c>
      <c r="I14" s="121"/>
      <c r="J14" s="112"/>
      <c r="K14" s="116"/>
      <c r="L14" s="117">
        <f>ROUND(SUM(L12:L13),0)</f>
        <v>0</v>
      </c>
      <c r="M14" s="121"/>
      <c r="O14" s="274"/>
      <c r="P14" s="275">
        <f>ROUND(SUM(P12:P13),0)</f>
        <v>0</v>
      </c>
      <c r="Q14" s="275"/>
      <c r="S14" s="274"/>
      <c r="T14" s="275">
        <f>ROUND(SUM(T12:T13),0)</f>
        <v>0</v>
      </c>
      <c r="U14" s="121"/>
      <c r="W14" s="274"/>
      <c r="X14" s="275">
        <f>ROUND(SUM(X12:X13),0)</f>
        <v>0</v>
      </c>
      <c r="Y14" s="121"/>
      <c r="Z14" s="117">
        <f>ROUND(SUM(Z12:Z13),0)</f>
        <v>0</v>
      </c>
      <c r="AA14" s="107"/>
      <c r="AC14" s="107"/>
      <c r="AD14" s="107"/>
    </row>
    <row r="15" spans="1:30" ht="6" customHeight="1" x14ac:dyDescent="0.2">
      <c r="A15" s="116"/>
      <c r="B15" s="177"/>
      <c r="C15" s="116"/>
      <c r="D15" s="117"/>
      <c r="E15" s="121"/>
      <c r="F15" s="112"/>
      <c r="G15" s="116"/>
      <c r="H15" s="117"/>
      <c r="I15" s="121"/>
      <c r="J15" s="112"/>
      <c r="K15" s="116"/>
      <c r="L15" s="117"/>
      <c r="M15" s="121"/>
      <c r="O15" s="274"/>
      <c r="P15" s="275"/>
      <c r="Q15" s="275"/>
      <c r="S15" s="274"/>
      <c r="T15" s="275"/>
      <c r="U15" s="121"/>
      <c r="W15" s="274"/>
      <c r="X15" s="275"/>
      <c r="Y15" s="121"/>
      <c r="Z15" s="117"/>
      <c r="AA15" s="107"/>
      <c r="AC15" s="107"/>
      <c r="AD15" s="107"/>
    </row>
    <row r="16" spans="1:30" ht="12.75" customHeight="1" x14ac:dyDescent="0.2">
      <c r="A16" s="115" t="s">
        <v>207</v>
      </c>
      <c r="B16" s="123" t="s">
        <v>15</v>
      </c>
      <c r="C16" s="115" t="s">
        <v>27</v>
      </c>
      <c r="D16" s="117"/>
      <c r="E16" s="121"/>
      <c r="F16" s="123" t="s">
        <v>15</v>
      </c>
      <c r="G16" s="115" t="s">
        <v>27</v>
      </c>
      <c r="H16" s="117"/>
      <c r="I16" s="121"/>
      <c r="J16" s="115" t="s">
        <v>15</v>
      </c>
      <c r="K16" s="115" t="s">
        <v>27</v>
      </c>
      <c r="L16" s="117"/>
      <c r="M16" s="121"/>
      <c r="N16" s="263" t="s">
        <v>15</v>
      </c>
      <c r="O16" s="263" t="s">
        <v>27</v>
      </c>
      <c r="P16" s="275"/>
      <c r="Q16" s="275"/>
      <c r="R16" s="263" t="s">
        <v>15</v>
      </c>
      <c r="S16" s="263" t="s">
        <v>27</v>
      </c>
      <c r="T16" s="275"/>
      <c r="U16" s="121"/>
      <c r="V16" s="343" t="s">
        <v>15</v>
      </c>
      <c r="W16" s="343" t="s">
        <v>27</v>
      </c>
      <c r="X16" s="275"/>
      <c r="Y16" s="121"/>
      <c r="Z16" s="117"/>
      <c r="AA16" s="107"/>
      <c r="AC16" s="107"/>
      <c r="AD16" s="107"/>
    </row>
    <row r="17" spans="1:30" ht="12.75" customHeight="1" x14ac:dyDescent="0.2">
      <c r="A17" s="116" t="s">
        <v>29</v>
      </c>
      <c r="B17" s="185"/>
      <c r="C17" s="186"/>
      <c r="D17" s="117">
        <f>ROUND(B17/9*C17,0)</f>
        <v>0</v>
      </c>
      <c r="E17" s="121"/>
      <c r="F17" s="112">
        <f>ROUND(B17*(1+$B$4),2)</f>
        <v>0</v>
      </c>
      <c r="G17" s="198"/>
      <c r="H17" s="117">
        <f>ROUND(F17/9*G17,0)</f>
        <v>0</v>
      </c>
      <c r="I17" s="121"/>
      <c r="J17" s="112">
        <f>ROUND(F17*(1+$B$4),2)</f>
        <v>0</v>
      </c>
      <c r="K17" s="198"/>
      <c r="L17" s="117">
        <f>ROUND(J17/9*K17,0)</f>
        <v>0</v>
      </c>
      <c r="M17" s="121"/>
      <c r="N17" s="272">
        <f>ROUND(J17*(1+$B$4),2)</f>
        <v>0</v>
      </c>
      <c r="O17" s="279"/>
      <c r="P17" s="275">
        <f>ROUND(N17/9*O17,0)</f>
        <v>0</v>
      </c>
      <c r="Q17" s="275"/>
      <c r="R17" s="272">
        <f>ROUND(N17*(1+$B$4),2)</f>
        <v>0</v>
      </c>
      <c r="S17" s="279"/>
      <c r="T17" s="275">
        <f>ROUND(R17/9*S17,0)</f>
        <v>0</v>
      </c>
      <c r="U17" s="121"/>
      <c r="V17" s="272">
        <f>ROUND(R17*(1+$B$4),2)</f>
        <v>0</v>
      </c>
      <c r="W17" s="279"/>
      <c r="X17" s="275">
        <f>ROUND(V17/9*W17,0)</f>
        <v>0</v>
      </c>
      <c r="Y17" s="121"/>
      <c r="Z17" s="112">
        <f>ROUND(D17+H17+L17+P17+T17+X17,0)</f>
        <v>0</v>
      </c>
      <c r="AA17" s="107"/>
      <c r="AC17" s="107"/>
      <c r="AD17" s="107"/>
    </row>
    <row r="18" spans="1:30" ht="12.75" customHeight="1" x14ac:dyDescent="0.2">
      <c r="A18" s="116" t="s">
        <v>30</v>
      </c>
      <c r="B18" s="185"/>
      <c r="C18" s="190"/>
      <c r="D18" s="117">
        <f>ROUND(B18/12*C18,0)</f>
        <v>0</v>
      </c>
      <c r="E18" s="121"/>
      <c r="F18" s="112">
        <f>ROUND(B18*(1+$B$4),2)</f>
        <v>0</v>
      </c>
      <c r="G18" s="190"/>
      <c r="H18" s="117">
        <f>ROUND(F18/12*G18,0)</f>
        <v>0</v>
      </c>
      <c r="I18" s="121"/>
      <c r="J18" s="112">
        <f>ROUND(F18*(1+$B$4),2)</f>
        <v>0</v>
      </c>
      <c r="K18" s="190"/>
      <c r="L18" s="117">
        <f>ROUND(J18/12*K18,0)</f>
        <v>0</v>
      </c>
      <c r="M18" s="121"/>
      <c r="N18" s="272">
        <f>ROUND(J18*(1+$B$4),2)</f>
        <v>0</v>
      </c>
      <c r="O18" s="274"/>
      <c r="P18" s="275">
        <f>ROUND(N18/12*O18,0)</f>
        <v>0</v>
      </c>
      <c r="Q18" s="275"/>
      <c r="R18" s="272">
        <f>ROUND(N18*(1+$B$4),2)</f>
        <v>0</v>
      </c>
      <c r="S18" s="281"/>
      <c r="T18" s="275">
        <f>ROUND(R18/12*S18,0)</f>
        <v>0</v>
      </c>
      <c r="U18" s="121"/>
      <c r="V18" s="272">
        <f>ROUND(R18*(1+$B$4),2)</f>
        <v>0</v>
      </c>
      <c r="W18" s="281"/>
      <c r="X18" s="275">
        <f>ROUND(V18/12*W18,0)</f>
        <v>0</v>
      </c>
      <c r="Y18" s="121"/>
      <c r="Z18" s="112">
        <f>ROUND(D18+H18+L18+P18+T18+X18,0)</f>
        <v>0</v>
      </c>
      <c r="AA18" s="107"/>
      <c r="AC18" s="107"/>
      <c r="AD18" s="107"/>
    </row>
    <row r="19" spans="1:30" ht="3" customHeight="1" x14ac:dyDescent="0.2">
      <c r="A19" s="116"/>
      <c r="B19" s="112"/>
      <c r="C19" s="116"/>
      <c r="D19" s="118"/>
      <c r="E19" s="121"/>
      <c r="F19" s="112"/>
      <c r="G19" s="116"/>
      <c r="H19" s="118"/>
      <c r="I19" s="121"/>
      <c r="J19" s="112"/>
      <c r="K19" s="116"/>
      <c r="L19" s="118"/>
      <c r="M19" s="121"/>
      <c r="O19" s="274"/>
      <c r="P19" s="276"/>
      <c r="Q19" s="275"/>
      <c r="S19" s="274"/>
      <c r="T19" s="276"/>
      <c r="U19" s="121"/>
      <c r="W19" s="274"/>
      <c r="X19" s="276"/>
      <c r="Y19" s="121"/>
      <c r="Z19" s="118"/>
      <c r="AA19" s="107"/>
      <c r="AC19" s="107"/>
      <c r="AD19" s="107"/>
    </row>
    <row r="20" spans="1:30" ht="12.75" customHeight="1" x14ac:dyDescent="0.2">
      <c r="A20" s="122" t="s">
        <v>42</v>
      </c>
      <c r="B20" s="112"/>
      <c r="C20" s="116"/>
      <c r="D20" s="117">
        <f>ROUND(SUM(D17:D19),0)</f>
        <v>0</v>
      </c>
      <c r="E20" s="121"/>
      <c r="F20" s="112"/>
      <c r="G20" s="116"/>
      <c r="H20" s="117">
        <f>ROUND(SUM(H17:H19),0)</f>
        <v>0</v>
      </c>
      <c r="I20" s="121"/>
      <c r="J20" s="112"/>
      <c r="K20" s="116"/>
      <c r="L20" s="117">
        <f>ROUND(SUM(L17:L19),0)</f>
        <v>0</v>
      </c>
      <c r="M20" s="121"/>
      <c r="O20" s="274"/>
      <c r="P20" s="275">
        <f>ROUND(SUM(P17:P19),0)</f>
        <v>0</v>
      </c>
      <c r="Q20" s="275"/>
      <c r="S20" s="274"/>
      <c r="T20" s="275">
        <f>ROUND(SUM(T17:T19),0)</f>
        <v>0</v>
      </c>
      <c r="U20" s="121"/>
      <c r="W20" s="274"/>
      <c r="X20" s="275">
        <f>ROUND(SUM(X17:X19),0)</f>
        <v>0</v>
      </c>
      <c r="Y20" s="121"/>
      <c r="Z20" s="117">
        <f>ROUND(SUM(Z17:Z19),0)</f>
        <v>0</v>
      </c>
      <c r="AA20" s="107"/>
      <c r="AC20" s="107"/>
      <c r="AD20" s="107"/>
    </row>
    <row r="21" spans="1:30" ht="6" customHeight="1" x14ac:dyDescent="0.2">
      <c r="A21" s="122"/>
      <c r="B21" s="112"/>
      <c r="C21" s="116"/>
      <c r="D21" s="117"/>
      <c r="E21" s="121"/>
      <c r="F21" s="112"/>
      <c r="G21" s="116"/>
      <c r="H21" s="117"/>
      <c r="I21" s="121"/>
      <c r="J21" s="112"/>
      <c r="K21" s="116"/>
      <c r="L21" s="117"/>
      <c r="M21" s="121"/>
      <c r="O21" s="274"/>
      <c r="P21" s="275"/>
      <c r="Q21" s="275"/>
      <c r="S21" s="274"/>
      <c r="T21" s="275"/>
      <c r="U21" s="121"/>
      <c r="W21" s="274"/>
      <c r="X21" s="275"/>
      <c r="Y21" s="121"/>
      <c r="Z21" s="117"/>
      <c r="AA21" s="107"/>
      <c r="AC21" s="107"/>
      <c r="AD21" s="107"/>
    </row>
    <row r="22" spans="1:30" ht="12.75" customHeight="1" x14ac:dyDescent="0.2">
      <c r="A22" s="168" t="s">
        <v>169</v>
      </c>
      <c r="B22" s="123" t="s">
        <v>15</v>
      </c>
      <c r="C22" s="115" t="s">
        <v>27</v>
      </c>
      <c r="D22" s="117"/>
      <c r="E22" s="121"/>
      <c r="F22" s="123" t="s">
        <v>15</v>
      </c>
      <c r="G22" s="115" t="s">
        <v>27</v>
      </c>
      <c r="H22" s="117"/>
      <c r="I22" s="121"/>
      <c r="J22" s="115" t="s">
        <v>15</v>
      </c>
      <c r="K22" s="115" t="s">
        <v>27</v>
      </c>
      <c r="L22" s="117"/>
      <c r="M22" s="121"/>
      <c r="N22" s="263" t="s">
        <v>15</v>
      </c>
      <c r="O22" s="263" t="s">
        <v>27</v>
      </c>
      <c r="P22" s="275"/>
      <c r="Q22" s="275"/>
      <c r="R22" s="263" t="s">
        <v>15</v>
      </c>
      <c r="S22" s="263" t="s">
        <v>27</v>
      </c>
      <c r="T22" s="275"/>
      <c r="U22" s="121"/>
      <c r="V22" s="343" t="s">
        <v>15</v>
      </c>
      <c r="W22" s="343" t="s">
        <v>27</v>
      </c>
      <c r="X22" s="275"/>
      <c r="Y22" s="121"/>
      <c r="Z22" s="117"/>
      <c r="AA22" s="107"/>
      <c r="AC22" s="107"/>
      <c r="AD22" s="107"/>
    </row>
    <row r="23" spans="1:30" ht="12.75" customHeight="1" x14ac:dyDescent="0.2">
      <c r="A23" s="122" t="s">
        <v>170</v>
      </c>
      <c r="B23" s="185"/>
      <c r="C23" s="190"/>
      <c r="D23" s="117">
        <f>ROUND(B23/12*C23,0)</f>
        <v>0</v>
      </c>
      <c r="E23" s="121"/>
      <c r="F23" s="112">
        <f>ROUND(B23*(1+$B$4),2)</f>
        <v>0</v>
      </c>
      <c r="G23" s="190"/>
      <c r="H23" s="117">
        <f>ROUND(F23/12*G23,0)</f>
        <v>0</v>
      </c>
      <c r="I23" s="121"/>
      <c r="J23" s="112">
        <f>ROUND(F23*(1+$B$4),2)</f>
        <v>0</v>
      </c>
      <c r="K23" s="190"/>
      <c r="L23" s="117">
        <f>ROUND(J23/12*K23,0)</f>
        <v>0</v>
      </c>
      <c r="M23" s="121"/>
      <c r="N23" s="272">
        <f>ROUND(J23*(1+$B$4),2)</f>
        <v>0</v>
      </c>
      <c r="O23" s="274"/>
      <c r="P23" s="275">
        <f>ROUND(N23/12*O23,0)</f>
        <v>0</v>
      </c>
      <c r="Q23" s="275"/>
      <c r="R23" s="272">
        <f>ROUND(N23*(1+$B$4),2)</f>
        <v>0</v>
      </c>
      <c r="S23" s="274"/>
      <c r="T23" s="275">
        <f>ROUND(R23/12*S23,0)</f>
        <v>0</v>
      </c>
      <c r="U23" s="121"/>
      <c r="V23" s="272">
        <f>ROUND(R23*(1+$B$4),2)</f>
        <v>0</v>
      </c>
      <c r="W23" s="274"/>
      <c r="X23" s="275">
        <f>ROUND(V23/12*W23,0)</f>
        <v>0</v>
      </c>
      <c r="Y23" s="121"/>
      <c r="Z23" s="112">
        <f>ROUND(D23+H23+L23+P23+T23+X23,0)</f>
        <v>0</v>
      </c>
      <c r="AA23" s="107"/>
      <c r="AC23" s="107"/>
      <c r="AD23" s="107"/>
    </row>
    <row r="24" spans="1:30" ht="12.75" customHeight="1" x14ac:dyDescent="0.2">
      <c r="A24" s="122" t="s">
        <v>171</v>
      </c>
      <c r="B24" s="185"/>
      <c r="C24" s="190"/>
      <c r="D24" s="117">
        <f>ROUND(B24/12*C24,0)</f>
        <v>0</v>
      </c>
      <c r="E24" s="121"/>
      <c r="F24" s="112">
        <f>ROUND(B24*(1+$B$4),2)</f>
        <v>0</v>
      </c>
      <c r="G24" s="190"/>
      <c r="H24" s="117">
        <f>ROUND(F24/12*G24,0)</f>
        <v>0</v>
      </c>
      <c r="I24" s="121"/>
      <c r="J24" s="112">
        <f>ROUND(F24*(1+$B$4),2)</f>
        <v>0</v>
      </c>
      <c r="K24" s="190"/>
      <c r="L24" s="117">
        <f>ROUND(J24/12*K24,0)</f>
        <v>0</v>
      </c>
      <c r="M24" s="121"/>
      <c r="N24" s="272">
        <f>ROUND(J24*(1+$B$4),2)</f>
        <v>0</v>
      </c>
      <c r="O24" s="274"/>
      <c r="P24" s="275">
        <f>ROUND(N24/12*O24,0)</f>
        <v>0</v>
      </c>
      <c r="Q24" s="275"/>
      <c r="R24" s="272">
        <f>ROUND(N24*(1+$B$4),2)</f>
        <v>0</v>
      </c>
      <c r="S24" s="274"/>
      <c r="T24" s="275">
        <f>ROUND(R24/12*S24,0)</f>
        <v>0</v>
      </c>
      <c r="U24" s="121"/>
      <c r="V24" s="272">
        <f>ROUND(R24*(1+$B$4),2)</f>
        <v>0</v>
      </c>
      <c r="W24" s="274"/>
      <c r="X24" s="275">
        <f>ROUND(V24/12*W24,0)</f>
        <v>0</v>
      </c>
      <c r="Y24" s="121"/>
      <c r="Z24" s="112">
        <f>ROUND(D24+H24+L24+P24+T24+X24,0)</f>
        <v>0</v>
      </c>
      <c r="AA24" s="107"/>
      <c r="AC24" s="107"/>
      <c r="AD24" s="107"/>
    </row>
    <row r="25" spans="1:30" ht="3" customHeight="1" x14ac:dyDescent="0.2">
      <c r="A25" s="122"/>
      <c r="B25" s="112"/>
      <c r="C25" s="116"/>
      <c r="D25" s="118"/>
      <c r="E25" s="121"/>
      <c r="F25" s="112"/>
      <c r="G25" s="116"/>
      <c r="H25" s="118"/>
      <c r="I25" s="121"/>
      <c r="J25" s="112"/>
      <c r="K25" s="116"/>
      <c r="L25" s="118"/>
      <c r="M25" s="121"/>
      <c r="O25" s="274"/>
      <c r="P25" s="276"/>
      <c r="Q25" s="275"/>
      <c r="S25" s="274"/>
      <c r="T25" s="276"/>
      <c r="U25" s="121"/>
      <c r="W25" s="274"/>
      <c r="X25" s="276"/>
      <c r="Y25" s="121"/>
      <c r="Z25" s="118"/>
      <c r="AA25" s="107"/>
      <c r="AC25" s="107"/>
      <c r="AD25" s="107"/>
    </row>
    <row r="26" spans="1:30" ht="12.75" customHeight="1" x14ac:dyDescent="0.2">
      <c r="A26" s="122" t="s">
        <v>172</v>
      </c>
      <c r="B26" s="112"/>
      <c r="C26" s="116"/>
      <c r="D26" s="117">
        <f>ROUND(SUM(D23:D25),0)</f>
        <v>0</v>
      </c>
      <c r="E26" s="121"/>
      <c r="F26" s="112"/>
      <c r="G26" s="116"/>
      <c r="H26" s="117">
        <f>ROUND(SUM(H23:H25),0)</f>
        <v>0</v>
      </c>
      <c r="I26" s="121"/>
      <c r="J26" s="112"/>
      <c r="K26" s="116"/>
      <c r="L26" s="117">
        <f>ROUND(SUM(L23:L25),0)</f>
        <v>0</v>
      </c>
      <c r="M26" s="121"/>
      <c r="O26" s="274"/>
      <c r="P26" s="275">
        <f>ROUND(SUM(P23:P25),0)</f>
        <v>0</v>
      </c>
      <c r="Q26" s="275"/>
      <c r="S26" s="274"/>
      <c r="T26" s="275">
        <f>ROUND(SUM(T23:T25),0)</f>
        <v>0</v>
      </c>
      <c r="U26" s="121"/>
      <c r="W26" s="274"/>
      <c r="X26" s="275">
        <f>ROUND(SUM(X23:X25),0)</f>
        <v>0</v>
      </c>
      <c r="Y26" s="121"/>
      <c r="Z26" s="117">
        <f>ROUND(SUM(Z23:Z25),0)</f>
        <v>0</v>
      </c>
      <c r="AA26" s="107"/>
      <c r="AC26" s="107"/>
      <c r="AD26" s="107"/>
    </row>
    <row r="27" spans="1:30" ht="6" customHeight="1" x14ac:dyDescent="0.2">
      <c r="A27" s="122"/>
      <c r="B27" s="112"/>
      <c r="C27" s="116"/>
      <c r="D27" s="117"/>
      <c r="E27" s="121"/>
      <c r="F27" s="112"/>
      <c r="G27" s="116"/>
      <c r="H27" s="117"/>
      <c r="I27" s="121"/>
      <c r="J27" s="112"/>
      <c r="K27" s="116"/>
      <c r="L27" s="117"/>
      <c r="M27" s="121"/>
      <c r="O27" s="274"/>
      <c r="P27" s="275"/>
      <c r="Q27" s="275"/>
      <c r="S27" s="274"/>
      <c r="T27" s="275"/>
      <c r="U27" s="121"/>
      <c r="W27" s="274"/>
      <c r="X27" s="275"/>
      <c r="Y27" s="121"/>
      <c r="Z27" s="117"/>
      <c r="AA27" s="107"/>
      <c r="AC27" s="107"/>
      <c r="AD27" s="107"/>
    </row>
    <row r="28" spans="1:30" x14ac:dyDescent="0.2">
      <c r="A28" s="168" t="s">
        <v>184</v>
      </c>
      <c r="B28" s="123" t="s">
        <v>15</v>
      </c>
      <c r="C28" s="115" t="s">
        <v>27</v>
      </c>
      <c r="D28" s="117"/>
      <c r="E28" s="121"/>
      <c r="F28" s="123" t="s">
        <v>15</v>
      </c>
      <c r="G28" s="115" t="s">
        <v>27</v>
      </c>
      <c r="H28" s="117"/>
      <c r="I28" s="121"/>
      <c r="J28" s="115" t="s">
        <v>15</v>
      </c>
      <c r="K28" s="115" t="s">
        <v>27</v>
      </c>
      <c r="L28" s="117"/>
      <c r="M28" s="121"/>
      <c r="N28" s="263" t="s">
        <v>15</v>
      </c>
      <c r="O28" s="263" t="s">
        <v>27</v>
      </c>
      <c r="P28" s="275"/>
      <c r="Q28" s="275"/>
      <c r="R28" s="263" t="s">
        <v>15</v>
      </c>
      <c r="S28" s="263" t="s">
        <v>27</v>
      </c>
      <c r="T28" s="275"/>
      <c r="U28" s="121"/>
      <c r="V28" s="343" t="s">
        <v>15</v>
      </c>
      <c r="W28" s="343" t="s">
        <v>27</v>
      </c>
      <c r="X28" s="275"/>
      <c r="Y28" s="121"/>
      <c r="Z28" s="117"/>
      <c r="AA28" s="107"/>
      <c r="AC28" s="107"/>
      <c r="AD28" s="107"/>
    </row>
    <row r="29" spans="1:30" x14ac:dyDescent="0.2">
      <c r="A29" s="122" t="s">
        <v>286</v>
      </c>
      <c r="B29" s="185">
        <v>0</v>
      </c>
      <c r="C29" s="190"/>
      <c r="D29" s="117">
        <f>ROUND(B29/12*C29,0)</f>
        <v>0</v>
      </c>
      <c r="E29" s="121"/>
      <c r="F29" s="112">
        <f>ROUND(B29*(1+$B$4),2)</f>
        <v>0</v>
      </c>
      <c r="G29" s="190">
        <v>0</v>
      </c>
      <c r="H29" s="117">
        <f>ROUND(F29/12*G29,0)*0.5</f>
        <v>0</v>
      </c>
      <c r="I29" s="121"/>
      <c r="J29" s="112">
        <f>ROUND(F29*(1+$B$4),2)</f>
        <v>0</v>
      </c>
      <c r="K29" s="190">
        <v>0</v>
      </c>
      <c r="L29" s="117">
        <f>ROUND(J29/12*K29,0)*0.5</f>
        <v>0</v>
      </c>
      <c r="M29" s="121"/>
      <c r="N29" s="272">
        <f>ROUND(J29*(1+$B$4),2)</f>
        <v>0</v>
      </c>
      <c r="O29" s="274">
        <v>0</v>
      </c>
      <c r="P29" s="275">
        <f>ROUND(N29/12*O29,2)</f>
        <v>0</v>
      </c>
      <c r="Q29" s="275"/>
      <c r="R29" s="272">
        <f>ROUND(N29*(1+$B$4),2)</f>
        <v>0</v>
      </c>
      <c r="S29" s="274">
        <v>0</v>
      </c>
      <c r="T29" s="275">
        <f>ROUND(R29/12*S29,0)*0.5</f>
        <v>0</v>
      </c>
      <c r="U29" s="121"/>
      <c r="V29" s="272">
        <f>ROUND(R29*(1+$B$4),2)</f>
        <v>0</v>
      </c>
      <c r="W29" s="274"/>
      <c r="X29" s="275">
        <f>ROUND(V29/12*W29,0)</f>
        <v>0</v>
      </c>
      <c r="Y29" s="121"/>
      <c r="Z29" s="112">
        <f>ROUND(D29+H29+L29+P29+T29+X29,0)</f>
        <v>0</v>
      </c>
      <c r="AA29" s="107"/>
      <c r="AC29" s="107"/>
      <c r="AD29" s="107"/>
    </row>
    <row r="30" spans="1:30" ht="12.75" hidden="1" customHeight="1" x14ac:dyDescent="0.2">
      <c r="A30" s="122" t="s">
        <v>186</v>
      </c>
      <c r="B30" s="185"/>
      <c r="C30" s="190"/>
      <c r="D30" s="117">
        <f>ROUND(B30/12*C30,0)</f>
        <v>0</v>
      </c>
      <c r="E30" s="121"/>
      <c r="F30" s="112">
        <f>ROUND(B30*(1+$B$4),2)</f>
        <v>0</v>
      </c>
      <c r="G30" s="190"/>
      <c r="H30" s="117">
        <f>ROUND(F30/12*G30,0)</f>
        <v>0</v>
      </c>
      <c r="I30" s="121"/>
      <c r="J30" s="112">
        <f>ROUND(F30*(1+$B$4),2)</f>
        <v>0</v>
      </c>
      <c r="K30" s="190"/>
      <c r="L30" s="117">
        <f>ROUND(J30/12*K30,0)</f>
        <v>0</v>
      </c>
      <c r="M30" s="121"/>
      <c r="N30" s="272">
        <f>ROUND(J30*(1+$B$4),2)</f>
        <v>0</v>
      </c>
      <c r="O30" s="274"/>
      <c r="P30" s="275">
        <f>ROUND(N30/12*O30,0)</f>
        <v>0</v>
      </c>
      <c r="Q30" s="275"/>
      <c r="R30" s="272">
        <f>ROUND(N30*(1+$B$4),2)</f>
        <v>0</v>
      </c>
      <c r="S30" s="274"/>
      <c r="T30" s="275">
        <f>ROUND(R30/12*S30,0)</f>
        <v>0</v>
      </c>
      <c r="U30" s="121"/>
      <c r="V30" s="272">
        <f>ROUND(R30*(1+$B$4),2)</f>
        <v>0</v>
      </c>
      <c r="W30" s="274"/>
      <c r="X30" s="275">
        <f>ROUND(V30/12*W30,0)</f>
        <v>0</v>
      </c>
      <c r="Y30" s="121"/>
      <c r="Z30" s="112">
        <f>ROUND(D30+H30+L30+P30+T30+X30,0)</f>
        <v>0</v>
      </c>
      <c r="AA30" s="107"/>
      <c r="AC30" s="107"/>
      <c r="AD30" s="107"/>
    </row>
    <row r="31" spans="1:30" ht="3" customHeight="1" x14ac:dyDescent="0.2">
      <c r="A31" s="122"/>
      <c r="B31" s="112"/>
      <c r="C31" s="116"/>
      <c r="D31" s="118"/>
      <c r="E31" s="121"/>
      <c r="G31" s="116"/>
      <c r="H31" s="118"/>
      <c r="I31" s="121"/>
      <c r="J31" s="112"/>
      <c r="K31" s="116"/>
      <c r="L31" s="118"/>
      <c r="M31" s="121"/>
      <c r="O31" s="274"/>
      <c r="P31" s="276"/>
      <c r="Q31" s="275"/>
      <c r="S31" s="274"/>
      <c r="T31" s="276"/>
      <c r="U31" s="121"/>
      <c r="W31" s="274"/>
      <c r="X31" s="276"/>
      <c r="Y31" s="121"/>
      <c r="Z31" s="118"/>
      <c r="AA31" s="107"/>
      <c r="AC31" s="107"/>
      <c r="AD31" s="107"/>
    </row>
    <row r="32" spans="1:30" x14ac:dyDescent="0.2">
      <c r="A32" s="122" t="s">
        <v>187</v>
      </c>
      <c r="B32" s="112"/>
      <c r="C32" s="116"/>
      <c r="D32" s="117">
        <f>ROUND(SUM(D29:D31),0)</f>
        <v>0</v>
      </c>
      <c r="E32" s="121"/>
      <c r="G32" s="116"/>
      <c r="H32" s="117">
        <f>ROUND(SUM(H29:H31),0)</f>
        <v>0</v>
      </c>
      <c r="I32" s="121"/>
      <c r="J32" s="112"/>
      <c r="K32" s="116"/>
      <c r="L32" s="117">
        <f>ROUND(SUM(L29:L31),0)</f>
        <v>0</v>
      </c>
      <c r="M32" s="121"/>
      <c r="O32" s="274"/>
      <c r="P32" s="275">
        <f>ROUND(SUM(P29:P31),0)</f>
        <v>0</v>
      </c>
      <c r="Q32" s="275"/>
      <c r="S32" s="274"/>
      <c r="T32" s="275">
        <f>ROUND(SUM(T29:T31),0)</f>
        <v>0</v>
      </c>
      <c r="U32" s="121"/>
      <c r="W32" s="274"/>
      <c r="X32" s="275">
        <f>ROUND(SUM(X29:X31),0)</f>
        <v>0</v>
      </c>
      <c r="Y32" s="121"/>
      <c r="Z32" s="117">
        <f>ROUND(SUM(Z29:Z31),0)</f>
        <v>0</v>
      </c>
      <c r="AA32" s="107"/>
      <c r="AC32" s="107"/>
      <c r="AD32" s="107"/>
    </row>
    <row r="33" spans="1:30" ht="6" customHeight="1" x14ac:dyDescent="0.2">
      <c r="A33" s="122"/>
      <c r="B33" s="112"/>
      <c r="C33" s="116"/>
      <c r="D33" s="117"/>
      <c r="E33" s="121"/>
      <c r="G33" s="116"/>
      <c r="H33" s="117"/>
      <c r="I33" s="121"/>
      <c r="J33" s="112"/>
      <c r="K33" s="116"/>
      <c r="L33" s="117"/>
      <c r="M33" s="121"/>
      <c r="O33" s="274"/>
      <c r="P33" s="275"/>
      <c r="Q33" s="275"/>
      <c r="S33" s="274"/>
      <c r="T33" s="275"/>
      <c r="U33" s="121"/>
      <c r="W33" s="274"/>
      <c r="X33" s="275"/>
      <c r="Y33" s="121"/>
      <c r="Z33" s="117"/>
      <c r="AA33" s="107"/>
      <c r="AC33" s="107"/>
      <c r="AD33" s="107"/>
    </row>
    <row r="34" spans="1:30" x14ac:dyDescent="0.2">
      <c r="A34" s="114" t="s">
        <v>56</v>
      </c>
      <c r="B34" s="123" t="s">
        <v>26</v>
      </c>
      <c r="C34" s="124" t="s">
        <v>27</v>
      </c>
      <c r="D34" s="117"/>
      <c r="E34" s="121"/>
      <c r="F34" s="123" t="s">
        <v>26</v>
      </c>
      <c r="G34" s="124" t="s">
        <v>27</v>
      </c>
      <c r="I34" s="121"/>
      <c r="J34" s="123" t="s">
        <v>26</v>
      </c>
      <c r="K34" s="124" t="s">
        <v>27</v>
      </c>
      <c r="L34" s="117"/>
      <c r="M34" s="121"/>
      <c r="N34" s="259" t="s">
        <v>26</v>
      </c>
      <c r="O34" s="282" t="s">
        <v>27</v>
      </c>
      <c r="P34" s="275"/>
      <c r="Q34" s="275"/>
      <c r="R34" s="259" t="s">
        <v>26</v>
      </c>
      <c r="S34" s="282" t="s">
        <v>27</v>
      </c>
      <c r="T34" s="275"/>
      <c r="U34" s="121"/>
      <c r="V34" s="341" t="s">
        <v>26</v>
      </c>
      <c r="W34" s="282" t="s">
        <v>27</v>
      </c>
      <c r="X34" s="275"/>
      <c r="Y34" s="121"/>
      <c r="Z34" s="112"/>
      <c r="AA34" s="107"/>
      <c r="AC34" s="107"/>
      <c r="AD34" s="107"/>
    </row>
    <row r="35" spans="1:30" x14ac:dyDescent="0.2">
      <c r="A35" s="107" t="s">
        <v>401</v>
      </c>
      <c r="B35" s="187">
        <v>0</v>
      </c>
      <c r="C35" s="188"/>
      <c r="D35" s="127">
        <f>ROUND(B35*C35,0)</f>
        <v>0</v>
      </c>
      <c r="E35" s="121"/>
      <c r="F35" s="125">
        <f>ROUND(B35*(1+$B$4),2)</f>
        <v>0</v>
      </c>
      <c r="G35" s="188"/>
      <c r="H35" s="127">
        <f>ROUND(F35*G35,0)</f>
        <v>0</v>
      </c>
      <c r="I35" s="121"/>
      <c r="J35" s="125">
        <f>ROUND(F35*(1+$B$4),2)</f>
        <v>0</v>
      </c>
      <c r="K35" s="188"/>
      <c r="L35" s="127">
        <f>ROUND(J35*K35,0)</f>
        <v>0</v>
      </c>
      <c r="M35" s="121"/>
      <c r="N35" s="283">
        <f>ROUND(J35*(1+$B$4),2)</f>
        <v>0</v>
      </c>
      <c r="O35" s="284">
        <v>0</v>
      </c>
      <c r="P35" s="277">
        <f>ROUND(N35*O35,0)</f>
        <v>0</v>
      </c>
      <c r="Q35" s="275"/>
      <c r="R35" s="283">
        <f>ROUND(N35*(1+$B$4),2)</f>
        <v>0</v>
      </c>
      <c r="S35" s="284">
        <v>0</v>
      </c>
      <c r="T35" s="277">
        <f>ROUND(R35*S35,0)</f>
        <v>0</v>
      </c>
      <c r="U35" s="121"/>
      <c r="V35" s="283">
        <f>ROUND(R35*(1+$B$4),2)</f>
        <v>0</v>
      </c>
      <c r="W35" s="284"/>
      <c r="X35" s="277">
        <f>ROUND(V35*W35,0)</f>
        <v>0</v>
      </c>
      <c r="Y35" s="121"/>
      <c r="Z35" s="112">
        <f>ROUND(D35+H35+L35+P35+T35+X35,0)</f>
        <v>0</v>
      </c>
      <c r="AA35" s="107"/>
      <c r="AC35" s="107"/>
      <c r="AD35" s="107"/>
    </row>
    <row r="36" spans="1:30" x14ac:dyDescent="0.2">
      <c r="A36" s="107" t="s">
        <v>402</v>
      </c>
      <c r="B36" s="187">
        <v>0</v>
      </c>
      <c r="C36" s="188"/>
      <c r="D36" s="127">
        <f>ROUND(B36*C36,0)</f>
        <v>0</v>
      </c>
      <c r="E36" s="121"/>
      <c r="F36" s="125">
        <f>ROUND(B36*(1+$B$4),2)</f>
        <v>0</v>
      </c>
      <c r="G36" s="188"/>
      <c r="H36" s="127">
        <f>ROUND(F36*G36,0)</f>
        <v>0</v>
      </c>
      <c r="I36" s="121"/>
      <c r="J36" s="125">
        <f>ROUND(F36*(1+$B$4),2)</f>
        <v>0</v>
      </c>
      <c r="K36" s="188"/>
      <c r="L36" s="127">
        <f>ROUND(J36*K36,0)</f>
        <v>0</v>
      </c>
      <c r="M36" s="121"/>
      <c r="N36" s="283">
        <f>ROUND(J36*(1+$B$4),2)</f>
        <v>0</v>
      </c>
      <c r="O36" s="284">
        <v>0</v>
      </c>
      <c r="P36" s="277">
        <f>ROUND(N36*O36,0)</f>
        <v>0</v>
      </c>
      <c r="Q36" s="275"/>
      <c r="R36" s="283">
        <f>ROUND(N36*(1+$B$4),2)</f>
        <v>0</v>
      </c>
      <c r="S36" s="284">
        <v>0</v>
      </c>
      <c r="T36" s="277">
        <f>ROUND(R36*S36,0)</f>
        <v>0</v>
      </c>
      <c r="U36" s="121"/>
      <c r="V36" s="283">
        <f>ROUND(R36*(1+$B$4),2)</f>
        <v>0</v>
      </c>
      <c r="W36" s="284"/>
      <c r="X36" s="277">
        <f>ROUND(V36*W36,0)</f>
        <v>0</v>
      </c>
      <c r="Y36" s="121"/>
      <c r="Z36" s="112">
        <f>ROUND(D36+H36+L36+P36+T36+X36,0)</f>
        <v>0</v>
      </c>
      <c r="AA36" s="107"/>
      <c r="AC36" s="107"/>
      <c r="AD36" s="107"/>
    </row>
    <row r="37" spans="1:30" ht="3" customHeight="1" x14ac:dyDescent="0.2">
      <c r="B37" s="123"/>
      <c r="C37" s="124"/>
      <c r="D37" s="118"/>
      <c r="E37" s="121"/>
      <c r="F37" s="123"/>
      <c r="G37" s="124"/>
      <c r="H37" s="118"/>
      <c r="I37" s="121"/>
      <c r="J37" s="123"/>
      <c r="K37" s="124"/>
      <c r="L37" s="118"/>
      <c r="M37" s="121"/>
      <c r="N37" s="259"/>
      <c r="O37" s="282"/>
      <c r="P37" s="276"/>
      <c r="Q37" s="275"/>
      <c r="R37" s="259"/>
      <c r="S37" s="282"/>
      <c r="T37" s="276"/>
      <c r="U37" s="121"/>
      <c r="V37" s="341"/>
      <c r="W37" s="282"/>
      <c r="X37" s="276"/>
      <c r="Y37" s="121"/>
      <c r="Z37" s="118"/>
      <c r="AA37" s="107"/>
      <c r="AC37" s="107"/>
      <c r="AD37" s="107"/>
    </row>
    <row r="38" spans="1:30" x14ac:dyDescent="0.2">
      <c r="A38" s="107" t="s">
        <v>190</v>
      </c>
      <c r="B38" s="125"/>
      <c r="C38" s="126"/>
      <c r="D38" s="117">
        <f>ROUND(SUM(D35:D37),0)</f>
        <v>0</v>
      </c>
      <c r="E38" s="121"/>
      <c r="G38" s="116"/>
      <c r="H38" s="117">
        <f>ROUND(SUM(H35:H37),0)</f>
        <v>0</v>
      </c>
      <c r="I38" s="121"/>
      <c r="J38" s="112"/>
      <c r="K38" s="116"/>
      <c r="L38" s="117">
        <f>ROUND(SUM(L35:L37),0)</f>
        <v>0</v>
      </c>
      <c r="M38" s="121"/>
      <c r="O38" s="274"/>
      <c r="P38" s="275">
        <f>ROUND(SUM(P35:P37),0)</f>
        <v>0</v>
      </c>
      <c r="Q38" s="275"/>
      <c r="S38" s="274"/>
      <c r="T38" s="275">
        <f>ROUND(SUM(T35:T37),0)</f>
        <v>0</v>
      </c>
      <c r="U38" s="121"/>
      <c r="W38" s="274"/>
      <c r="X38" s="275">
        <f>ROUND(SUM(X35:X37),0)</f>
        <v>0</v>
      </c>
      <c r="Y38" s="121"/>
      <c r="Z38" s="117">
        <f>ROUND(SUM(Z35:Z37),0)</f>
        <v>0</v>
      </c>
      <c r="AA38" s="107"/>
      <c r="AC38" s="107"/>
      <c r="AD38" s="107"/>
    </row>
    <row r="39" spans="1:30" ht="6" customHeight="1" x14ac:dyDescent="0.2">
      <c r="B39" s="125"/>
      <c r="C39" s="126"/>
      <c r="D39" s="117"/>
      <c r="E39" s="121"/>
      <c r="G39" s="116"/>
      <c r="H39" s="117"/>
      <c r="I39" s="121"/>
      <c r="J39" s="112"/>
      <c r="K39" s="116"/>
      <c r="L39" s="117"/>
      <c r="M39" s="121"/>
      <c r="O39" s="274"/>
      <c r="P39" s="275"/>
      <c r="Q39" s="275"/>
      <c r="S39" s="274"/>
      <c r="T39" s="275"/>
      <c r="U39" s="121"/>
      <c r="W39" s="274"/>
      <c r="X39" s="275"/>
      <c r="Y39" s="121"/>
      <c r="Z39" s="117"/>
      <c r="AA39" s="107"/>
      <c r="AC39" s="107"/>
      <c r="AD39" s="107"/>
    </row>
    <row r="40" spans="1:30" ht="12.75" hidden="1" customHeight="1" x14ac:dyDescent="0.2">
      <c r="A40" s="114" t="s">
        <v>55</v>
      </c>
      <c r="B40" s="123" t="s">
        <v>195</v>
      </c>
      <c r="C40" s="124" t="s">
        <v>196</v>
      </c>
      <c r="D40" s="117"/>
      <c r="E40" s="121"/>
      <c r="F40" s="123" t="s">
        <v>195</v>
      </c>
      <c r="G40" s="124" t="s">
        <v>196</v>
      </c>
      <c r="I40" s="121"/>
      <c r="J40" s="123" t="s">
        <v>195</v>
      </c>
      <c r="K40" s="124" t="s">
        <v>196</v>
      </c>
      <c r="L40" s="117"/>
      <c r="M40" s="121"/>
      <c r="N40" s="259" t="s">
        <v>195</v>
      </c>
      <c r="O40" s="282" t="s">
        <v>196</v>
      </c>
      <c r="P40" s="275"/>
      <c r="Q40" s="275"/>
      <c r="R40" s="259" t="s">
        <v>195</v>
      </c>
      <c r="S40" s="282" t="s">
        <v>196</v>
      </c>
      <c r="T40" s="275"/>
      <c r="U40" s="121"/>
      <c r="V40" s="341" t="s">
        <v>195</v>
      </c>
      <c r="W40" s="282" t="s">
        <v>196</v>
      </c>
      <c r="X40" s="275"/>
      <c r="Y40" s="121"/>
      <c r="Z40" s="112"/>
      <c r="AA40" s="107"/>
      <c r="AC40" s="107"/>
      <c r="AD40" s="107"/>
    </row>
    <row r="41" spans="1:30" ht="12.75" hidden="1" customHeight="1" x14ac:dyDescent="0.2">
      <c r="A41" s="107" t="s">
        <v>194</v>
      </c>
      <c r="B41" s="187"/>
      <c r="C41" s="188"/>
      <c r="D41" s="127">
        <f>ROUND(B41*C41,0)</f>
        <v>0</v>
      </c>
      <c r="E41" s="121"/>
      <c r="F41" s="125">
        <f>ROUND(B41*(1+$B$4),2)</f>
        <v>0</v>
      </c>
      <c r="G41" s="188"/>
      <c r="H41" s="127">
        <f>ROUND(F41*G41,0)</f>
        <v>0</v>
      </c>
      <c r="I41" s="121"/>
      <c r="J41" s="125">
        <f>ROUND(F41*(1+$B$4),2)</f>
        <v>0</v>
      </c>
      <c r="K41" s="188"/>
      <c r="L41" s="127">
        <f>ROUND(J41*K41,0)</f>
        <v>0</v>
      </c>
      <c r="M41" s="121"/>
      <c r="N41" s="283">
        <f>ROUND(J41*(1+$B$4),2)</f>
        <v>0</v>
      </c>
      <c r="O41" s="284"/>
      <c r="P41" s="277">
        <f>ROUND(N41*O41,0)</f>
        <v>0</v>
      </c>
      <c r="Q41" s="275"/>
      <c r="R41" s="283">
        <f>ROUND(N41*(1+$B$4),2)</f>
        <v>0</v>
      </c>
      <c r="S41" s="284"/>
      <c r="T41" s="277">
        <f>ROUND(R41*S41,0)</f>
        <v>0</v>
      </c>
      <c r="U41" s="121"/>
      <c r="V41" s="283">
        <f>ROUND(R41*(1+$B$4),2)</f>
        <v>0</v>
      </c>
      <c r="W41" s="284"/>
      <c r="X41" s="277">
        <f>ROUND(V41*W41,0)</f>
        <v>0</v>
      </c>
      <c r="Y41" s="121"/>
      <c r="Z41" s="112">
        <f>ROUND(D41+H41+L41+P41+T41+X41,0)</f>
        <v>0</v>
      </c>
      <c r="AA41" s="107"/>
      <c r="AC41" s="107"/>
      <c r="AD41" s="107"/>
    </row>
    <row r="42" spans="1:30" ht="12.75" hidden="1" customHeight="1" x14ac:dyDescent="0.2">
      <c r="A42" s="107" t="s">
        <v>193</v>
      </c>
      <c r="B42" s="187"/>
      <c r="C42" s="188"/>
      <c r="D42" s="127">
        <f>ROUND(B42*C42,0)</f>
        <v>0</v>
      </c>
      <c r="E42" s="121"/>
      <c r="F42" s="125">
        <f>ROUND(B42*(1+$B$4),2)</f>
        <v>0</v>
      </c>
      <c r="G42" s="188"/>
      <c r="H42" s="127">
        <f>ROUND(F42*G42,0)</f>
        <v>0</v>
      </c>
      <c r="I42" s="121"/>
      <c r="J42" s="125">
        <f>ROUND(F42*(1+$B$4),2)</f>
        <v>0</v>
      </c>
      <c r="K42" s="188"/>
      <c r="L42" s="127">
        <f>ROUND(J42*K42,0)</f>
        <v>0</v>
      </c>
      <c r="M42" s="121"/>
      <c r="N42" s="283">
        <f>ROUND(J42*(1+$B$4),2)</f>
        <v>0</v>
      </c>
      <c r="O42" s="284"/>
      <c r="P42" s="277">
        <f>ROUND(N42*O42,0)</f>
        <v>0</v>
      </c>
      <c r="Q42" s="275"/>
      <c r="R42" s="283">
        <f>ROUND(N42*(1+$B$4),2)</f>
        <v>0</v>
      </c>
      <c r="S42" s="284"/>
      <c r="T42" s="277">
        <f>ROUND(R42*S42,0)</f>
        <v>0</v>
      </c>
      <c r="U42" s="121"/>
      <c r="V42" s="283">
        <f>ROUND(R42*(1+$B$4),2)</f>
        <v>0</v>
      </c>
      <c r="W42" s="284"/>
      <c r="X42" s="277">
        <f>ROUND(V42*W42,0)</f>
        <v>0</v>
      </c>
      <c r="Y42" s="121"/>
      <c r="Z42" s="112">
        <f>ROUND(D42+H42+L42+P42+T42+X42,0)</f>
        <v>0</v>
      </c>
      <c r="AA42" s="107"/>
      <c r="AC42" s="107"/>
      <c r="AD42" s="107"/>
    </row>
    <row r="43" spans="1:30" ht="3" hidden="1" customHeight="1" x14ac:dyDescent="0.2">
      <c r="B43" s="123"/>
      <c r="C43" s="124"/>
      <c r="D43" s="118"/>
      <c r="E43" s="121"/>
      <c r="F43" s="123"/>
      <c r="G43" s="124"/>
      <c r="H43" s="118"/>
      <c r="I43" s="121"/>
      <c r="J43" s="123"/>
      <c r="K43" s="124"/>
      <c r="L43" s="118"/>
      <c r="M43" s="121"/>
      <c r="N43" s="259"/>
      <c r="O43" s="282"/>
      <c r="P43" s="276"/>
      <c r="Q43" s="275"/>
      <c r="R43" s="259"/>
      <c r="S43" s="282"/>
      <c r="T43" s="276"/>
      <c r="U43" s="121"/>
      <c r="V43" s="341"/>
      <c r="W43" s="282"/>
      <c r="X43" s="276"/>
      <c r="Y43" s="121"/>
      <c r="Z43" s="118"/>
      <c r="AA43" s="107"/>
      <c r="AC43" s="107"/>
      <c r="AD43" s="107"/>
    </row>
    <row r="44" spans="1:30" ht="12.75" hidden="1" customHeight="1" x14ac:dyDescent="0.2">
      <c r="A44" s="107" t="s">
        <v>197</v>
      </c>
      <c r="B44" s="125"/>
      <c r="C44" s="126"/>
      <c r="D44" s="117">
        <f>ROUND(SUM(D41:D43),0)</f>
        <v>0</v>
      </c>
      <c r="E44" s="121"/>
      <c r="G44" s="116"/>
      <c r="H44" s="117">
        <f>ROUND(SUM(H41:H43),0)</f>
        <v>0</v>
      </c>
      <c r="I44" s="121"/>
      <c r="J44" s="112"/>
      <c r="K44" s="116"/>
      <c r="L44" s="117">
        <f>ROUND(SUM(L41:L43),0)</f>
        <v>0</v>
      </c>
      <c r="M44" s="121"/>
      <c r="O44" s="274"/>
      <c r="P44" s="275">
        <f>ROUND(SUM(P41:P43),0)</f>
        <v>0</v>
      </c>
      <c r="Q44" s="275"/>
      <c r="S44" s="274"/>
      <c r="T44" s="275">
        <f>ROUND(SUM(T41:T43),0)</f>
        <v>0</v>
      </c>
      <c r="U44" s="121"/>
      <c r="W44" s="274"/>
      <c r="X44" s="275">
        <f>ROUND(SUM(X41:X43),0)</f>
        <v>0</v>
      </c>
      <c r="Y44" s="121"/>
      <c r="Z44" s="117">
        <f>ROUND(SUM(Z41:Z43),0)</f>
        <v>0</v>
      </c>
      <c r="AA44" s="107"/>
      <c r="AC44" s="107"/>
      <c r="AD44" s="107"/>
    </row>
    <row r="45" spans="1:30" ht="6" hidden="1" customHeight="1" x14ac:dyDescent="0.2">
      <c r="B45" s="125"/>
      <c r="C45" s="126"/>
      <c r="D45" s="117"/>
      <c r="E45" s="121"/>
      <c r="G45" s="116"/>
      <c r="H45" s="117"/>
      <c r="I45" s="121"/>
      <c r="J45" s="112"/>
      <c r="K45" s="116"/>
      <c r="L45" s="117"/>
      <c r="M45" s="121"/>
      <c r="O45" s="274"/>
      <c r="P45" s="275"/>
      <c r="Q45" s="275"/>
      <c r="S45" s="274"/>
      <c r="T45" s="275"/>
      <c r="U45" s="121"/>
      <c r="W45" s="274"/>
      <c r="X45" s="275"/>
      <c r="Y45" s="121"/>
      <c r="Z45" s="117"/>
      <c r="AA45" s="107"/>
      <c r="AC45" s="107"/>
      <c r="AD45" s="107"/>
    </row>
    <row r="46" spans="1:30" x14ac:dyDescent="0.2">
      <c r="A46" s="122"/>
      <c r="B46" s="128" t="s">
        <v>11</v>
      </c>
      <c r="C46" s="123" t="s">
        <v>34</v>
      </c>
      <c r="D46" s="127"/>
      <c r="E46" s="121"/>
      <c r="F46" s="128" t="s">
        <v>11</v>
      </c>
      <c r="G46" s="123" t="s">
        <v>34</v>
      </c>
      <c r="H46" s="117"/>
      <c r="I46" s="121"/>
      <c r="J46" s="128" t="s">
        <v>11</v>
      </c>
      <c r="K46" s="123" t="s">
        <v>34</v>
      </c>
      <c r="L46" s="127"/>
      <c r="M46" s="121"/>
      <c r="N46" s="285" t="s">
        <v>11</v>
      </c>
      <c r="O46" s="259" t="s">
        <v>34</v>
      </c>
      <c r="P46" s="277"/>
      <c r="Q46" s="275"/>
      <c r="R46" s="285" t="s">
        <v>11</v>
      </c>
      <c r="S46" s="259" t="s">
        <v>34</v>
      </c>
      <c r="T46" s="277"/>
      <c r="U46" s="121"/>
      <c r="V46" s="285" t="s">
        <v>11</v>
      </c>
      <c r="W46" s="341" t="s">
        <v>34</v>
      </c>
      <c r="X46" s="277"/>
      <c r="Y46" s="121"/>
      <c r="Z46" s="117"/>
      <c r="AA46" s="107"/>
      <c r="AC46" s="107"/>
      <c r="AD46" s="107"/>
    </row>
    <row r="47" spans="1:30" ht="38.25" x14ac:dyDescent="0.2">
      <c r="A47" s="265" t="s">
        <v>419</v>
      </c>
      <c r="B47" s="129">
        <v>265.89</v>
      </c>
      <c r="C47" s="191"/>
      <c r="D47" s="127">
        <f>ROUND(B47*C47,0)</f>
        <v>0</v>
      </c>
      <c r="E47" s="121"/>
      <c r="F47" s="129">
        <v>276.73</v>
      </c>
      <c r="G47" s="191"/>
      <c r="H47" s="127">
        <f>ROUND(F47*G47,0)</f>
        <v>0</v>
      </c>
      <c r="I47" s="121"/>
      <c r="J47" s="129">
        <f>ROUND(F47*(1+$B$5),2)</f>
        <v>293.33</v>
      </c>
      <c r="K47" s="191"/>
      <c r="L47" s="127">
        <f>ROUND(J47*K47,0)</f>
        <v>0</v>
      </c>
      <c r="M47" s="121"/>
      <c r="N47" s="286">
        <f>ROUND(J47*(1+$B$5),2)</f>
        <v>310.93</v>
      </c>
      <c r="O47" s="271">
        <v>0</v>
      </c>
      <c r="P47" s="277">
        <f>ROUND(N47*O47,0)</f>
        <v>0</v>
      </c>
      <c r="Q47" s="275"/>
      <c r="R47" s="286">
        <v>339.16</v>
      </c>
      <c r="S47" s="271">
        <v>0</v>
      </c>
      <c r="T47" s="277">
        <f>ROUND(R47*S47,0)</f>
        <v>0</v>
      </c>
      <c r="U47" s="121"/>
      <c r="V47" s="286">
        <f>ROUND(R47*(1+$B$5),2)</f>
        <v>359.51</v>
      </c>
      <c r="W47" s="271"/>
      <c r="X47" s="277">
        <f>ROUND(V47*W47,0)</f>
        <v>0</v>
      </c>
      <c r="Y47" s="121"/>
      <c r="Z47" s="112">
        <f>ROUND(D47+H47+L47+P47+T47+X47,0)</f>
        <v>0</v>
      </c>
      <c r="AA47" s="107"/>
      <c r="AC47" s="107"/>
      <c r="AD47" s="107"/>
    </row>
    <row r="48" spans="1:30" ht="6" customHeight="1" x14ac:dyDescent="0.2">
      <c r="A48" s="116"/>
      <c r="B48" s="112"/>
      <c r="C48" s="116"/>
      <c r="D48" s="117"/>
      <c r="E48" s="121"/>
      <c r="H48" s="117"/>
      <c r="I48" s="121"/>
      <c r="J48" s="112"/>
      <c r="K48" s="116"/>
      <c r="L48" s="117"/>
      <c r="M48" s="121"/>
      <c r="O48" s="274"/>
      <c r="P48" s="275"/>
      <c r="Q48" s="275"/>
      <c r="S48" s="274"/>
      <c r="T48" s="275"/>
      <c r="U48" s="121"/>
      <c r="W48" s="274"/>
      <c r="X48" s="275"/>
      <c r="Y48" s="121"/>
      <c r="Z48" s="117"/>
      <c r="AA48" s="107"/>
      <c r="AC48" s="107"/>
      <c r="AD48" s="107"/>
    </row>
    <row r="49" spans="1:30" x14ac:dyDescent="0.2">
      <c r="C49" s="109" t="s">
        <v>3</v>
      </c>
      <c r="D49" s="117"/>
      <c r="E49" s="121"/>
      <c r="G49" s="109" t="s">
        <v>3</v>
      </c>
      <c r="I49" s="121"/>
      <c r="K49" s="109" t="s">
        <v>3</v>
      </c>
      <c r="L49" s="117"/>
      <c r="M49" s="121"/>
      <c r="N49" s="269"/>
      <c r="O49" s="273" t="s">
        <v>3</v>
      </c>
      <c r="P49" s="275"/>
      <c r="Q49" s="275"/>
      <c r="R49" s="269"/>
      <c r="S49" s="273" t="s">
        <v>3</v>
      </c>
      <c r="T49" s="275"/>
      <c r="U49" s="121"/>
      <c r="V49" s="269"/>
      <c r="W49" s="273" t="s">
        <v>3</v>
      </c>
      <c r="X49" s="275"/>
      <c r="Y49" s="121"/>
      <c r="Z49" s="112"/>
      <c r="AA49" s="107"/>
      <c r="AC49" s="107"/>
      <c r="AD49" s="107"/>
    </row>
    <row r="50" spans="1:30" x14ac:dyDescent="0.2">
      <c r="A50" s="111" t="s">
        <v>4</v>
      </c>
      <c r="B50" s="109" t="s">
        <v>5</v>
      </c>
      <c r="C50" s="109" t="s">
        <v>6</v>
      </c>
      <c r="D50" s="117"/>
      <c r="E50" s="121"/>
      <c r="F50" s="109" t="s">
        <v>5</v>
      </c>
      <c r="G50" s="109" t="s">
        <v>6</v>
      </c>
      <c r="I50" s="121"/>
      <c r="J50" s="109" t="s">
        <v>5</v>
      </c>
      <c r="K50" s="109" t="s">
        <v>6</v>
      </c>
      <c r="L50" s="117"/>
      <c r="M50" s="121"/>
      <c r="N50" s="273" t="s">
        <v>5</v>
      </c>
      <c r="O50" s="273" t="s">
        <v>6</v>
      </c>
      <c r="P50" s="275"/>
      <c r="Q50" s="275"/>
      <c r="R50" s="273" t="s">
        <v>5</v>
      </c>
      <c r="S50" s="273" t="s">
        <v>6</v>
      </c>
      <c r="T50" s="275"/>
      <c r="U50" s="121"/>
      <c r="V50" s="273" t="s">
        <v>5</v>
      </c>
      <c r="W50" s="273" t="s">
        <v>6</v>
      </c>
      <c r="X50" s="275"/>
      <c r="Y50" s="121"/>
      <c r="Z50" s="112"/>
      <c r="AA50" s="107"/>
      <c r="AC50" s="107"/>
      <c r="AD50" s="107"/>
    </row>
    <row r="51" spans="1:30" x14ac:dyDescent="0.2">
      <c r="A51" s="107" t="s">
        <v>12</v>
      </c>
      <c r="B51" s="205">
        <v>0.17199999999999999</v>
      </c>
      <c r="C51" s="130"/>
      <c r="D51" s="117">
        <f>ROUND(D14*B51,0)</f>
        <v>0</v>
      </c>
      <c r="E51" s="121"/>
      <c r="F51" s="205">
        <v>0.189</v>
      </c>
      <c r="H51" s="117">
        <f>ROUND(H14*F51,0)</f>
        <v>0</v>
      </c>
      <c r="I51" s="121"/>
      <c r="J51" s="205">
        <v>0.21099999999999999</v>
      </c>
      <c r="K51" s="130"/>
      <c r="L51" s="117">
        <f>ROUND(L14*J51,0)</f>
        <v>0</v>
      </c>
      <c r="M51" s="121"/>
      <c r="N51" s="287">
        <v>0.219</v>
      </c>
      <c r="O51" s="271"/>
      <c r="P51" s="275">
        <f>ROUND(P14*N51,0)</f>
        <v>0</v>
      </c>
      <c r="Q51" s="275"/>
      <c r="R51" s="287">
        <v>0.224</v>
      </c>
      <c r="S51" s="271"/>
      <c r="T51" s="275">
        <f>ROUND(T14*R51,0)</f>
        <v>0</v>
      </c>
      <c r="U51" s="121"/>
      <c r="V51" s="287">
        <v>0.224</v>
      </c>
      <c r="W51" s="271"/>
      <c r="X51" s="275">
        <f>ROUND(X14*V51,0)</f>
        <v>0</v>
      </c>
      <c r="Y51" s="121"/>
      <c r="Z51" s="112">
        <f t="shared" ref="Z51:Z56" si="0">ROUND(D51+H51+L51+P51+T51+X51,0)</f>
        <v>0</v>
      </c>
      <c r="AA51" s="107"/>
      <c r="AC51" s="107"/>
      <c r="AD51" s="107"/>
    </row>
    <row r="52" spans="1:30" x14ac:dyDescent="0.2">
      <c r="A52" s="107" t="s">
        <v>31</v>
      </c>
      <c r="B52" s="205">
        <v>0.26800000000000002</v>
      </c>
      <c r="C52" s="130"/>
      <c r="D52" s="117">
        <f>ROUND(D20*B52,0)</f>
        <v>0</v>
      </c>
      <c r="E52" s="121"/>
      <c r="F52" s="205">
        <v>0.28999999999999998</v>
      </c>
      <c r="H52" s="117">
        <f>ROUND(H20*F52,0)</f>
        <v>0</v>
      </c>
      <c r="I52" s="121"/>
      <c r="J52" s="205">
        <v>0.316</v>
      </c>
      <c r="K52" s="130"/>
      <c r="L52" s="117">
        <f>ROUND(L20*J52,0)</f>
        <v>0</v>
      </c>
      <c r="M52" s="121"/>
      <c r="N52" s="287">
        <v>0.32700000000000001</v>
      </c>
      <c r="O52" s="271"/>
      <c r="P52" s="275">
        <f>ROUND(P20*N52,0)</f>
        <v>0</v>
      </c>
      <c r="Q52" s="275"/>
      <c r="R52" s="287">
        <v>0.309</v>
      </c>
      <c r="S52" s="271"/>
      <c r="T52" s="275">
        <f>ROUND(T20*R52,0)</f>
        <v>0</v>
      </c>
      <c r="U52" s="121"/>
      <c r="V52" s="287">
        <v>0.311</v>
      </c>
      <c r="W52" s="271"/>
      <c r="X52" s="275">
        <f>ROUND(X20*V52,0)</f>
        <v>0</v>
      </c>
      <c r="Y52" s="121"/>
      <c r="Z52" s="112">
        <f t="shared" si="0"/>
        <v>0</v>
      </c>
      <c r="AA52" s="107"/>
      <c r="AC52" s="107"/>
      <c r="AD52" s="107"/>
    </row>
    <row r="53" spans="1:30" x14ac:dyDescent="0.2">
      <c r="A53" s="107" t="s">
        <v>169</v>
      </c>
      <c r="B53" s="205">
        <v>0.30299999999999999</v>
      </c>
      <c r="C53" s="130"/>
      <c r="D53" s="117">
        <f>ROUND(D26*B53,0)</f>
        <v>0</v>
      </c>
      <c r="E53" s="121"/>
      <c r="F53" s="205">
        <v>0.32500000000000001</v>
      </c>
      <c r="H53" s="117">
        <f>ROUND(H26*F53,0)</f>
        <v>0</v>
      </c>
      <c r="I53" s="121"/>
      <c r="J53" s="205">
        <v>0.35199999999999998</v>
      </c>
      <c r="K53" s="130"/>
      <c r="L53" s="117">
        <f>ROUND(L26*J53,0)</f>
        <v>0</v>
      </c>
      <c r="M53" s="121"/>
      <c r="N53" s="287">
        <v>0.35499999999999998</v>
      </c>
      <c r="O53" s="271"/>
      <c r="P53" s="275">
        <f>ROUND(P26*N53,0)</f>
        <v>0</v>
      </c>
      <c r="Q53" s="275"/>
      <c r="R53" s="287">
        <v>0.379</v>
      </c>
      <c r="S53" s="271"/>
      <c r="T53" s="275">
        <f>ROUND(T26*R53,0)</f>
        <v>0</v>
      </c>
      <c r="U53" s="121"/>
      <c r="V53" s="287">
        <v>0.38400000000000001</v>
      </c>
      <c r="W53" s="271"/>
      <c r="X53" s="275">
        <f>ROUND(X26*V53,0)</f>
        <v>0</v>
      </c>
      <c r="Y53" s="121"/>
      <c r="Z53" s="112">
        <f t="shared" si="0"/>
        <v>0</v>
      </c>
      <c r="AA53" s="107"/>
      <c r="AC53" s="107"/>
      <c r="AD53" s="107"/>
    </row>
    <row r="54" spans="1:30" x14ac:dyDescent="0.2">
      <c r="A54" s="107" t="s">
        <v>184</v>
      </c>
      <c r="B54" s="205">
        <v>0.22900000000000001</v>
      </c>
      <c r="C54" s="130"/>
      <c r="D54" s="117">
        <f>ROUND(D32*B54,0)</f>
        <v>0</v>
      </c>
      <c r="E54" s="121"/>
      <c r="F54" s="205">
        <v>0.255</v>
      </c>
      <c r="H54" s="117">
        <f>ROUND(H32*F54,0)</f>
        <v>0</v>
      </c>
      <c r="I54" s="121"/>
      <c r="J54" s="205">
        <v>0.28299999999999997</v>
      </c>
      <c r="K54" s="130"/>
      <c r="L54" s="117">
        <f>ROUND(L32*J54,0)</f>
        <v>0</v>
      </c>
      <c r="M54" s="121"/>
      <c r="N54" s="287">
        <v>0.29599999999999999</v>
      </c>
      <c r="O54" s="271"/>
      <c r="P54" s="275">
        <f>ROUND(P32*N54,0)</f>
        <v>0</v>
      </c>
      <c r="Q54" s="275"/>
      <c r="R54" s="287">
        <v>0.27200000000000002</v>
      </c>
      <c r="S54" s="271"/>
      <c r="T54" s="275">
        <f>ROUND(T32*R54,0)</f>
        <v>0</v>
      </c>
      <c r="U54" s="121">
        <v>22.4</v>
      </c>
      <c r="V54" s="287">
        <v>0.27900000000000003</v>
      </c>
      <c r="W54" s="271"/>
      <c r="X54" s="275">
        <f>ROUND(X32*V54,0)</f>
        <v>0</v>
      </c>
      <c r="Y54" s="121"/>
      <c r="Z54" s="112">
        <f t="shared" si="0"/>
        <v>0</v>
      </c>
      <c r="AA54" s="107"/>
      <c r="AC54" s="107"/>
      <c r="AD54" s="107"/>
    </row>
    <row r="55" spans="1:30" s="106" customFormat="1" x14ac:dyDescent="0.2">
      <c r="A55" s="106" t="s">
        <v>257</v>
      </c>
      <c r="B55" s="206">
        <v>0.01</v>
      </c>
      <c r="C55" s="132"/>
      <c r="D55" s="127">
        <f>ROUND(B55*(D35+D41),0)</f>
        <v>0</v>
      </c>
      <c r="E55" s="119"/>
      <c r="F55" s="206">
        <v>0.01</v>
      </c>
      <c r="H55" s="127">
        <f>ROUND(F55*(H35+H41),0)</f>
        <v>0</v>
      </c>
      <c r="I55" s="119"/>
      <c r="J55" s="206">
        <v>0.01</v>
      </c>
      <c r="K55" s="132"/>
      <c r="L55" s="127">
        <f>ROUND(J55*(L35+L41),0)</f>
        <v>0</v>
      </c>
      <c r="M55" s="119"/>
      <c r="N55" s="288">
        <v>0.01</v>
      </c>
      <c r="O55" s="270"/>
      <c r="P55" s="277">
        <f>ROUND(N55*(P35+P41),0)</f>
        <v>0</v>
      </c>
      <c r="Q55" s="277"/>
      <c r="R55" s="288">
        <v>0.01</v>
      </c>
      <c r="S55" s="270"/>
      <c r="T55" s="277">
        <f>ROUND(R55*(T35+T41),0)</f>
        <v>0</v>
      </c>
      <c r="U55" s="119"/>
      <c r="V55" s="288">
        <v>0.01</v>
      </c>
      <c r="W55" s="270"/>
      <c r="X55" s="277">
        <f>ROUND(V55*(X35+X41),0)</f>
        <v>0</v>
      </c>
      <c r="Y55" s="119"/>
      <c r="Z55" s="112">
        <f t="shared" si="0"/>
        <v>0</v>
      </c>
    </row>
    <row r="56" spans="1:30" s="106" customFormat="1" x14ac:dyDescent="0.2">
      <c r="A56" s="106" t="s">
        <v>258</v>
      </c>
      <c r="B56" s="206">
        <v>0.01</v>
      </c>
      <c r="C56" s="132"/>
      <c r="D56" s="127">
        <f>ROUND(B56*(D36+D42),0)</f>
        <v>0</v>
      </c>
      <c r="E56" s="119"/>
      <c r="F56" s="206">
        <v>0.01</v>
      </c>
      <c r="H56" s="127">
        <f>ROUND(F56*(H36+H42),0)</f>
        <v>0</v>
      </c>
      <c r="I56" s="119"/>
      <c r="J56" s="206">
        <v>0.01</v>
      </c>
      <c r="K56" s="132"/>
      <c r="L56" s="127">
        <f>ROUND(J56*(L36+L42),0)</f>
        <v>0</v>
      </c>
      <c r="M56" s="119"/>
      <c r="N56" s="288">
        <v>0.01</v>
      </c>
      <c r="O56" s="270"/>
      <c r="P56" s="277">
        <f>ROUND(N56*(P36+P42),0)</f>
        <v>0</v>
      </c>
      <c r="Q56" s="277"/>
      <c r="R56" s="288">
        <v>0.01</v>
      </c>
      <c r="S56" s="270"/>
      <c r="T56" s="277">
        <f>ROUND(R56*(T36+T42),0)</f>
        <v>0</v>
      </c>
      <c r="U56" s="119"/>
      <c r="V56" s="288">
        <v>0.01</v>
      </c>
      <c r="W56" s="270"/>
      <c r="X56" s="277">
        <f>ROUND(V56*(X36+X42),0)</f>
        <v>0</v>
      </c>
      <c r="Y56" s="119"/>
      <c r="Z56" s="112">
        <f t="shared" si="0"/>
        <v>0</v>
      </c>
    </row>
    <row r="57" spans="1:30" s="106" customFormat="1" x14ac:dyDescent="0.2">
      <c r="B57" s="133" t="s">
        <v>43</v>
      </c>
      <c r="C57" s="134" t="s">
        <v>44</v>
      </c>
      <c r="D57" s="127"/>
      <c r="E57" s="119"/>
      <c r="F57" s="207" t="s">
        <v>43</v>
      </c>
      <c r="G57" s="134" t="s">
        <v>44</v>
      </c>
      <c r="H57" s="127"/>
      <c r="I57" s="119"/>
      <c r="J57" s="133" t="s">
        <v>43</v>
      </c>
      <c r="K57" s="134" t="s">
        <v>44</v>
      </c>
      <c r="L57" s="127"/>
      <c r="M57" s="119"/>
      <c r="N57" s="291" t="s">
        <v>43</v>
      </c>
      <c r="O57" s="290" t="s">
        <v>44</v>
      </c>
      <c r="P57" s="277"/>
      <c r="Q57" s="277"/>
      <c r="R57" s="291" t="s">
        <v>43</v>
      </c>
      <c r="S57" s="290" t="s">
        <v>44</v>
      </c>
      <c r="T57" s="277"/>
      <c r="U57" s="119"/>
      <c r="V57" s="291" t="s">
        <v>43</v>
      </c>
      <c r="W57" s="290" t="s">
        <v>44</v>
      </c>
      <c r="X57" s="277"/>
      <c r="Y57" s="119"/>
      <c r="Z57" s="112"/>
    </row>
    <row r="58" spans="1:30" s="106" customFormat="1" x14ac:dyDescent="0.2">
      <c r="A58" s="106" t="s">
        <v>23</v>
      </c>
      <c r="B58" s="191">
        <v>0</v>
      </c>
      <c r="C58" s="174">
        <v>643</v>
      </c>
      <c r="D58" s="127">
        <f>ROUND(B58*C58,0)</f>
        <v>0</v>
      </c>
      <c r="E58" s="119"/>
      <c r="F58" s="191">
        <v>0</v>
      </c>
      <c r="G58" s="175">
        <v>792</v>
      </c>
      <c r="H58" s="127">
        <f>ROUND(F58*G58,0)</f>
        <v>0</v>
      </c>
      <c r="I58" s="119"/>
      <c r="J58" s="191">
        <v>0</v>
      </c>
      <c r="K58" s="174">
        <v>831</v>
      </c>
      <c r="L58" s="127">
        <f>ROUND(J58*K58,0)</f>
        <v>0</v>
      </c>
      <c r="M58" s="119"/>
      <c r="N58" s="271">
        <v>0</v>
      </c>
      <c r="O58" s="293">
        <v>873</v>
      </c>
      <c r="P58" s="277">
        <f>ROUND(N58*O58,0)</f>
        <v>0</v>
      </c>
      <c r="Q58" s="277"/>
      <c r="R58" s="271">
        <v>0</v>
      </c>
      <c r="S58" s="293">
        <v>938</v>
      </c>
      <c r="T58" s="277">
        <f>ROUND(R58*S58,0)</f>
        <v>0</v>
      </c>
      <c r="U58" s="119"/>
      <c r="V58" s="271">
        <v>0</v>
      </c>
      <c r="W58" s="293">
        <v>985</v>
      </c>
      <c r="X58" s="277">
        <f>ROUND(V58*W58,0)</f>
        <v>0</v>
      </c>
      <c r="Y58" s="119"/>
      <c r="Z58" s="112">
        <f>ROUND(D58+H58+L58+P58+T58+X58,0)</f>
        <v>0</v>
      </c>
    </row>
    <row r="59" spans="1:30" x14ac:dyDescent="0.2">
      <c r="A59" s="106" t="s">
        <v>24</v>
      </c>
      <c r="B59" s="191">
        <v>0</v>
      </c>
      <c r="C59" s="174">
        <v>869</v>
      </c>
      <c r="D59" s="118">
        <f>ROUND(B59*C59,0)</f>
        <v>0</v>
      </c>
      <c r="E59" s="119"/>
      <c r="F59" s="191">
        <v>0</v>
      </c>
      <c r="G59" s="176">
        <v>1067</v>
      </c>
      <c r="H59" s="118">
        <f>ROUND(F59*G59,0)</f>
        <v>0</v>
      </c>
      <c r="I59" s="119"/>
      <c r="J59" s="191">
        <v>0</v>
      </c>
      <c r="K59" s="174">
        <v>1120</v>
      </c>
      <c r="L59" s="118">
        <f>ROUND(J59*K59,0)</f>
        <v>0</v>
      </c>
      <c r="M59" s="119"/>
      <c r="N59" s="271">
        <v>0</v>
      </c>
      <c r="O59" s="293">
        <v>1176</v>
      </c>
      <c r="P59" s="276">
        <f>ROUND(N59*O59,0)</f>
        <v>0</v>
      </c>
      <c r="Q59" s="277"/>
      <c r="R59" s="271">
        <v>0</v>
      </c>
      <c r="S59" s="293">
        <v>1306</v>
      </c>
      <c r="T59" s="276">
        <f>ROUND(R59*S59,0)</f>
        <v>0</v>
      </c>
      <c r="U59" s="119"/>
      <c r="V59" s="271">
        <v>0</v>
      </c>
      <c r="W59" s="293">
        <v>1371</v>
      </c>
      <c r="X59" s="276">
        <f>ROUND(V59*W59,0)</f>
        <v>0</v>
      </c>
      <c r="Y59" s="119"/>
      <c r="Z59" s="120">
        <f>ROUND(D59+H59+L59+P59+T59+X59,0)</f>
        <v>0</v>
      </c>
      <c r="AA59" s="107"/>
      <c r="AC59" s="107"/>
      <c r="AD59" s="107"/>
    </row>
    <row r="60" spans="1:30" x14ac:dyDescent="0.2">
      <c r="A60" s="116" t="s">
        <v>7</v>
      </c>
      <c r="B60" s="131"/>
      <c r="C60" s="132"/>
      <c r="D60" s="117">
        <f>ROUND(SUM(D51:D59),0)</f>
        <v>0</v>
      </c>
      <c r="E60" s="121"/>
      <c r="G60" s="132"/>
      <c r="H60" s="117">
        <f>ROUND(SUM(H51:H59),0)</f>
        <v>0</v>
      </c>
      <c r="I60" s="121"/>
      <c r="J60" s="131"/>
      <c r="K60" s="130"/>
      <c r="L60" s="117">
        <f>ROUND(SUM(L51:L59),0)</f>
        <v>0</v>
      </c>
      <c r="M60" s="121"/>
      <c r="N60" s="295"/>
      <c r="O60" s="271"/>
      <c r="P60" s="275">
        <f>ROUND(SUM(P51:P59),0)</f>
        <v>0</v>
      </c>
      <c r="Q60" s="275"/>
      <c r="R60" s="295"/>
      <c r="S60" s="271"/>
      <c r="T60" s="275">
        <f>ROUND(SUM(T51:T59),0)</f>
        <v>0</v>
      </c>
      <c r="U60" s="121"/>
      <c r="V60" s="295"/>
      <c r="W60" s="271"/>
      <c r="X60" s="275">
        <f>ROUND(SUM(X51:X59),0)</f>
        <v>0</v>
      </c>
      <c r="Y60" s="121"/>
      <c r="Z60" s="117">
        <f>ROUND(SUM(Z51:Z59),0)</f>
        <v>0</v>
      </c>
      <c r="AA60" s="107"/>
      <c r="AC60" s="107"/>
      <c r="AD60" s="107"/>
    </row>
    <row r="61" spans="1:30" ht="5.25" customHeight="1" x14ac:dyDescent="0.2">
      <c r="A61" s="116"/>
      <c r="B61" s="131"/>
      <c r="C61" s="112"/>
      <c r="D61" s="117"/>
      <c r="E61" s="121"/>
      <c r="H61" s="117"/>
      <c r="I61" s="121"/>
      <c r="J61" s="131"/>
      <c r="K61" s="112"/>
      <c r="L61" s="117"/>
      <c r="M61" s="121"/>
      <c r="N61" s="295"/>
      <c r="P61" s="275"/>
      <c r="Q61" s="275"/>
      <c r="R61" s="295"/>
      <c r="T61" s="275"/>
      <c r="U61" s="121"/>
      <c r="V61" s="295"/>
      <c r="X61" s="275"/>
      <c r="Y61" s="121"/>
      <c r="Z61" s="117"/>
      <c r="AA61" s="107"/>
      <c r="AC61" s="107"/>
      <c r="AD61" s="107"/>
    </row>
    <row r="62" spans="1:30" x14ac:dyDescent="0.2">
      <c r="A62" s="107" t="s">
        <v>168</v>
      </c>
      <c r="D62" s="112">
        <f>ROUND(D14+D20+D26+D32+D38+D44+D47+D60,0)</f>
        <v>0</v>
      </c>
      <c r="E62" s="121"/>
      <c r="H62" s="112">
        <f>ROUND(H14+H20+H26+H32+H38+H44+H47+H60,0)</f>
        <v>0</v>
      </c>
      <c r="I62" s="121"/>
      <c r="L62" s="112">
        <f>ROUND(L14+L20+L26+L32+L38+L44+L47+L60,0)</f>
        <v>0</v>
      </c>
      <c r="M62" s="121"/>
      <c r="N62" s="269"/>
      <c r="O62" s="269"/>
      <c r="P62" s="272">
        <f>ROUND(P14+P20+P26+P32+P38+P44+P47+P60,0)</f>
        <v>0</v>
      </c>
      <c r="Q62" s="275"/>
      <c r="R62" s="269"/>
      <c r="S62" s="269"/>
      <c r="T62" s="272">
        <f>ROUND(T14+T20+T26+T32+T38+T44+T47+T60,0)</f>
        <v>0</v>
      </c>
      <c r="U62" s="121"/>
      <c r="V62" s="269"/>
      <c r="W62" s="269"/>
      <c r="X62" s="272">
        <f>ROUND(X14+X20+X26+X32+X38+X44+X47+X60,0)</f>
        <v>0</v>
      </c>
      <c r="Y62" s="121"/>
      <c r="Z62" s="112">
        <f>ROUND(Z14+Z20+Z26+Z32+Z38+Z44+Z47+Z60,0)</f>
        <v>0</v>
      </c>
      <c r="AA62" s="107"/>
      <c r="AC62" s="107"/>
      <c r="AD62" s="107"/>
    </row>
    <row r="63" spans="1:30" ht="6" customHeight="1" x14ac:dyDescent="0.2">
      <c r="D63" s="117"/>
      <c r="E63" s="121"/>
      <c r="I63" s="121"/>
      <c r="L63" s="117"/>
      <c r="M63" s="121"/>
      <c r="N63" s="269"/>
      <c r="O63" s="269"/>
      <c r="P63" s="275"/>
      <c r="Q63" s="275"/>
      <c r="R63" s="269"/>
      <c r="S63" s="269"/>
      <c r="T63" s="275"/>
      <c r="U63" s="121"/>
      <c r="V63" s="269"/>
      <c r="W63" s="269"/>
      <c r="X63" s="275"/>
      <c r="Y63" s="121"/>
      <c r="Z63" s="112"/>
      <c r="AA63" s="107"/>
      <c r="AC63" s="107"/>
      <c r="AD63" s="107"/>
    </row>
    <row r="64" spans="1:30" ht="15" hidden="1" customHeight="1" x14ac:dyDescent="0.2">
      <c r="A64" s="107" t="s">
        <v>41</v>
      </c>
      <c r="D64" s="192"/>
      <c r="E64" s="121"/>
      <c r="H64" s="196"/>
      <c r="I64" s="121"/>
      <c r="L64" s="192"/>
      <c r="M64" s="121"/>
      <c r="N64" s="269"/>
      <c r="O64" s="269"/>
      <c r="P64" s="275"/>
      <c r="Q64" s="275"/>
      <c r="R64" s="269"/>
      <c r="S64" s="269"/>
      <c r="T64" s="275"/>
      <c r="U64" s="121"/>
      <c r="V64" s="269"/>
      <c r="W64" s="269"/>
      <c r="X64" s="275"/>
      <c r="Y64" s="121"/>
      <c r="Z64" s="112">
        <f>ROUND(D64+H64+L64+P64+T64+X64,0)</f>
        <v>0</v>
      </c>
      <c r="AA64" s="107"/>
      <c r="AC64" s="107"/>
      <c r="AD64" s="107"/>
    </row>
    <row r="65" spans="1:30" ht="6" hidden="1" customHeight="1" x14ac:dyDescent="0.2">
      <c r="D65" s="117"/>
      <c r="E65" s="121"/>
      <c r="I65" s="121"/>
      <c r="L65" s="117"/>
      <c r="M65" s="121"/>
      <c r="N65" s="269"/>
      <c r="O65" s="269"/>
      <c r="P65" s="275"/>
      <c r="Q65" s="275"/>
      <c r="R65" s="269"/>
      <c r="S65" s="269"/>
      <c r="T65" s="275"/>
      <c r="U65" s="121"/>
      <c r="V65" s="269"/>
      <c r="W65" s="269"/>
      <c r="X65" s="275"/>
      <c r="Y65" s="121"/>
      <c r="Z65" s="112"/>
      <c r="AA65" s="107"/>
      <c r="AC65" s="107"/>
      <c r="AD65" s="107"/>
    </row>
    <row r="66" spans="1:30" x14ac:dyDescent="0.2">
      <c r="A66" s="114" t="s">
        <v>10</v>
      </c>
      <c r="D66" s="117"/>
      <c r="E66" s="121"/>
      <c r="I66" s="121"/>
      <c r="L66" s="117"/>
      <c r="M66" s="121"/>
      <c r="N66" s="269"/>
      <c r="O66" s="269"/>
      <c r="P66" s="275"/>
      <c r="Q66" s="275"/>
      <c r="R66" s="269"/>
      <c r="S66" s="269"/>
      <c r="T66" s="275"/>
      <c r="U66" s="121"/>
      <c r="V66" s="269"/>
      <c r="W66" s="269"/>
      <c r="X66" s="275"/>
      <c r="Y66" s="121"/>
      <c r="Z66" s="112"/>
      <c r="AA66" s="107"/>
      <c r="AC66" s="107"/>
      <c r="AD66" s="107"/>
    </row>
    <row r="67" spans="1:30" x14ac:dyDescent="0.2">
      <c r="A67" s="107" t="s">
        <v>35</v>
      </c>
      <c r="D67" s="192"/>
      <c r="E67" s="121"/>
      <c r="H67" s="185"/>
      <c r="I67" s="121"/>
      <c r="L67" s="185"/>
      <c r="M67" s="121"/>
      <c r="N67" s="269"/>
      <c r="O67" s="269"/>
      <c r="P67" s="272">
        <v>0</v>
      </c>
      <c r="Q67" s="275"/>
      <c r="R67" s="269"/>
      <c r="S67" s="269"/>
      <c r="U67" s="121"/>
      <c r="V67" s="269"/>
      <c r="W67" s="269"/>
      <c r="Y67" s="121"/>
      <c r="Z67" s="112">
        <f>ROUND(D67+H67+L67+P67+T67+X67,0)</f>
        <v>0</v>
      </c>
      <c r="AA67" s="107"/>
      <c r="AC67" s="107"/>
      <c r="AD67" s="107"/>
    </row>
    <row r="68" spans="1:30" x14ac:dyDescent="0.2">
      <c r="A68" s="107" t="s">
        <v>36</v>
      </c>
      <c r="D68" s="192"/>
      <c r="E68" s="121"/>
      <c r="F68" s="112"/>
      <c r="G68" s="112"/>
      <c r="H68" s="185"/>
      <c r="I68" s="121"/>
      <c r="J68" s="112"/>
      <c r="K68" s="112"/>
      <c r="L68" s="192"/>
      <c r="M68" s="121"/>
      <c r="P68" s="275"/>
      <c r="Q68" s="275"/>
      <c r="T68" s="275"/>
      <c r="U68" s="121"/>
      <c r="X68" s="275"/>
      <c r="Y68" s="121"/>
      <c r="Z68" s="112">
        <f>ROUND(D68+H68+L68+P68+T68+X68,0)</f>
        <v>0</v>
      </c>
      <c r="AA68" s="107"/>
      <c r="AC68" s="107"/>
      <c r="AD68" s="107"/>
    </row>
    <row r="69" spans="1:30" ht="6" customHeight="1" x14ac:dyDescent="0.2">
      <c r="D69" s="117"/>
      <c r="E69" s="121"/>
      <c r="I69" s="121"/>
      <c r="L69" s="117"/>
      <c r="M69" s="121"/>
      <c r="N69" s="269"/>
      <c r="O69" s="269"/>
      <c r="P69" s="275"/>
      <c r="Q69" s="275"/>
      <c r="R69" s="269"/>
      <c r="S69" s="269"/>
      <c r="T69" s="275"/>
      <c r="U69" s="121"/>
      <c r="V69" s="269"/>
      <c r="W69" s="269"/>
      <c r="X69" s="275"/>
      <c r="Y69" s="121"/>
      <c r="Z69" s="112"/>
      <c r="AA69" s="107"/>
      <c r="AC69" s="107"/>
      <c r="AD69" s="107"/>
    </row>
    <row r="70" spans="1:30" ht="12.75" hidden="1" customHeight="1" x14ac:dyDescent="0.2">
      <c r="A70" s="114" t="s">
        <v>150</v>
      </c>
      <c r="D70" s="117"/>
      <c r="E70" s="121"/>
      <c r="I70" s="121"/>
      <c r="L70" s="117"/>
      <c r="M70" s="121"/>
      <c r="N70" s="269"/>
      <c r="O70" s="269"/>
      <c r="P70" s="275"/>
      <c r="Q70" s="275"/>
      <c r="R70" s="269"/>
      <c r="S70" s="269"/>
      <c r="T70" s="275"/>
      <c r="U70" s="121"/>
      <c r="V70" s="269"/>
      <c r="W70" s="269"/>
      <c r="X70" s="275"/>
      <c r="Y70" s="121"/>
      <c r="Z70" s="112"/>
      <c r="AA70" s="107"/>
      <c r="AC70" s="107"/>
      <c r="AD70" s="107"/>
    </row>
    <row r="71" spans="1:30" ht="12.75" hidden="1" customHeight="1" x14ac:dyDescent="0.2">
      <c r="A71" s="107" t="s">
        <v>241</v>
      </c>
      <c r="D71" s="192"/>
      <c r="E71" s="121"/>
      <c r="H71" s="185"/>
      <c r="I71" s="121"/>
      <c r="J71" s="112"/>
      <c r="K71" s="112"/>
      <c r="L71" s="192"/>
      <c r="M71" s="121"/>
      <c r="P71" s="275"/>
      <c r="Q71" s="275"/>
      <c r="T71" s="275"/>
      <c r="U71" s="121"/>
      <c r="X71" s="275"/>
      <c r="Y71" s="121"/>
      <c r="Z71" s="112">
        <f>ROUND(D71+H71+L71+P71+T71+X71,0)</f>
        <v>0</v>
      </c>
      <c r="AA71" s="107"/>
      <c r="AC71" s="107"/>
      <c r="AD71" s="107"/>
    </row>
    <row r="72" spans="1:30" ht="12.75" hidden="1" customHeight="1" x14ac:dyDescent="0.2">
      <c r="A72" s="107" t="s">
        <v>245</v>
      </c>
      <c r="D72" s="192"/>
      <c r="E72" s="121"/>
      <c r="H72" s="185"/>
      <c r="I72" s="121"/>
      <c r="J72" s="112"/>
      <c r="K72" s="112"/>
      <c r="L72" s="192"/>
      <c r="M72" s="121"/>
      <c r="P72" s="275"/>
      <c r="Q72" s="275"/>
      <c r="T72" s="275"/>
      <c r="U72" s="121"/>
      <c r="X72" s="275"/>
      <c r="Y72" s="121"/>
      <c r="Z72" s="112">
        <f>ROUND(D72+H72+L72+P72+T72+X72,0)</f>
        <v>0</v>
      </c>
      <c r="AA72" s="107"/>
      <c r="AC72" s="107"/>
      <c r="AD72" s="107"/>
    </row>
    <row r="73" spans="1:30" ht="12.75" hidden="1" customHeight="1" x14ac:dyDescent="0.2">
      <c r="A73" s="107" t="s">
        <v>242</v>
      </c>
      <c r="D73" s="192"/>
      <c r="E73" s="121"/>
      <c r="H73" s="185"/>
      <c r="I73" s="121"/>
      <c r="J73" s="112"/>
      <c r="K73" s="112"/>
      <c r="L73" s="192"/>
      <c r="M73" s="121"/>
      <c r="P73" s="275"/>
      <c r="Q73" s="275"/>
      <c r="T73" s="275"/>
      <c r="U73" s="121"/>
      <c r="X73" s="275"/>
      <c r="Y73" s="121"/>
      <c r="Z73" s="112">
        <f>ROUND(D73+H73+L73+P73+T73+X73,0)</f>
        <v>0</v>
      </c>
      <c r="AA73" s="107"/>
      <c r="AC73" s="107"/>
      <c r="AD73" s="107"/>
    </row>
    <row r="74" spans="1:30" ht="12.75" hidden="1" customHeight="1" x14ac:dyDescent="0.2">
      <c r="A74" s="107" t="s">
        <v>243</v>
      </c>
      <c r="D74" s="193"/>
      <c r="E74" s="121"/>
      <c r="H74" s="185"/>
      <c r="I74" s="121"/>
      <c r="J74" s="112"/>
      <c r="K74" s="112"/>
      <c r="L74" s="192"/>
      <c r="M74" s="121"/>
      <c r="P74" s="275"/>
      <c r="Q74" s="275"/>
      <c r="T74" s="275"/>
      <c r="U74" s="121"/>
      <c r="X74" s="275"/>
      <c r="Y74" s="121"/>
      <c r="Z74" s="120">
        <f>ROUND(D74+H74+L74+P74+T74+X74,0)</f>
        <v>0</v>
      </c>
      <c r="AA74" s="107"/>
      <c r="AC74" s="107"/>
      <c r="AD74" s="107"/>
    </row>
    <row r="75" spans="1:30" ht="12.75" hidden="1" customHeight="1" x14ac:dyDescent="0.2">
      <c r="A75" s="107" t="s">
        <v>244</v>
      </c>
      <c r="D75" s="159">
        <f>ROUND(SUM(D70:D74),0)</f>
        <v>0</v>
      </c>
      <c r="E75" s="121"/>
      <c r="H75" s="159">
        <f>ROUND(SUM(H70:H74),0)</f>
        <v>0</v>
      </c>
      <c r="I75" s="121"/>
      <c r="L75" s="159">
        <f>ROUND(SUM(L70:L74),0)</f>
        <v>0</v>
      </c>
      <c r="M75" s="121"/>
      <c r="N75" s="269"/>
      <c r="O75" s="269"/>
      <c r="P75" s="296">
        <f>ROUND(SUM(P70:P74),0)</f>
        <v>0</v>
      </c>
      <c r="Q75" s="275"/>
      <c r="R75" s="269"/>
      <c r="S75" s="269"/>
      <c r="T75" s="296">
        <f>ROUND(SUM(T70:T74),0)</f>
        <v>0</v>
      </c>
      <c r="U75" s="121"/>
      <c r="V75" s="269"/>
      <c r="W75" s="269"/>
      <c r="X75" s="296">
        <f>ROUND(SUM(X70:X74),0)</f>
        <v>0</v>
      </c>
      <c r="Y75" s="121"/>
      <c r="Z75" s="159">
        <f>ROUND(SUM(Z70:Z74),0)</f>
        <v>0</v>
      </c>
      <c r="AA75" s="107"/>
      <c r="AC75" s="107"/>
      <c r="AD75" s="107"/>
    </row>
    <row r="76" spans="1:30" ht="6" hidden="1" customHeight="1" x14ac:dyDescent="0.2">
      <c r="D76" s="117"/>
      <c r="E76" s="121"/>
      <c r="I76" s="121"/>
      <c r="L76" s="117"/>
      <c r="M76" s="121"/>
      <c r="N76" s="269"/>
      <c r="O76" s="269"/>
      <c r="P76" s="275"/>
      <c r="Q76" s="275"/>
      <c r="R76" s="269"/>
      <c r="S76" s="269"/>
      <c r="T76" s="275"/>
      <c r="U76" s="121"/>
      <c r="V76" s="269"/>
      <c r="W76" s="269"/>
      <c r="X76" s="275"/>
      <c r="Y76" s="121"/>
      <c r="Z76" s="112"/>
      <c r="AA76" s="107"/>
      <c r="AC76" s="107"/>
      <c r="AD76" s="107"/>
    </row>
    <row r="77" spans="1:30" s="136" customFormat="1" ht="12.75" customHeight="1" x14ac:dyDescent="0.2">
      <c r="A77" s="135" t="s">
        <v>37</v>
      </c>
      <c r="D77" s="137"/>
      <c r="E77" s="138"/>
      <c r="H77" s="139"/>
      <c r="I77" s="138"/>
      <c r="L77" s="137"/>
      <c r="M77" s="138"/>
      <c r="P77" s="137"/>
      <c r="Q77" s="137"/>
      <c r="T77" s="137"/>
      <c r="U77" s="138"/>
      <c r="X77" s="137"/>
      <c r="Y77" s="138"/>
      <c r="Z77" s="112"/>
    </row>
    <row r="78" spans="1:30" s="136" customFormat="1" x14ac:dyDescent="0.2">
      <c r="A78" s="136" t="s">
        <v>403</v>
      </c>
      <c r="D78" s="194"/>
      <c r="E78" s="138"/>
      <c r="H78" s="195"/>
      <c r="I78" s="138"/>
      <c r="L78" s="194"/>
      <c r="M78" s="138"/>
      <c r="P78" s="137">
        <v>0</v>
      </c>
      <c r="Q78" s="137"/>
      <c r="T78" s="137"/>
      <c r="U78" s="138"/>
      <c r="X78" s="137"/>
      <c r="Y78" s="138"/>
      <c r="Z78" s="112">
        <f>ROUND(D78+H78+L78+P78+T78+X78,0)</f>
        <v>0</v>
      </c>
    </row>
    <row r="79" spans="1:30" s="136" customFormat="1" ht="13.5" customHeight="1" x14ac:dyDescent="0.2">
      <c r="A79" s="107" t="s">
        <v>39</v>
      </c>
      <c r="D79" s="194"/>
      <c r="E79" s="138"/>
      <c r="H79" s="195"/>
      <c r="I79" s="138"/>
      <c r="L79" s="194"/>
      <c r="M79" s="138"/>
      <c r="P79" s="137"/>
      <c r="Q79" s="137"/>
      <c r="T79" s="137"/>
      <c r="U79" s="138"/>
      <c r="X79" s="137"/>
      <c r="Y79" s="138"/>
      <c r="Z79" s="112">
        <f>ROUND(D79+H79+L79+P79+T79+X79,0)</f>
        <v>0</v>
      </c>
    </row>
    <row r="80" spans="1:30" s="136" customFormat="1" ht="12.75" hidden="1" customHeight="1" x14ac:dyDescent="0.2">
      <c r="A80" s="136" t="s">
        <v>38</v>
      </c>
      <c r="D80" s="194"/>
      <c r="E80" s="138"/>
      <c r="F80" s="139"/>
      <c r="H80" s="195"/>
      <c r="I80" s="138"/>
      <c r="J80" s="139"/>
      <c r="L80" s="194"/>
      <c r="M80" s="138"/>
      <c r="N80" s="139"/>
      <c r="P80" s="137"/>
      <c r="Q80" s="137"/>
      <c r="R80" s="139"/>
      <c r="T80" s="137"/>
      <c r="U80" s="138"/>
      <c r="V80" s="139"/>
      <c r="X80" s="137"/>
      <c r="Y80" s="138"/>
      <c r="Z80" s="112">
        <f>ROUND(D80+H80+L80+P80+T80+X80,0)</f>
        <v>0</v>
      </c>
    </row>
    <row r="81" spans="1:30" ht="13.5" hidden="1" customHeight="1" x14ac:dyDescent="0.2">
      <c r="A81" s="107" t="s">
        <v>37</v>
      </c>
      <c r="D81" s="194"/>
      <c r="E81" s="121"/>
      <c r="F81" s="112"/>
      <c r="H81" s="195"/>
      <c r="I81" s="121"/>
      <c r="L81" s="192"/>
      <c r="M81" s="121"/>
      <c r="N81" s="269"/>
      <c r="O81" s="269"/>
      <c r="P81" s="275"/>
      <c r="Q81" s="275"/>
      <c r="R81" s="269"/>
      <c r="S81" s="269"/>
      <c r="T81" s="275"/>
      <c r="U81" s="121"/>
      <c r="V81" s="269"/>
      <c r="W81" s="269"/>
      <c r="X81" s="275"/>
      <c r="Y81" s="121"/>
      <c r="Z81" s="112">
        <f>ROUND(D81+H81+L81+P81+T81+X81,0)</f>
        <v>0</v>
      </c>
      <c r="AA81" s="107"/>
      <c r="AC81" s="107"/>
      <c r="AD81" s="107"/>
    </row>
    <row r="82" spans="1:30" ht="3" customHeight="1" x14ac:dyDescent="0.2">
      <c r="D82" s="137"/>
      <c r="E82" s="121"/>
      <c r="H82" s="139"/>
      <c r="I82" s="121"/>
      <c r="L82" s="127"/>
      <c r="M82" s="121"/>
      <c r="N82" s="269"/>
      <c r="O82" s="269"/>
      <c r="P82" s="277"/>
      <c r="Q82" s="275"/>
      <c r="R82" s="269"/>
      <c r="S82" s="269"/>
      <c r="T82" s="277"/>
      <c r="U82" s="121"/>
      <c r="V82" s="269"/>
      <c r="W82" s="269"/>
      <c r="X82" s="277"/>
      <c r="Y82" s="121"/>
      <c r="Z82" s="112"/>
      <c r="AA82" s="107"/>
      <c r="AC82" s="107"/>
      <c r="AD82" s="107"/>
    </row>
    <row r="83" spans="1:30" x14ac:dyDescent="0.2">
      <c r="A83" s="116" t="s">
        <v>40</v>
      </c>
      <c r="D83" s="159">
        <f>ROUND(SUM(D78:D82),0)</f>
        <v>0</v>
      </c>
      <c r="E83" s="121"/>
      <c r="G83" s="106"/>
      <c r="H83" s="159">
        <f>ROUND(SUM(H78:H82),0)</f>
        <v>0</v>
      </c>
      <c r="I83" s="121"/>
      <c r="L83" s="159">
        <f>ROUND(SUM(L78:L82),0)</f>
        <v>0</v>
      </c>
      <c r="M83" s="121"/>
      <c r="N83" s="269"/>
      <c r="O83" s="269"/>
      <c r="P83" s="296">
        <f>ROUND(SUM(P78:P82),0)</f>
        <v>0</v>
      </c>
      <c r="Q83" s="275"/>
      <c r="R83" s="269"/>
      <c r="S83" s="269"/>
      <c r="T83" s="296">
        <f>ROUND(SUM(T78:T82),0)</f>
        <v>0</v>
      </c>
      <c r="U83" s="121"/>
      <c r="V83" s="269"/>
      <c r="W83" s="269"/>
      <c r="X83" s="296">
        <f>ROUND(SUM(X78:X82),0)</f>
        <v>0</v>
      </c>
      <c r="Y83" s="121"/>
      <c r="Z83" s="159">
        <f>ROUND(SUM(Z78:Z82),0)</f>
        <v>0</v>
      </c>
      <c r="AA83" s="107"/>
      <c r="AC83" s="107"/>
      <c r="AD83" s="107"/>
    </row>
    <row r="84" spans="1:30" x14ac:dyDescent="0.2">
      <c r="A84" s="122"/>
      <c r="D84" s="127"/>
      <c r="E84" s="121"/>
      <c r="H84" s="127"/>
      <c r="I84" s="121"/>
      <c r="L84" s="127"/>
      <c r="M84" s="121"/>
      <c r="N84" s="269"/>
      <c r="O84" s="269"/>
      <c r="P84" s="277"/>
      <c r="Q84" s="275"/>
      <c r="R84" s="269"/>
      <c r="S84" s="269"/>
      <c r="T84" s="277"/>
      <c r="U84" s="121"/>
      <c r="V84" s="269"/>
      <c r="W84" s="269"/>
      <c r="X84" s="277"/>
      <c r="Y84" s="121"/>
      <c r="Z84" s="127"/>
      <c r="AA84" s="107"/>
      <c r="AC84" s="107"/>
      <c r="AD84" s="107"/>
    </row>
    <row r="85" spans="1:30" x14ac:dyDescent="0.2">
      <c r="A85" s="160" t="s">
        <v>164</v>
      </c>
      <c r="B85" s="140"/>
      <c r="C85" s="140"/>
      <c r="D85" s="161">
        <f>ROUND(D86-D64-D47-D75,0)</f>
        <v>0</v>
      </c>
      <c r="E85" s="141"/>
      <c r="F85" s="142"/>
      <c r="G85" s="142"/>
      <c r="H85" s="161">
        <f>ROUND(H86-H64-H47-H75,0)</f>
        <v>0</v>
      </c>
      <c r="I85" s="141"/>
      <c r="J85" s="140"/>
      <c r="K85" s="140"/>
      <c r="L85" s="161">
        <f>ROUND(L86-L64-L47-L75,0)</f>
        <v>0</v>
      </c>
      <c r="M85" s="141"/>
      <c r="N85" s="299"/>
      <c r="O85" s="299"/>
      <c r="P85" s="298">
        <f>ROUND(P86-P64-P47-P75,0)</f>
        <v>0</v>
      </c>
      <c r="Q85" s="298"/>
      <c r="R85" s="299"/>
      <c r="S85" s="299"/>
      <c r="T85" s="298">
        <f>ROUND(T86-T64-T47-T75,0)</f>
        <v>0</v>
      </c>
      <c r="U85" s="141"/>
      <c r="V85" s="299"/>
      <c r="W85" s="299"/>
      <c r="X85" s="298">
        <f>ROUND(X86-X64-X47-X75,0)</f>
        <v>0</v>
      </c>
      <c r="Y85" s="141"/>
      <c r="Z85" s="162">
        <f>ROUND(D85+H85+L85+P85+T85+X85,0)</f>
        <v>0</v>
      </c>
      <c r="AA85" s="107"/>
      <c r="AC85" s="107"/>
      <c r="AD85" s="107"/>
    </row>
    <row r="86" spans="1:30" x14ac:dyDescent="0.2">
      <c r="A86" s="107" t="s">
        <v>8</v>
      </c>
      <c r="D86" s="117">
        <f>ROUND(D62+D64+D67+D68+D75+D83,0)</f>
        <v>0</v>
      </c>
      <c r="E86" s="121"/>
      <c r="H86" s="117">
        <f>ROUND(H62+H64+H67+H68+H75+H83,0)</f>
        <v>0</v>
      </c>
      <c r="I86" s="121"/>
      <c r="L86" s="117">
        <f>ROUND(L62+L64+L67+L68+L75+L83,0)</f>
        <v>0</v>
      </c>
      <c r="M86" s="121"/>
      <c r="N86" s="269"/>
      <c r="O86" s="269"/>
      <c r="P86" s="275">
        <f>ROUND(P62+P64+P67+P68+P75+P83,0)</f>
        <v>0</v>
      </c>
      <c r="Q86" s="275"/>
      <c r="R86" s="269"/>
      <c r="S86" s="269"/>
      <c r="T86" s="275">
        <f>ROUND(T62+T64+T67+T68+T75+T83,0)</f>
        <v>0</v>
      </c>
      <c r="U86" s="121"/>
      <c r="V86" s="269"/>
      <c r="W86" s="269"/>
      <c r="X86" s="275">
        <f>ROUND(X62+X64+X67+X68+X75+X83,0)</f>
        <v>0</v>
      </c>
      <c r="Y86" s="121"/>
      <c r="Z86" s="117">
        <f>ROUND(Z62+Z64+Z67+Z68+Z75+Z83,0)</f>
        <v>0</v>
      </c>
      <c r="AA86" s="107"/>
      <c r="AC86" s="107"/>
      <c r="AD86" s="107"/>
    </row>
    <row r="87" spans="1:30" x14ac:dyDescent="0.2">
      <c r="A87" s="107" t="s">
        <v>223</v>
      </c>
      <c r="B87" s="143" t="s">
        <v>14</v>
      </c>
      <c r="C87" s="144">
        <v>0.51</v>
      </c>
      <c r="D87" s="117">
        <f>ROUND(D85*C87,0)</f>
        <v>0</v>
      </c>
      <c r="E87" s="119"/>
      <c r="F87" s="143" t="s">
        <v>14</v>
      </c>
      <c r="G87" s="144">
        <v>0.51</v>
      </c>
      <c r="H87" s="117">
        <f>ROUND(H85*G87,0)</f>
        <v>0</v>
      </c>
      <c r="I87" s="119"/>
      <c r="J87" s="143" t="s">
        <v>14</v>
      </c>
      <c r="K87" s="144">
        <v>0.51</v>
      </c>
      <c r="L87" s="117">
        <f>ROUND(L85*K87,0)</f>
        <v>0</v>
      </c>
      <c r="M87" s="119"/>
      <c r="N87" s="301" t="s">
        <v>14</v>
      </c>
      <c r="O87" s="302">
        <v>0.51</v>
      </c>
      <c r="P87" s="275">
        <f>ROUND(P85*O87,0)</f>
        <v>0</v>
      </c>
      <c r="Q87" s="277"/>
      <c r="R87" s="301" t="s">
        <v>14</v>
      </c>
      <c r="S87" s="302">
        <v>0.51</v>
      </c>
      <c r="T87" s="275">
        <f>ROUND(T85*S87,0)</f>
        <v>0</v>
      </c>
      <c r="U87" s="119"/>
      <c r="V87" s="301" t="s">
        <v>14</v>
      </c>
      <c r="W87" s="302">
        <v>0.51</v>
      </c>
      <c r="X87" s="275">
        <f>ROUND(X85*W87,0)</f>
        <v>0</v>
      </c>
      <c r="Y87" s="119"/>
      <c r="Z87" s="112">
        <f>ROUND(D87+H87+L87+P87+T87+X87,0)</f>
        <v>0</v>
      </c>
      <c r="AA87" s="107"/>
      <c r="AC87" s="107"/>
      <c r="AD87" s="107"/>
    </row>
    <row r="88" spans="1:30" ht="15.75" customHeight="1" thickBot="1" x14ac:dyDescent="0.25">
      <c r="A88" s="145" t="s">
        <v>9</v>
      </c>
      <c r="B88" s="145"/>
      <c r="C88" s="145"/>
      <c r="D88" s="146">
        <f>ROUND(D86+D87,0)</f>
        <v>0</v>
      </c>
      <c r="E88" s="119"/>
      <c r="F88" s="146"/>
      <c r="G88" s="145"/>
      <c r="H88" s="146">
        <f>ROUND(H86+H87,0)</f>
        <v>0</v>
      </c>
      <c r="I88" s="119"/>
      <c r="J88" s="145"/>
      <c r="K88" s="145"/>
      <c r="L88" s="146">
        <f>ROUND(L86+L87,0)</f>
        <v>0</v>
      </c>
      <c r="M88" s="119"/>
      <c r="N88" s="304"/>
      <c r="O88" s="304"/>
      <c r="P88" s="303">
        <f>ROUND(P86+P87,0)</f>
        <v>0</v>
      </c>
      <c r="Q88" s="277"/>
      <c r="R88" s="304"/>
      <c r="S88" s="304"/>
      <c r="T88" s="303">
        <f>ROUND(T86+T87,0)</f>
        <v>0</v>
      </c>
      <c r="U88" s="119"/>
      <c r="V88" s="304"/>
      <c r="W88" s="304"/>
      <c r="X88" s="303">
        <f>ROUND(X86+X87,0)</f>
        <v>0</v>
      </c>
      <c r="Y88" s="119"/>
      <c r="Z88" s="146">
        <f>ROUND(Z86+Z87,0)</f>
        <v>0</v>
      </c>
      <c r="AA88" s="107"/>
      <c r="AC88" s="107"/>
      <c r="AD88" s="107"/>
    </row>
    <row r="89" spans="1:30" ht="15.75" customHeight="1" thickTop="1" x14ac:dyDescent="0.2">
      <c r="A89" s="163"/>
      <c r="D89" s="117"/>
      <c r="E89" s="117"/>
      <c r="H89" s="112"/>
      <c r="I89" s="117"/>
      <c r="L89" s="117"/>
      <c r="M89" s="117"/>
      <c r="N89" s="275"/>
      <c r="O89" s="275"/>
      <c r="P89" s="275"/>
      <c r="Q89" s="275"/>
      <c r="R89" s="275"/>
      <c r="S89" s="275"/>
      <c r="T89" s="275"/>
      <c r="U89" s="117"/>
      <c r="V89" s="275"/>
      <c r="W89" s="275"/>
      <c r="X89" s="275"/>
      <c r="Y89" s="117"/>
      <c r="AA89" s="117"/>
      <c r="AB89" s="117"/>
      <c r="AD89" s="147"/>
    </row>
    <row r="90" spans="1:30" x14ac:dyDescent="0.2">
      <c r="A90" s="148"/>
      <c r="H90" s="149"/>
      <c r="I90" s="149"/>
      <c r="Z90" s="112">
        <f>T88+P88+L88+H88+D88+X88</f>
        <v>0</v>
      </c>
      <c r="AA90" s="112" t="s">
        <v>192</v>
      </c>
      <c r="AB90" s="149"/>
    </row>
    <row r="91" spans="1:30" s="203" customFormat="1" ht="15.75" x14ac:dyDescent="0.25">
      <c r="A91" s="171" t="s">
        <v>173</v>
      </c>
      <c r="B91" s="355" t="s">
        <v>21</v>
      </c>
      <c r="C91" s="355"/>
      <c r="D91" s="355"/>
      <c r="E91" s="200"/>
      <c r="F91" s="354" t="s">
        <v>48</v>
      </c>
      <c r="G91" s="354"/>
      <c r="H91" s="354"/>
      <c r="I91" s="200"/>
      <c r="J91" s="353" t="s">
        <v>49</v>
      </c>
      <c r="K91" s="353"/>
      <c r="L91" s="353"/>
      <c r="M91" s="200"/>
      <c r="N91" s="353" t="s">
        <v>50</v>
      </c>
      <c r="O91" s="353"/>
      <c r="P91" s="353"/>
      <c r="Q91" s="260"/>
      <c r="R91" s="353" t="s">
        <v>249</v>
      </c>
      <c r="S91" s="353"/>
      <c r="T91" s="353"/>
      <c r="U91" s="200"/>
      <c r="V91" s="353" t="s">
        <v>250</v>
      </c>
      <c r="W91" s="353"/>
      <c r="X91" s="353"/>
      <c r="Y91" s="200"/>
      <c r="Z91" s="201"/>
      <c r="AA91" s="201"/>
      <c r="AB91" s="202"/>
      <c r="AC91" s="201"/>
      <c r="AD91" s="201"/>
    </row>
    <row r="92" spans="1:30" ht="15.75" x14ac:dyDescent="0.25">
      <c r="A92" s="171"/>
      <c r="B92" s="165">
        <v>39995</v>
      </c>
      <c r="C92" s="165" t="s">
        <v>240</v>
      </c>
      <c r="D92" s="165">
        <v>40359</v>
      </c>
      <c r="E92" s="157"/>
      <c r="F92" s="165">
        <v>40360</v>
      </c>
      <c r="G92" s="165" t="s">
        <v>240</v>
      </c>
      <c r="H92" s="165">
        <v>40724</v>
      </c>
      <c r="I92" s="157"/>
      <c r="J92" s="165">
        <v>40725</v>
      </c>
      <c r="K92" s="165" t="s">
        <v>240</v>
      </c>
      <c r="L92" s="165">
        <v>41090</v>
      </c>
      <c r="M92" s="157"/>
      <c r="N92" s="165">
        <v>41091</v>
      </c>
      <c r="O92" s="165" t="s">
        <v>240</v>
      </c>
      <c r="P92" s="165">
        <v>41455</v>
      </c>
      <c r="Q92" s="259"/>
      <c r="R92" s="165">
        <v>41456</v>
      </c>
      <c r="S92" s="165" t="s">
        <v>240</v>
      </c>
      <c r="T92" s="165">
        <v>41820</v>
      </c>
      <c r="U92" s="157"/>
      <c r="V92" s="165">
        <v>41821</v>
      </c>
      <c r="W92" s="165" t="s">
        <v>240</v>
      </c>
      <c r="X92" s="165">
        <v>42185</v>
      </c>
      <c r="Y92" s="157"/>
      <c r="Z92" s="112"/>
      <c r="AB92" s="149"/>
    </row>
    <row r="93" spans="1:30" ht="13.5" x14ac:dyDescent="0.25">
      <c r="A93" s="169" t="s">
        <v>174</v>
      </c>
      <c r="B93" s="262"/>
      <c r="C93" s="262"/>
      <c r="D93" s="262"/>
      <c r="E93" s="157"/>
      <c r="F93" s="263"/>
      <c r="G93" s="263"/>
      <c r="H93" s="263"/>
      <c r="I93" s="157"/>
      <c r="J93" s="259"/>
      <c r="K93" s="259"/>
      <c r="L93" s="259"/>
      <c r="M93" s="157"/>
      <c r="N93" s="259"/>
      <c r="O93" s="259"/>
      <c r="P93" s="259"/>
      <c r="Q93" s="259"/>
      <c r="R93" s="351" t="s">
        <v>183</v>
      </c>
      <c r="S93" s="351"/>
      <c r="T93" s="351"/>
      <c r="U93" s="157"/>
      <c r="V93" s="351" t="s">
        <v>183</v>
      </c>
      <c r="W93" s="351"/>
      <c r="X93" s="351"/>
      <c r="Y93" s="157"/>
      <c r="Z93" s="112"/>
      <c r="AB93" s="149"/>
    </row>
    <row r="94" spans="1:30" x14ac:dyDescent="0.2">
      <c r="A94" s="107" t="s">
        <v>175</v>
      </c>
      <c r="C94" s="144">
        <v>0.51</v>
      </c>
      <c r="D94" s="150"/>
      <c r="E94" s="157"/>
      <c r="F94" s="150"/>
      <c r="G94" s="144">
        <v>0.51</v>
      </c>
      <c r="H94" s="150"/>
      <c r="I94" s="157"/>
      <c r="K94" s="144">
        <v>0.51</v>
      </c>
      <c r="L94" s="150"/>
      <c r="M94" s="157"/>
      <c r="N94" s="307"/>
      <c r="O94" s="302">
        <v>0.51</v>
      </c>
      <c r="P94" s="307"/>
      <c r="Q94" s="259"/>
      <c r="R94" s="307"/>
      <c r="S94" s="302">
        <v>0.51</v>
      </c>
      <c r="T94" s="307"/>
      <c r="U94" s="157"/>
      <c r="V94" s="307"/>
      <c r="W94" s="302">
        <v>0.51</v>
      </c>
      <c r="X94" s="307"/>
      <c r="Y94" s="157"/>
      <c r="Z94" s="112"/>
      <c r="AA94" s="150"/>
      <c r="AC94" s="151"/>
    </row>
    <row r="95" spans="1:30" x14ac:dyDescent="0.2">
      <c r="A95" s="107" t="s">
        <v>176</v>
      </c>
      <c r="B95" s="111"/>
      <c r="C95" s="144">
        <v>0.5</v>
      </c>
      <c r="D95" s="150"/>
      <c r="E95" s="157"/>
      <c r="F95" s="150"/>
      <c r="G95" s="144">
        <v>0.5</v>
      </c>
      <c r="H95" s="150"/>
      <c r="I95" s="157"/>
      <c r="K95" s="144">
        <v>0.5</v>
      </c>
      <c r="L95" s="150"/>
      <c r="M95" s="157"/>
      <c r="N95" s="307"/>
      <c r="O95" s="302">
        <v>0.5</v>
      </c>
      <c r="P95" s="307"/>
      <c r="Q95" s="259"/>
      <c r="R95" s="307"/>
      <c r="S95" s="302">
        <v>0.5</v>
      </c>
      <c r="T95" s="307"/>
      <c r="U95" s="157"/>
      <c r="V95" s="307"/>
      <c r="W95" s="302">
        <v>0.5</v>
      </c>
      <c r="X95" s="307"/>
      <c r="Y95" s="157"/>
      <c r="Z95" s="111"/>
      <c r="AA95" s="152"/>
    </row>
    <row r="96" spans="1:30" x14ac:dyDescent="0.2">
      <c r="A96" s="107" t="s">
        <v>177</v>
      </c>
      <c r="C96" s="144">
        <v>0.5</v>
      </c>
      <c r="D96" s="150"/>
      <c r="E96" s="157"/>
      <c r="F96" s="150"/>
      <c r="G96" s="144">
        <v>0.5</v>
      </c>
      <c r="H96" s="150"/>
      <c r="I96" s="157"/>
      <c r="K96" s="144">
        <v>0.5</v>
      </c>
      <c r="L96" s="150"/>
      <c r="M96" s="157"/>
      <c r="N96" s="307"/>
      <c r="O96" s="302">
        <v>0.5</v>
      </c>
      <c r="P96" s="307"/>
      <c r="Q96" s="259"/>
      <c r="R96" s="307"/>
      <c r="S96" s="302">
        <v>0.5</v>
      </c>
      <c r="T96" s="307"/>
      <c r="U96" s="157"/>
      <c r="V96" s="307"/>
      <c r="W96" s="302">
        <v>0.5</v>
      </c>
      <c r="X96" s="307"/>
      <c r="Y96" s="157"/>
    </row>
    <row r="97" spans="1:26" x14ac:dyDescent="0.2">
      <c r="A97" s="107" t="s">
        <v>178</v>
      </c>
      <c r="C97" s="144">
        <v>0.54</v>
      </c>
      <c r="D97" s="150"/>
      <c r="E97" s="157"/>
      <c r="F97" s="150"/>
      <c r="G97" s="144">
        <v>0.54</v>
      </c>
      <c r="H97" s="150"/>
      <c r="I97" s="157"/>
      <c r="K97" s="144">
        <v>0.54</v>
      </c>
      <c r="L97" s="150"/>
      <c r="M97" s="157"/>
      <c r="N97" s="307"/>
      <c r="O97" s="302">
        <v>0.54</v>
      </c>
      <c r="P97" s="307"/>
      <c r="Q97" s="259"/>
      <c r="R97" s="307"/>
      <c r="S97" s="302">
        <v>0.54</v>
      </c>
      <c r="T97" s="307"/>
      <c r="U97" s="157"/>
      <c r="V97" s="307"/>
      <c r="W97" s="302">
        <v>0.54</v>
      </c>
      <c r="X97" s="307"/>
      <c r="Y97" s="157"/>
    </row>
    <row r="98" spans="1:26" ht="27" customHeight="1" x14ac:dyDescent="0.2">
      <c r="A98" s="261" t="s">
        <v>180</v>
      </c>
      <c r="B98" s="170" t="s">
        <v>181</v>
      </c>
      <c r="C98" s="144">
        <v>0.2</v>
      </c>
      <c r="D98" s="150"/>
      <c r="E98" s="157"/>
      <c r="F98" s="150"/>
      <c r="G98" s="144">
        <v>0.2</v>
      </c>
      <c r="H98" s="150"/>
      <c r="I98" s="157"/>
      <c r="K98" s="144">
        <v>0.2</v>
      </c>
      <c r="L98" s="150"/>
      <c r="M98" s="157"/>
      <c r="N98" s="307"/>
      <c r="O98" s="302">
        <v>0.2</v>
      </c>
      <c r="P98" s="307"/>
      <c r="Q98" s="259"/>
      <c r="R98" s="307"/>
      <c r="S98" s="302">
        <v>0.2</v>
      </c>
      <c r="T98" s="307"/>
      <c r="U98" s="157"/>
      <c r="V98" s="307"/>
      <c r="W98" s="302">
        <v>0.2</v>
      </c>
      <c r="X98" s="307"/>
      <c r="Y98" s="157"/>
    </row>
    <row r="99" spans="1:26" ht="27" customHeight="1" x14ac:dyDescent="0.2">
      <c r="A99" s="261"/>
      <c r="B99" s="261"/>
      <c r="C99" s="144"/>
      <c r="D99" s="150"/>
      <c r="E99" s="157"/>
      <c r="F99" s="150"/>
      <c r="G99" s="144"/>
      <c r="H99" s="150"/>
      <c r="I99" s="157"/>
      <c r="K99" s="144"/>
      <c r="L99" s="150"/>
      <c r="M99" s="157"/>
      <c r="N99" s="307"/>
      <c r="O99" s="302"/>
      <c r="P99" s="307"/>
      <c r="Q99" s="259"/>
      <c r="R99" s="307"/>
      <c r="S99" s="302"/>
      <c r="T99" s="307"/>
      <c r="U99" s="157"/>
      <c r="V99" s="307"/>
      <c r="W99" s="302"/>
      <c r="X99" s="307"/>
      <c r="Y99" s="157"/>
    </row>
    <row r="100" spans="1:26" ht="13.5" x14ac:dyDescent="0.25">
      <c r="A100" s="169" t="s">
        <v>179</v>
      </c>
      <c r="E100" s="157"/>
      <c r="I100" s="157"/>
      <c r="M100" s="157"/>
      <c r="Q100" s="259"/>
      <c r="U100" s="157"/>
      <c r="Y100" s="157"/>
    </row>
    <row r="101" spans="1:26" x14ac:dyDescent="0.2">
      <c r="A101" s="107" t="s">
        <v>175</v>
      </c>
      <c r="C101" s="144">
        <v>0.26</v>
      </c>
      <c r="D101" s="150"/>
      <c r="E101" s="157"/>
      <c r="F101" s="150"/>
      <c r="G101" s="144">
        <v>0.26</v>
      </c>
      <c r="H101" s="150"/>
      <c r="I101" s="157"/>
      <c r="K101" s="144">
        <v>0.26</v>
      </c>
      <c r="L101" s="150"/>
      <c r="M101" s="157"/>
      <c r="N101" s="307"/>
      <c r="O101" s="302">
        <v>0.26</v>
      </c>
      <c r="P101" s="307"/>
      <c r="Q101" s="259"/>
      <c r="R101" s="307"/>
      <c r="S101" s="302">
        <v>0.26</v>
      </c>
      <c r="T101" s="307"/>
      <c r="U101" s="157"/>
      <c r="V101" s="307"/>
      <c r="W101" s="302">
        <v>0.26</v>
      </c>
      <c r="X101" s="307"/>
      <c r="Y101" s="157"/>
    </row>
    <row r="102" spans="1:26" x14ac:dyDescent="0.2">
      <c r="A102" s="107" t="s">
        <v>176</v>
      </c>
      <c r="B102" s="111"/>
      <c r="C102" s="144">
        <v>0.26</v>
      </c>
      <c r="D102" s="150"/>
      <c r="E102" s="157"/>
      <c r="F102" s="150"/>
      <c r="G102" s="144">
        <v>0.26</v>
      </c>
      <c r="H102" s="150"/>
      <c r="I102" s="157"/>
      <c r="K102" s="144">
        <v>0.26</v>
      </c>
      <c r="L102" s="150"/>
      <c r="M102" s="157"/>
      <c r="N102" s="307"/>
      <c r="O102" s="302">
        <v>0.26</v>
      </c>
      <c r="P102" s="307"/>
      <c r="Q102" s="259"/>
      <c r="R102" s="307"/>
      <c r="S102" s="302">
        <v>0.26</v>
      </c>
      <c r="T102" s="307"/>
      <c r="U102" s="157"/>
      <c r="V102" s="307"/>
      <c r="W102" s="302">
        <v>0.26</v>
      </c>
      <c r="X102" s="307"/>
      <c r="Y102" s="157"/>
      <c r="Z102" s="112"/>
    </row>
    <row r="103" spans="1:26" x14ac:dyDescent="0.2">
      <c r="A103" s="107" t="s">
        <v>177</v>
      </c>
      <c r="C103" s="144">
        <v>0.26</v>
      </c>
      <c r="D103" s="150"/>
      <c r="E103" s="157"/>
      <c r="F103" s="150"/>
      <c r="G103" s="144">
        <v>0.26</v>
      </c>
      <c r="H103" s="150"/>
      <c r="I103" s="157"/>
      <c r="K103" s="144">
        <v>0.26</v>
      </c>
      <c r="L103" s="150"/>
      <c r="M103" s="157"/>
      <c r="N103" s="307"/>
      <c r="O103" s="302">
        <v>0.26</v>
      </c>
      <c r="P103" s="307"/>
      <c r="Q103" s="259"/>
      <c r="R103" s="307"/>
      <c r="S103" s="302">
        <v>0.26</v>
      </c>
      <c r="T103" s="307"/>
      <c r="U103" s="157"/>
      <c r="V103" s="307"/>
      <c r="W103" s="302">
        <v>0.26</v>
      </c>
      <c r="X103" s="307"/>
      <c r="Y103" s="157"/>
    </row>
    <row r="104" spans="1:26" x14ac:dyDescent="0.2">
      <c r="A104" s="107" t="s">
        <v>178</v>
      </c>
      <c r="C104" s="144">
        <v>0.28999999999999998</v>
      </c>
      <c r="D104" s="150"/>
      <c r="E104" s="157"/>
      <c r="F104" s="150"/>
      <c r="G104" s="144">
        <v>0.28999999999999998</v>
      </c>
      <c r="H104" s="150"/>
      <c r="I104" s="157"/>
      <c r="K104" s="144">
        <v>0.28999999999999998</v>
      </c>
      <c r="L104" s="150"/>
      <c r="M104" s="157"/>
      <c r="N104" s="307"/>
      <c r="O104" s="302">
        <v>0.28999999999999998</v>
      </c>
      <c r="P104" s="307"/>
      <c r="Q104" s="259"/>
      <c r="R104" s="307"/>
      <c r="S104" s="302">
        <v>0.28999999999999998</v>
      </c>
      <c r="T104" s="307"/>
      <c r="U104" s="157"/>
      <c r="V104" s="307"/>
      <c r="W104" s="302">
        <v>0.28999999999999998</v>
      </c>
      <c r="X104" s="307"/>
      <c r="Y104" s="157"/>
    </row>
    <row r="105" spans="1:26" ht="25.5" x14ac:dyDescent="0.2">
      <c r="A105" s="261" t="s">
        <v>180</v>
      </c>
      <c r="B105" s="170" t="s">
        <v>181</v>
      </c>
      <c r="C105" s="144">
        <v>0.2</v>
      </c>
      <c r="D105" s="150"/>
      <c r="E105" s="157"/>
      <c r="F105" s="150"/>
      <c r="G105" s="144">
        <v>0.2</v>
      </c>
      <c r="H105" s="150"/>
      <c r="I105" s="157"/>
      <c r="K105" s="144">
        <v>0.2</v>
      </c>
      <c r="L105" s="150"/>
      <c r="M105" s="157"/>
      <c r="N105" s="307"/>
      <c r="O105" s="302">
        <v>0.2</v>
      </c>
      <c r="P105" s="307"/>
      <c r="Q105" s="259"/>
      <c r="R105" s="307"/>
      <c r="S105" s="302">
        <v>0.2</v>
      </c>
      <c r="T105" s="307"/>
      <c r="U105" s="157"/>
      <c r="V105" s="307"/>
      <c r="W105" s="302">
        <v>0.2</v>
      </c>
      <c r="X105" s="307"/>
      <c r="Y105" s="157"/>
    </row>
    <row r="107" spans="1:26" x14ac:dyDescent="0.2">
      <c r="A107" s="148" t="s">
        <v>182</v>
      </c>
    </row>
  </sheetData>
  <mergeCells count="15">
    <mergeCell ref="R93:T93"/>
    <mergeCell ref="V93:X93"/>
    <mergeCell ref="V6:X6"/>
    <mergeCell ref="B91:D91"/>
    <mergeCell ref="F91:H91"/>
    <mergeCell ref="J91:L91"/>
    <mergeCell ref="N91:P91"/>
    <mergeCell ref="R91:T91"/>
    <mergeCell ref="V91:X91"/>
    <mergeCell ref="R6:T6"/>
    <mergeCell ref="A1:C1"/>
    <mergeCell ref="B6:D6"/>
    <mergeCell ref="F6:H6"/>
    <mergeCell ref="J6:L6"/>
    <mergeCell ref="N6:P6"/>
  </mergeCells>
  <printOptions horizontalCentered="1" verticalCentered="1" gridLines="1"/>
  <pageMargins left="0.25" right="0" top="0.25" bottom="0.25" header="0.3" footer="0.3"/>
  <pageSetup fitToHeight="0" orientation="portrait" r:id="rId1"/>
  <headerFooter alignWithMargins="0"/>
  <colBreaks count="1" manualBreakCount="1">
    <brk id="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Normal="100" workbookViewId="0">
      <pane ySplit="8" topLeftCell="A9" activePane="bottomLeft" state="frozen"/>
      <selection pane="bottomLeft" activeCell="E30" sqref="E30"/>
    </sheetView>
  </sheetViews>
  <sheetFormatPr defaultColWidth="9.140625" defaultRowHeight="12.75" x14ac:dyDescent="0.2"/>
  <cols>
    <col min="1" max="1" width="16.28515625" style="35" customWidth="1"/>
    <col min="2" max="2" width="9.42578125" style="35" customWidth="1"/>
    <col min="3" max="3" width="8.28515625" style="104" customWidth="1"/>
    <col min="4" max="9" width="11" style="35" customWidth="1"/>
    <col min="10" max="16384" width="9.140625" style="35"/>
  </cols>
  <sheetData>
    <row r="1" spans="1:9" ht="18.75" x14ac:dyDescent="0.3">
      <c r="A1" s="365" t="s">
        <v>251</v>
      </c>
      <c r="B1" s="365"/>
      <c r="C1" s="365"/>
      <c r="D1" s="365"/>
      <c r="E1" s="365"/>
      <c r="F1" s="365"/>
      <c r="G1" s="365"/>
      <c r="H1" s="365"/>
      <c r="I1" s="365"/>
    </row>
    <row r="2" spans="1:9" ht="18.75" customHeight="1" x14ac:dyDescent="0.2">
      <c r="A2" s="366" t="s">
        <v>252</v>
      </c>
      <c r="B2" s="366"/>
      <c r="C2" s="366"/>
      <c r="D2" s="366"/>
      <c r="E2" s="366"/>
      <c r="F2" s="366"/>
      <c r="G2" s="366"/>
      <c r="H2" s="366"/>
      <c r="I2" s="366"/>
    </row>
    <row r="3" spans="1:9" ht="29.25" customHeight="1" x14ac:dyDescent="0.2">
      <c r="A3" s="208" t="s">
        <v>253</v>
      </c>
      <c r="B3" s="209" t="s">
        <v>82</v>
      </c>
      <c r="C3" s="210"/>
      <c r="D3" s="367" t="s">
        <v>254</v>
      </c>
      <c r="E3" s="367"/>
      <c r="F3" s="368" t="s">
        <v>255</v>
      </c>
      <c r="G3" s="368"/>
      <c r="H3" s="34"/>
      <c r="I3" s="34"/>
    </row>
    <row r="4" spans="1:9" ht="18.75" customHeight="1" x14ac:dyDescent="0.25">
      <c r="A4" s="211"/>
      <c r="B4" s="369"/>
      <c r="C4" s="369"/>
      <c r="D4" s="362"/>
      <c r="E4" s="362"/>
      <c r="F4" s="370"/>
      <c r="G4" s="370"/>
      <c r="H4" s="34"/>
      <c r="I4" s="34"/>
    </row>
    <row r="5" spans="1:9" ht="19.5" customHeight="1" x14ac:dyDescent="0.2">
      <c r="A5" s="359" t="s">
        <v>83</v>
      </c>
      <c r="B5" s="360"/>
      <c r="C5" s="360"/>
      <c r="D5" s="361"/>
      <c r="E5" s="362"/>
      <c r="F5" s="362"/>
      <c r="G5" s="362"/>
      <c r="H5" s="362"/>
      <c r="I5" s="362"/>
    </row>
    <row r="6" spans="1:9" ht="19.5" customHeight="1" thickBot="1" x14ac:dyDescent="0.25">
      <c r="A6" s="212" t="s">
        <v>256</v>
      </c>
      <c r="B6" s="363"/>
      <c r="C6" s="363"/>
      <c r="D6" s="363"/>
      <c r="E6" s="363"/>
      <c r="F6" s="363"/>
      <c r="G6" s="363"/>
      <c r="H6" s="363"/>
      <c r="I6" s="364"/>
    </row>
    <row r="7" spans="1:9" x14ac:dyDescent="0.2">
      <c r="A7" s="379" t="s">
        <v>84</v>
      </c>
      <c r="B7" s="36"/>
      <c r="C7" s="371" t="s">
        <v>85</v>
      </c>
      <c r="D7" s="371" t="s">
        <v>86</v>
      </c>
      <c r="E7" s="371" t="s">
        <v>87</v>
      </c>
      <c r="F7" s="371" t="s">
        <v>88</v>
      </c>
      <c r="G7" s="371" t="s">
        <v>89</v>
      </c>
      <c r="H7" s="371" t="s">
        <v>90</v>
      </c>
      <c r="I7" s="37" t="s">
        <v>22</v>
      </c>
    </row>
    <row r="8" spans="1:9" ht="13.5" thickBot="1" x14ac:dyDescent="0.25">
      <c r="A8" s="380"/>
      <c r="B8" s="38"/>
      <c r="C8" s="372"/>
      <c r="D8" s="372"/>
      <c r="E8" s="372"/>
      <c r="F8" s="372"/>
      <c r="G8" s="372"/>
      <c r="H8" s="372"/>
      <c r="I8" s="39" t="s">
        <v>25</v>
      </c>
    </row>
    <row r="9" spans="1:9" ht="12.75" customHeight="1" x14ac:dyDescent="0.2">
      <c r="A9" s="40" t="s">
        <v>91</v>
      </c>
      <c r="B9" s="41"/>
      <c r="C9" s="42" t="s">
        <v>92</v>
      </c>
      <c r="D9" s="43"/>
      <c r="E9" s="43"/>
      <c r="F9" s="43"/>
      <c r="G9" s="43"/>
      <c r="H9" s="43"/>
      <c r="I9" s="44">
        <f t="shared" ref="I9:I32" si="0">ROUND(SUM(D9:H9),0)</f>
        <v>0</v>
      </c>
    </row>
    <row r="10" spans="1:9" ht="12.75" customHeight="1" x14ac:dyDescent="0.2">
      <c r="A10" s="45" t="s">
        <v>93</v>
      </c>
      <c r="B10" s="46"/>
      <c r="C10" s="47" t="s">
        <v>94</v>
      </c>
      <c r="D10" s="43"/>
      <c r="E10" s="43"/>
      <c r="F10" s="43"/>
      <c r="G10" s="43"/>
      <c r="H10" s="43"/>
      <c r="I10" s="44">
        <f t="shared" si="0"/>
        <v>0</v>
      </c>
    </row>
    <row r="11" spans="1:9" ht="12.75" customHeight="1" x14ac:dyDescent="0.2">
      <c r="A11" s="48" t="s">
        <v>95</v>
      </c>
      <c r="B11" s="41"/>
      <c r="C11" s="47" t="s">
        <v>96</v>
      </c>
      <c r="D11" s="49"/>
      <c r="E11" s="49"/>
      <c r="F11" s="49"/>
      <c r="G11" s="49"/>
      <c r="H11" s="49"/>
      <c r="I11" s="44">
        <f t="shared" si="0"/>
        <v>0</v>
      </c>
    </row>
    <row r="12" spans="1:9" ht="12.75" customHeight="1" x14ac:dyDescent="0.2">
      <c r="A12" s="373" t="s">
        <v>97</v>
      </c>
      <c r="B12" s="374"/>
      <c r="C12" s="47" t="s">
        <v>98</v>
      </c>
      <c r="D12" s="49"/>
      <c r="E12" s="49"/>
      <c r="F12" s="49"/>
      <c r="G12" s="49"/>
      <c r="H12" s="49"/>
      <c r="I12" s="44">
        <f t="shared" si="0"/>
        <v>0</v>
      </c>
    </row>
    <row r="13" spans="1:9" ht="12.75" customHeight="1" x14ac:dyDescent="0.2">
      <c r="A13" s="50" t="s">
        <v>99</v>
      </c>
      <c r="B13" s="46"/>
      <c r="C13" s="47" t="s">
        <v>100</v>
      </c>
      <c r="D13" s="49"/>
      <c r="E13" s="49"/>
      <c r="F13" s="49"/>
      <c r="G13" s="49"/>
      <c r="H13" s="49"/>
      <c r="I13" s="44">
        <f t="shared" si="0"/>
        <v>0</v>
      </c>
    </row>
    <row r="14" spans="1:9" ht="12.75" customHeight="1" x14ac:dyDescent="0.2">
      <c r="A14" s="50" t="s">
        <v>101</v>
      </c>
      <c r="B14" s="46"/>
      <c r="C14" s="47" t="s">
        <v>102</v>
      </c>
      <c r="D14" s="49"/>
      <c r="E14" s="49"/>
      <c r="F14" s="49"/>
      <c r="G14" s="49"/>
      <c r="H14" s="49"/>
      <c r="I14" s="44">
        <f t="shared" si="0"/>
        <v>0</v>
      </c>
    </row>
    <row r="15" spans="1:9" ht="12.75" customHeight="1" x14ac:dyDescent="0.2">
      <c r="A15" s="50" t="s">
        <v>103</v>
      </c>
      <c r="B15" s="46"/>
      <c r="C15" s="47" t="s">
        <v>104</v>
      </c>
      <c r="D15" s="49"/>
      <c r="E15" s="49"/>
      <c r="F15" s="49"/>
      <c r="G15" s="49"/>
      <c r="H15" s="49"/>
      <c r="I15" s="44">
        <f t="shared" si="0"/>
        <v>0</v>
      </c>
    </row>
    <row r="16" spans="1:9" ht="12.75" customHeight="1" x14ac:dyDescent="0.2">
      <c r="A16" s="50" t="s">
        <v>105</v>
      </c>
      <c r="B16" s="46"/>
      <c r="C16" s="47" t="s">
        <v>106</v>
      </c>
      <c r="D16" s="49"/>
      <c r="E16" s="49"/>
      <c r="F16" s="49"/>
      <c r="G16" s="49"/>
      <c r="H16" s="49"/>
      <c r="I16" s="44">
        <f t="shared" si="0"/>
        <v>0</v>
      </c>
    </row>
    <row r="17" spans="1:10" ht="12.75" customHeight="1" x14ac:dyDescent="0.2">
      <c r="A17" s="50" t="s">
        <v>107</v>
      </c>
      <c r="B17" s="46"/>
      <c r="C17" s="47" t="s">
        <v>108</v>
      </c>
      <c r="D17" s="49"/>
      <c r="E17" s="49"/>
      <c r="F17" s="49"/>
      <c r="G17" s="49"/>
      <c r="H17" s="49"/>
      <c r="I17" s="44">
        <f t="shared" si="0"/>
        <v>0</v>
      </c>
    </row>
    <row r="18" spans="1:10" ht="12.75" customHeight="1" x14ac:dyDescent="0.2">
      <c r="A18" s="51" t="s">
        <v>109</v>
      </c>
      <c r="B18" s="52"/>
      <c r="C18" s="53" t="s">
        <v>110</v>
      </c>
      <c r="D18" s="54"/>
      <c r="E18" s="54"/>
      <c r="F18" s="54"/>
      <c r="G18" s="54"/>
      <c r="H18" s="54"/>
      <c r="I18" s="44">
        <f t="shared" si="0"/>
        <v>0</v>
      </c>
    </row>
    <row r="19" spans="1:10" ht="12.75" customHeight="1" thickBot="1" x14ac:dyDescent="0.25">
      <c r="A19" s="375" t="s">
        <v>111</v>
      </c>
      <c r="B19" s="376"/>
      <c r="C19" s="55" t="s">
        <v>112</v>
      </c>
      <c r="D19" s="56"/>
      <c r="E19" s="56"/>
      <c r="F19" s="56"/>
      <c r="G19" s="56"/>
      <c r="H19" s="56"/>
      <c r="I19" s="57">
        <f t="shared" si="0"/>
        <v>0</v>
      </c>
      <c r="J19" s="58"/>
    </row>
    <row r="20" spans="1:10" ht="12.75" customHeight="1" thickTop="1" x14ac:dyDescent="0.2">
      <c r="A20" s="50" t="s">
        <v>113</v>
      </c>
      <c r="B20" s="46"/>
      <c r="C20" s="47" t="s">
        <v>114</v>
      </c>
      <c r="D20" s="49"/>
      <c r="E20" s="49"/>
      <c r="F20" s="49"/>
      <c r="G20" s="49"/>
      <c r="H20" s="49"/>
      <c r="I20" s="44">
        <f t="shared" si="0"/>
        <v>0</v>
      </c>
      <c r="J20" s="59"/>
    </row>
    <row r="21" spans="1:10" ht="12.75" customHeight="1" x14ac:dyDescent="0.2">
      <c r="A21" s="50" t="s">
        <v>115</v>
      </c>
      <c r="B21" s="46"/>
      <c r="C21" s="47" t="s">
        <v>116</v>
      </c>
      <c r="D21" s="49"/>
      <c r="E21" s="49"/>
      <c r="F21" s="49"/>
      <c r="G21" s="49"/>
      <c r="H21" s="49"/>
      <c r="I21" s="44">
        <f t="shared" si="0"/>
        <v>0</v>
      </c>
      <c r="J21" s="59"/>
    </row>
    <row r="22" spans="1:10" ht="12.75" customHeight="1" x14ac:dyDescent="0.2">
      <c r="A22" s="60" t="s">
        <v>117</v>
      </c>
      <c r="B22" s="61"/>
      <c r="C22" s="47" t="s">
        <v>118</v>
      </c>
      <c r="D22" s="49"/>
      <c r="E22" s="49"/>
      <c r="F22" s="49"/>
      <c r="G22" s="49"/>
      <c r="H22" s="49"/>
      <c r="I22" s="44">
        <f t="shared" si="0"/>
        <v>0</v>
      </c>
      <c r="J22" s="59"/>
    </row>
    <row r="23" spans="1:10" ht="12.75" customHeight="1" x14ac:dyDescent="0.2">
      <c r="A23" s="62" t="s">
        <v>119</v>
      </c>
      <c r="B23" s="63"/>
      <c r="C23" s="64" t="s">
        <v>120</v>
      </c>
      <c r="D23" s="49"/>
      <c r="E23" s="49"/>
      <c r="F23" s="49"/>
      <c r="G23" s="49"/>
      <c r="H23" s="49"/>
      <c r="I23" s="44">
        <f t="shared" si="0"/>
        <v>0</v>
      </c>
      <c r="J23" s="59"/>
    </row>
    <row r="24" spans="1:10" ht="12.75" customHeight="1" x14ac:dyDescent="0.2">
      <c r="A24" s="65" t="s">
        <v>121</v>
      </c>
      <c r="B24" s="65"/>
      <c r="C24" s="47" t="s">
        <v>122</v>
      </c>
      <c r="D24" s="49"/>
      <c r="E24" s="49"/>
      <c r="F24" s="49"/>
      <c r="G24" s="49"/>
      <c r="H24" s="49"/>
      <c r="I24" s="44">
        <f t="shared" si="0"/>
        <v>0</v>
      </c>
      <c r="J24" s="59"/>
    </row>
    <row r="25" spans="1:10" ht="12.75" customHeight="1" x14ac:dyDescent="0.2">
      <c r="A25" s="66" t="s">
        <v>123</v>
      </c>
      <c r="B25" s="46"/>
      <c r="C25" s="64" t="s">
        <v>124</v>
      </c>
      <c r="D25" s="49"/>
      <c r="E25" s="49"/>
      <c r="F25" s="49"/>
      <c r="G25" s="49"/>
      <c r="H25" s="49"/>
      <c r="I25" s="44">
        <f t="shared" si="0"/>
        <v>0</v>
      </c>
      <c r="J25" s="59"/>
    </row>
    <row r="26" spans="1:10" ht="12.75" customHeight="1" x14ac:dyDescent="0.2">
      <c r="A26" s="62" t="s">
        <v>125</v>
      </c>
      <c r="B26" s="67"/>
      <c r="C26" s="64" t="s">
        <v>126</v>
      </c>
      <c r="D26" s="49"/>
      <c r="E26" s="49"/>
      <c r="F26" s="49"/>
      <c r="G26" s="49"/>
      <c r="H26" s="49"/>
      <c r="I26" s="44">
        <f t="shared" si="0"/>
        <v>0</v>
      </c>
      <c r="J26" s="59"/>
    </row>
    <row r="27" spans="1:10" ht="12.75" customHeight="1" x14ac:dyDescent="0.2">
      <c r="A27" s="62" t="s">
        <v>127</v>
      </c>
      <c r="B27" s="67"/>
      <c r="C27" s="68" t="s">
        <v>128</v>
      </c>
      <c r="D27" s="49"/>
      <c r="E27" s="49"/>
      <c r="F27" s="49"/>
      <c r="G27" s="49"/>
      <c r="H27" s="49"/>
      <c r="I27" s="44">
        <f t="shared" si="0"/>
        <v>0</v>
      </c>
      <c r="J27" s="59"/>
    </row>
    <row r="28" spans="1:10" ht="12.75" customHeight="1" x14ac:dyDescent="0.2">
      <c r="A28" s="69" t="s">
        <v>129</v>
      </c>
      <c r="B28" s="46"/>
      <c r="C28" s="64" t="s">
        <v>130</v>
      </c>
      <c r="D28" s="49"/>
      <c r="E28" s="49"/>
      <c r="F28" s="49"/>
      <c r="G28" s="49"/>
      <c r="H28" s="49"/>
      <c r="I28" s="44">
        <f t="shared" si="0"/>
        <v>0</v>
      </c>
      <c r="J28" s="59"/>
    </row>
    <row r="29" spans="1:10" ht="12.75" customHeight="1" x14ac:dyDescent="0.2">
      <c r="A29" s="69" t="s">
        <v>131</v>
      </c>
      <c r="B29" s="46"/>
      <c r="C29" s="64" t="s">
        <v>132</v>
      </c>
      <c r="D29" s="49"/>
      <c r="E29" s="49"/>
      <c r="F29" s="49"/>
      <c r="G29" s="49"/>
      <c r="H29" s="49"/>
      <c r="I29" s="44">
        <f t="shared" si="0"/>
        <v>0</v>
      </c>
      <c r="J29" s="59"/>
    </row>
    <row r="30" spans="1:10" ht="12.75" customHeight="1" x14ac:dyDescent="0.2">
      <c r="A30" s="69" t="s">
        <v>133</v>
      </c>
      <c r="B30" s="46"/>
      <c r="C30" s="64" t="s">
        <v>134</v>
      </c>
      <c r="D30" s="49"/>
      <c r="E30" s="49"/>
      <c r="F30" s="49"/>
      <c r="G30" s="49"/>
      <c r="H30" s="49"/>
      <c r="I30" s="44">
        <f t="shared" si="0"/>
        <v>0</v>
      </c>
      <c r="J30" s="59"/>
    </row>
    <row r="31" spans="1:10" ht="12.75" customHeight="1" x14ac:dyDescent="0.2">
      <c r="A31" s="70" t="s">
        <v>135</v>
      </c>
      <c r="B31" s="71"/>
      <c r="C31" s="47" t="s">
        <v>136</v>
      </c>
      <c r="D31" s="49"/>
      <c r="E31" s="49"/>
      <c r="F31" s="49"/>
      <c r="G31" s="49"/>
      <c r="H31" s="49"/>
      <c r="I31" s="44">
        <f t="shared" si="0"/>
        <v>0</v>
      </c>
      <c r="J31" s="59"/>
    </row>
    <row r="32" spans="1:10" ht="12.75" customHeight="1" x14ac:dyDescent="0.2">
      <c r="A32" s="72" t="s">
        <v>137</v>
      </c>
      <c r="B32" s="73"/>
      <c r="C32" s="64" t="s">
        <v>138</v>
      </c>
      <c r="D32" s="49"/>
      <c r="E32" s="49"/>
      <c r="F32" s="49"/>
      <c r="G32" s="49"/>
      <c r="H32" s="49"/>
      <c r="I32" s="44">
        <f t="shared" si="0"/>
        <v>0</v>
      </c>
      <c r="J32" s="59"/>
    </row>
    <row r="33" spans="1:10" ht="12.75" customHeight="1" x14ac:dyDescent="0.2">
      <c r="A33" s="72" t="s">
        <v>139</v>
      </c>
      <c r="B33" s="73"/>
      <c r="C33" s="68" t="s">
        <v>140</v>
      </c>
      <c r="D33" s="49"/>
      <c r="E33" s="49"/>
      <c r="F33" s="49"/>
      <c r="G33" s="49"/>
      <c r="H33" s="49"/>
      <c r="I33" s="44"/>
      <c r="J33" s="59"/>
    </row>
    <row r="34" spans="1:10" ht="12.75" customHeight="1" x14ac:dyDescent="0.2">
      <c r="A34" s="69" t="s">
        <v>38</v>
      </c>
      <c r="B34" s="46"/>
      <c r="C34" s="64" t="s">
        <v>141</v>
      </c>
      <c r="D34" s="49"/>
      <c r="E34" s="49"/>
      <c r="F34" s="49"/>
      <c r="G34" s="49"/>
      <c r="H34" s="49"/>
      <c r="I34" s="44">
        <f t="shared" ref="I34:I48" si="1">ROUND(SUM(D34:H34),0)</f>
        <v>0</v>
      </c>
      <c r="J34" s="59"/>
    </row>
    <row r="35" spans="1:10" ht="12.75" customHeight="1" thickBot="1" x14ac:dyDescent="0.25">
      <c r="A35" s="74" t="s">
        <v>142</v>
      </c>
      <c r="B35" s="75"/>
      <c r="C35" s="76" t="s">
        <v>143</v>
      </c>
      <c r="D35" s="77"/>
      <c r="E35" s="77"/>
      <c r="F35" s="77"/>
      <c r="G35" s="77"/>
      <c r="H35" s="77"/>
      <c r="I35" s="57">
        <f t="shared" si="1"/>
        <v>0</v>
      </c>
      <c r="J35" s="59"/>
    </row>
    <row r="36" spans="1:10" ht="12.75" customHeight="1" thickTop="1" x14ac:dyDescent="0.2">
      <c r="A36" s="78" t="s">
        <v>144</v>
      </c>
      <c r="B36" s="71"/>
      <c r="C36" s="79" t="s">
        <v>145</v>
      </c>
      <c r="D36" s="43"/>
      <c r="E36" s="43"/>
      <c r="F36" s="43"/>
      <c r="G36" s="43"/>
      <c r="H36" s="43"/>
      <c r="I36" s="44">
        <f t="shared" si="1"/>
        <v>0</v>
      </c>
    </row>
    <row r="37" spans="1:10" ht="12.75" customHeight="1" x14ac:dyDescent="0.2">
      <c r="A37" s="69" t="s">
        <v>146</v>
      </c>
      <c r="B37" s="46"/>
      <c r="C37" s="64" t="s">
        <v>147</v>
      </c>
      <c r="D37" s="49"/>
      <c r="E37" s="49"/>
      <c r="F37" s="49"/>
      <c r="G37" s="49"/>
      <c r="H37" s="49"/>
      <c r="I37" s="80">
        <f t="shared" si="1"/>
        <v>0</v>
      </c>
    </row>
    <row r="38" spans="1:10" ht="12.75" customHeight="1" x14ac:dyDescent="0.2">
      <c r="A38" s="69" t="s">
        <v>148</v>
      </c>
      <c r="B38" s="46"/>
      <c r="C38" s="64" t="s">
        <v>149</v>
      </c>
      <c r="D38" s="49"/>
      <c r="E38" s="49"/>
      <c r="F38" s="49"/>
      <c r="G38" s="49"/>
      <c r="H38" s="49"/>
      <c r="I38" s="80">
        <f t="shared" si="1"/>
        <v>0</v>
      </c>
    </row>
    <row r="39" spans="1:10" ht="12.75" customHeight="1" x14ac:dyDescent="0.2">
      <c r="A39" s="81" t="s">
        <v>150</v>
      </c>
      <c r="B39" s="41"/>
      <c r="C39" s="64" t="s">
        <v>151</v>
      </c>
      <c r="D39" s="49"/>
      <c r="E39" s="49"/>
      <c r="F39" s="49"/>
      <c r="G39" s="49"/>
      <c r="H39" s="49"/>
      <c r="I39" s="44">
        <f t="shared" si="1"/>
        <v>0</v>
      </c>
    </row>
    <row r="40" spans="1:10" ht="12.75" customHeight="1" x14ac:dyDescent="0.2">
      <c r="A40" s="82" t="s">
        <v>152</v>
      </c>
      <c r="B40" s="41"/>
      <c r="C40" s="47" t="s">
        <v>153</v>
      </c>
      <c r="D40" s="49"/>
      <c r="E40" s="49"/>
      <c r="F40" s="49"/>
      <c r="G40" s="49"/>
      <c r="H40" s="49"/>
      <c r="I40" s="44">
        <f t="shared" si="1"/>
        <v>0</v>
      </c>
    </row>
    <row r="41" spans="1:10" ht="12.75" customHeight="1" x14ac:dyDescent="0.2">
      <c r="A41" s="83" t="s">
        <v>152</v>
      </c>
      <c r="B41" s="73"/>
      <c r="C41" s="47" t="s">
        <v>153</v>
      </c>
      <c r="D41" s="49"/>
      <c r="E41" s="49"/>
      <c r="F41" s="49"/>
      <c r="G41" s="49"/>
      <c r="H41" s="49"/>
      <c r="I41" s="44">
        <f t="shared" si="1"/>
        <v>0</v>
      </c>
    </row>
    <row r="42" spans="1:10" ht="12.75" customHeight="1" x14ac:dyDescent="0.2">
      <c r="A42" s="69" t="s">
        <v>152</v>
      </c>
      <c r="B42" s="46"/>
      <c r="C42" s="64" t="s">
        <v>153</v>
      </c>
      <c r="D42" s="49"/>
      <c r="E42" s="49"/>
      <c r="F42" s="49"/>
      <c r="G42" s="49"/>
      <c r="H42" s="49"/>
      <c r="I42" s="80">
        <f t="shared" si="1"/>
        <v>0</v>
      </c>
    </row>
    <row r="43" spans="1:10" ht="12.75" customHeight="1" x14ac:dyDescent="0.2">
      <c r="A43" s="84" t="s">
        <v>154</v>
      </c>
      <c r="B43" s="85"/>
      <c r="C43" s="42" t="s">
        <v>155</v>
      </c>
      <c r="D43" s="43"/>
      <c r="E43" s="43"/>
      <c r="F43" s="43"/>
      <c r="G43" s="43"/>
      <c r="H43" s="43"/>
      <c r="I43" s="44">
        <f t="shared" si="1"/>
        <v>0</v>
      </c>
    </row>
    <row r="44" spans="1:10" ht="12.75" customHeight="1" thickBot="1" x14ac:dyDescent="0.25">
      <c r="A44" s="74" t="s">
        <v>156</v>
      </c>
      <c r="B44" s="86"/>
      <c r="C44" s="76" t="s">
        <v>157</v>
      </c>
      <c r="D44" s="77"/>
      <c r="E44" s="77"/>
      <c r="F44" s="77"/>
      <c r="G44" s="77"/>
      <c r="H44" s="77"/>
      <c r="I44" s="57">
        <f t="shared" si="1"/>
        <v>0</v>
      </c>
    </row>
    <row r="45" spans="1:10" ht="12.75" customHeight="1" thickTop="1" x14ac:dyDescent="0.2">
      <c r="A45" s="377" t="s">
        <v>158</v>
      </c>
      <c r="B45" s="378"/>
      <c r="C45" s="87"/>
      <c r="D45" s="43">
        <f>ROUND(D46-D12-SUM(D36:D44),0)+D40</f>
        <v>0</v>
      </c>
      <c r="E45" s="43">
        <f>ROUND(E46-E12-SUM(E36:E44),0)</f>
        <v>0</v>
      </c>
      <c r="F45" s="43">
        <f>ROUND(F46-F12-SUM(F36:F44),0)</f>
        <v>0</v>
      </c>
      <c r="G45" s="43">
        <f>ROUND(G46-G12-SUM(G36:G44),0)</f>
        <v>0</v>
      </c>
      <c r="H45" s="43">
        <f>ROUND(H46-H12-SUM(H36:H44),0)</f>
        <v>0</v>
      </c>
      <c r="I45" s="44">
        <f t="shared" si="1"/>
        <v>0</v>
      </c>
    </row>
    <row r="46" spans="1:10" ht="12.75" customHeight="1" x14ac:dyDescent="0.2">
      <c r="A46" s="88" t="s">
        <v>159</v>
      </c>
      <c r="B46" s="89"/>
      <c r="C46" s="90"/>
      <c r="D46" s="91">
        <f>ROUND(SUM(D9:D44),0)</f>
        <v>0</v>
      </c>
      <c r="E46" s="91">
        <f>ROUND(SUM(E9:E44),0)</f>
        <v>0</v>
      </c>
      <c r="F46" s="91">
        <f>ROUND(SUM(F9:F44),0)</f>
        <v>0</v>
      </c>
      <c r="G46" s="91">
        <f>ROUND(SUM(G9:G44),0)</f>
        <v>0</v>
      </c>
      <c r="H46" s="91">
        <f>ROUND(SUM(H9:H44),0)</f>
        <v>0</v>
      </c>
      <c r="I46" s="44">
        <f t="shared" si="1"/>
        <v>0</v>
      </c>
    </row>
    <row r="47" spans="1:10" ht="12.75" customHeight="1" x14ac:dyDescent="0.2">
      <c r="A47" s="92" t="s">
        <v>160</v>
      </c>
      <c r="B47" s="93">
        <v>0.505</v>
      </c>
      <c r="C47" s="90" t="s">
        <v>161</v>
      </c>
      <c r="D47" s="94">
        <f>ROUND(D45*$B$47,)</f>
        <v>0</v>
      </c>
      <c r="E47" s="94">
        <f>ROUND(E45*$B$47,)</f>
        <v>0</v>
      </c>
      <c r="F47" s="94">
        <f>ROUND(F45*$B$47,)</f>
        <v>0</v>
      </c>
      <c r="G47" s="94">
        <f>ROUND(G45*$B$47,)</f>
        <v>0</v>
      </c>
      <c r="H47" s="94">
        <f>ROUND(H45*$B$47,)</f>
        <v>0</v>
      </c>
      <c r="I47" s="44">
        <f t="shared" si="1"/>
        <v>0</v>
      </c>
    </row>
    <row r="48" spans="1:10" ht="12.75" customHeight="1" x14ac:dyDescent="0.2">
      <c r="A48" s="92" t="s">
        <v>160</v>
      </c>
      <c r="B48" s="93">
        <v>0.51</v>
      </c>
      <c r="C48" s="172" t="s">
        <v>161</v>
      </c>
      <c r="D48" s="173"/>
      <c r="E48" s="173"/>
      <c r="F48" s="173"/>
      <c r="G48" s="173"/>
      <c r="H48" s="173"/>
      <c r="I48" s="44">
        <f t="shared" si="1"/>
        <v>0</v>
      </c>
    </row>
    <row r="49" spans="1:9" ht="12.75" customHeight="1" thickBot="1" x14ac:dyDescent="0.25">
      <c r="A49" s="95" t="s">
        <v>162</v>
      </c>
      <c r="B49" s="96"/>
      <c r="C49" s="97"/>
      <c r="D49" s="98">
        <f t="shared" ref="D49:I49" si="2">ROUND(D46+D47+D48,0)</f>
        <v>0</v>
      </c>
      <c r="E49" s="98">
        <f t="shared" si="2"/>
        <v>0</v>
      </c>
      <c r="F49" s="98">
        <f t="shared" si="2"/>
        <v>0</v>
      </c>
      <c r="G49" s="98">
        <f t="shared" si="2"/>
        <v>0</v>
      </c>
      <c r="H49" s="98">
        <f t="shared" si="2"/>
        <v>0</v>
      </c>
      <c r="I49" s="98">
        <f t="shared" si="2"/>
        <v>0</v>
      </c>
    </row>
    <row r="50" spans="1:9" ht="13.5" thickTop="1" x14ac:dyDescent="0.2">
      <c r="A50" s="99"/>
      <c r="B50" s="99"/>
      <c r="C50" s="100"/>
      <c r="D50" s="99"/>
      <c r="E50" s="99"/>
      <c r="F50" s="99"/>
      <c r="G50" s="99"/>
      <c r="H50" s="99"/>
      <c r="I50" s="99"/>
    </row>
    <row r="51" spans="1:9" ht="13.5" x14ac:dyDescent="0.2">
      <c r="A51" s="101" t="s">
        <v>163</v>
      </c>
      <c r="B51" s="102"/>
      <c r="C51" s="103"/>
      <c r="D51" s="102"/>
      <c r="E51" s="102"/>
      <c r="F51" s="102"/>
      <c r="G51" s="102"/>
      <c r="H51" s="102"/>
      <c r="I51" s="102"/>
    </row>
  </sheetData>
  <mergeCells count="20">
    <mergeCell ref="A12:B12"/>
    <mergeCell ref="A19:B19"/>
    <mergeCell ref="A45:B45"/>
    <mergeCell ref="A7:A8"/>
    <mergeCell ref="G7:G8"/>
    <mergeCell ref="H7:H8"/>
    <mergeCell ref="C7:C8"/>
    <mergeCell ref="D7:D8"/>
    <mergeCell ref="E7:E8"/>
    <mergeCell ref="F7:F8"/>
    <mergeCell ref="A5:C5"/>
    <mergeCell ref="D5:I5"/>
    <mergeCell ref="B6:I6"/>
    <mergeCell ref="A1:I1"/>
    <mergeCell ref="A2:I2"/>
    <mergeCell ref="D3:E3"/>
    <mergeCell ref="F3:G3"/>
    <mergeCell ref="B4:C4"/>
    <mergeCell ref="D4:E4"/>
    <mergeCell ref="F4:G4"/>
  </mergeCells>
  <phoneticPr fontId="19" type="noConversion"/>
  <printOptions horizontalCentered="1"/>
  <pageMargins left="0.25" right="0.25" top="1" bottom="0.25" header="0.5" footer="0.2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4"/>
  <sheetViews>
    <sheetView zoomScale="70" zoomScaleNormal="70" workbookViewId="0">
      <selection activeCell="D24" sqref="D24"/>
    </sheetView>
  </sheetViews>
  <sheetFormatPr defaultColWidth="8.85546875" defaultRowHeight="15.75" x14ac:dyDescent="0.25"/>
  <cols>
    <col min="1" max="1" width="12.85546875" style="257" customWidth="1"/>
    <col min="2" max="2" width="44" style="257" customWidth="1"/>
    <col min="3" max="3" width="14.28515625" style="257" customWidth="1"/>
    <col min="4" max="4" width="13.85546875" style="258" customWidth="1"/>
    <col min="5" max="6" width="15.7109375" style="258" customWidth="1"/>
    <col min="7" max="7" width="15.140625" style="258" customWidth="1"/>
    <col min="8" max="8" width="8.85546875" style="214"/>
    <col min="257" max="257" width="12.85546875" customWidth="1"/>
    <col min="258" max="258" width="44" customWidth="1"/>
    <col min="259" max="259" width="14.28515625" customWidth="1"/>
    <col min="260" max="260" width="13.85546875" customWidth="1"/>
    <col min="261" max="262" width="15.7109375" customWidth="1"/>
    <col min="263" max="263" width="15.140625" customWidth="1"/>
    <col min="513" max="513" width="12.85546875" customWidth="1"/>
    <col min="514" max="514" width="44" customWidth="1"/>
    <col min="515" max="515" width="14.28515625" customWidth="1"/>
    <col min="516" max="516" width="13.85546875" customWidth="1"/>
    <col min="517" max="518" width="15.7109375" customWidth="1"/>
    <col min="519" max="519" width="15.140625" customWidth="1"/>
    <col min="769" max="769" width="12.85546875" customWidth="1"/>
    <col min="770" max="770" width="44" customWidth="1"/>
    <col min="771" max="771" width="14.28515625" customWidth="1"/>
    <col min="772" max="772" width="13.85546875" customWidth="1"/>
    <col min="773" max="774" width="15.7109375" customWidth="1"/>
    <col min="775" max="775" width="15.140625" customWidth="1"/>
    <col min="1025" max="1025" width="12.85546875" customWidth="1"/>
    <col min="1026" max="1026" width="44" customWidth="1"/>
    <col min="1027" max="1027" width="14.28515625" customWidth="1"/>
    <col min="1028" max="1028" width="13.85546875" customWidth="1"/>
    <col min="1029" max="1030" width="15.7109375" customWidth="1"/>
    <col min="1031" max="1031" width="15.140625" customWidth="1"/>
    <col min="1281" max="1281" width="12.85546875" customWidth="1"/>
    <col min="1282" max="1282" width="44" customWidth="1"/>
    <col min="1283" max="1283" width="14.28515625" customWidth="1"/>
    <col min="1284" max="1284" width="13.85546875" customWidth="1"/>
    <col min="1285" max="1286" width="15.7109375" customWidth="1"/>
    <col min="1287" max="1287" width="15.140625" customWidth="1"/>
    <col min="1537" max="1537" width="12.85546875" customWidth="1"/>
    <col min="1538" max="1538" width="44" customWidth="1"/>
    <col min="1539" max="1539" width="14.28515625" customWidth="1"/>
    <col min="1540" max="1540" width="13.85546875" customWidth="1"/>
    <col min="1541" max="1542" width="15.7109375" customWidth="1"/>
    <col min="1543" max="1543" width="15.140625" customWidth="1"/>
    <col min="1793" max="1793" width="12.85546875" customWidth="1"/>
    <col min="1794" max="1794" width="44" customWidth="1"/>
    <col min="1795" max="1795" width="14.28515625" customWidth="1"/>
    <col min="1796" max="1796" width="13.85546875" customWidth="1"/>
    <col min="1797" max="1798" width="15.7109375" customWidth="1"/>
    <col min="1799" max="1799" width="15.140625" customWidth="1"/>
    <col min="2049" max="2049" width="12.85546875" customWidth="1"/>
    <col min="2050" max="2050" width="44" customWidth="1"/>
    <col min="2051" max="2051" width="14.28515625" customWidth="1"/>
    <col min="2052" max="2052" width="13.85546875" customWidth="1"/>
    <col min="2053" max="2054" width="15.7109375" customWidth="1"/>
    <col min="2055" max="2055" width="15.140625" customWidth="1"/>
    <col min="2305" max="2305" width="12.85546875" customWidth="1"/>
    <col min="2306" max="2306" width="44" customWidth="1"/>
    <col min="2307" max="2307" width="14.28515625" customWidth="1"/>
    <col min="2308" max="2308" width="13.85546875" customWidth="1"/>
    <col min="2309" max="2310" width="15.7109375" customWidth="1"/>
    <col min="2311" max="2311" width="15.140625" customWidth="1"/>
    <col min="2561" max="2561" width="12.85546875" customWidth="1"/>
    <col min="2562" max="2562" width="44" customWidth="1"/>
    <col min="2563" max="2563" width="14.28515625" customWidth="1"/>
    <col min="2564" max="2564" width="13.85546875" customWidth="1"/>
    <col min="2565" max="2566" width="15.7109375" customWidth="1"/>
    <col min="2567" max="2567" width="15.140625" customWidth="1"/>
    <col min="2817" max="2817" width="12.85546875" customWidth="1"/>
    <col min="2818" max="2818" width="44" customWidth="1"/>
    <col min="2819" max="2819" width="14.28515625" customWidth="1"/>
    <col min="2820" max="2820" width="13.85546875" customWidth="1"/>
    <col min="2821" max="2822" width="15.7109375" customWidth="1"/>
    <col min="2823" max="2823" width="15.140625" customWidth="1"/>
    <col min="3073" max="3073" width="12.85546875" customWidth="1"/>
    <col min="3074" max="3074" width="44" customWidth="1"/>
    <col min="3075" max="3075" width="14.28515625" customWidth="1"/>
    <col min="3076" max="3076" width="13.85546875" customWidth="1"/>
    <col min="3077" max="3078" width="15.7109375" customWidth="1"/>
    <col min="3079" max="3079" width="15.140625" customWidth="1"/>
    <col min="3329" max="3329" width="12.85546875" customWidth="1"/>
    <col min="3330" max="3330" width="44" customWidth="1"/>
    <col min="3331" max="3331" width="14.28515625" customWidth="1"/>
    <col min="3332" max="3332" width="13.85546875" customWidth="1"/>
    <col min="3333" max="3334" width="15.7109375" customWidth="1"/>
    <col min="3335" max="3335" width="15.140625" customWidth="1"/>
    <col min="3585" max="3585" width="12.85546875" customWidth="1"/>
    <col min="3586" max="3586" width="44" customWidth="1"/>
    <col min="3587" max="3587" width="14.28515625" customWidth="1"/>
    <col min="3588" max="3588" width="13.85546875" customWidth="1"/>
    <col min="3589" max="3590" width="15.7109375" customWidth="1"/>
    <col min="3591" max="3591" width="15.140625" customWidth="1"/>
    <col min="3841" max="3841" width="12.85546875" customWidth="1"/>
    <col min="3842" max="3842" width="44" customWidth="1"/>
    <col min="3843" max="3843" width="14.28515625" customWidth="1"/>
    <col min="3844" max="3844" width="13.85546875" customWidth="1"/>
    <col min="3845" max="3846" width="15.7109375" customWidth="1"/>
    <col min="3847" max="3847" width="15.140625" customWidth="1"/>
    <col min="4097" max="4097" width="12.85546875" customWidth="1"/>
    <col min="4098" max="4098" width="44" customWidth="1"/>
    <col min="4099" max="4099" width="14.28515625" customWidth="1"/>
    <col min="4100" max="4100" width="13.85546875" customWidth="1"/>
    <col min="4101" max="4102" width="15.7109375" customWidth="1"/>
    <col min="4103" max="4103" width="15.140625" customWidth="1"/>
    <col min="4353" max="4353" width="12.85546875" customWidth="1"/>
    <col min="4354" max="4354" width="44" customWidth="1"/>
    <col min="4355" max="4355" width="14.28515625" customWidth="1"/>
    <col min="4356" max="4356" width="13.85546875" customWidth="1"/>
    <col min="4357" max="4358" width="15.7109375" customWidth="1"/>
    <col min="4359" max="4359" width="15.140625" customWidth="1"/>
    <col min="4609" max="4609" width="12.85546875" customWidth="1"/>
    <col min="4610" max="4610" width="44" customWidth="1"/>
    <col min="4611" max="4611" width="14.28515625" customWidth="1"/>
    <col min="4612" max="4612" width="13.85546875" customWidth="1"/>
    <col min="4613" max="4614" width="15.7109375" customWidth="1"/>
    <col min="4615" max="4615" width="15.140625" customWidth="1"/>
    <col min="4865" max="4865" width="12.85546875" customWidth="1"/>
    <col min="4866" max="4866" width="44" customWidth="1"/>
    <col min="4867" max="4867" width="14.28515625" customWidth="1"/>
    <col min="4868" max="4868" width="13.85546875" customWidth="1"/>
    <col min="4869" max="4870" width="15.7109375" customWidth="1"/>
    <col min="4871" max="4871" width="15.140625" customWidth="1"/>
    <col min="5121" max="5121" width="12.85546875" customWidth="1"/>
    <col min="5122" max="5122" width="44" customWidth="1"/>
    <col min="5123" max="5123" width="14.28515625" customWidth="1"/>
    <col min="5124" max="5124" width="13.85546875" customWidth="1"/>
    <col min="5125" max="5126" width="15.7109375" customWidth="1"/>
    <col min="5127" max="5127" width="15.140625" customWidth="1"/>
    <col min="5377" max="5377" width="12.85546875" customWidth="1"/>
    <col min="5378" max="5378" width="44" customWidth="1"/>
    <col min="5379" max="5379" width="14.28515625" customWidth="1"/>
    <col min="5380" max="5380" width="13.85546875" customWidth="1"/>
    <col min="5381" max="5382" width="15.7109375" customWidth="1"/>
    <col min="5383" max="5383" width="15.140625" customWidth="1"/>
    <col min="5633" max="5633" width="12.85546875" customWidth="1"/>
    <col min="5634" max="5634" width="44" customWidth="1"/>
    <col min="5635" max="5635" width="14.28515625" customWidth="1"/>
    <col min="5636" max="5636" width="13.85546875" customWidth="1"/>
    <col min="5637" max="5638" width="15.7109375" customWidth="1"/>
    <col min="5639" max="5639" width="15.140625" customWidth="1"/>
    <col min="5889" max="5889" width="12.85546875" customWidth="1"/>
    <col min="5890" max="5890" width="44" customWidth="1"/>
    <col min="5891" max="5891" width="14.28515625" customWidth="1"/>
    <col min="5892" max="5892" width="13.85546875" customWidth="1"/>
    <col min="5893" max="5894" width="15.7109375" customWidth="1"/>
    <col min="5895" max="5895" width="15.140625" customWidth="1"/>
    <col min="6145" max="6145" width="12.85546875" customWidth="1"/>
    <col min="6146" max="6146" width="44" customWidth="1"/>
    <col min="6147" max="6147" width="14.28515625" customWidth="1"/>
    <col min="6148" max="6148" width="13.85546875" customWidth="1"/>
    <col min="6149" max="6150" width="15.7109375" customWidth="1"/>
    <col min="6151" max="6151" width="15.140625" customWidth="1"/>
    <col min="6401" max="6401" width="12.85546875" customWidth="1"/>
    <col min="6402" max="6402" width="44" customWidth="1"/>
    <col min="6403" max="6403" width="14.28515625" customWidth="1"/>
    <col min="6404" max="6404" width="13.85546875" customWidth="1"/>
    <col min="6405" max="6406" width="15.7109375" customWidth="1"/>
    <col min="6407" max="6407" width="15.140625" customWidth="1"/>
    <col min="6657" max="6657" width="12.85546875" customWidth="1"/>
    <col min="6658" max="6658" width="44" customWidth="1"/>
    <col min="6659" max="6659" width="14.28515625" customWidth="1"/>
    <col min="6660" max="6660" width="13.85546875" customWidth="1"/>
    <col min="6661" max="6662" width="15.7109375" customWidth="1"/>
    <col min="6663" max="6663" width="15.140625" customWidth="1"/>
    <col min="6913" max="6913" width="12.85546875" customWidth="1"/>
    <col min="6914" max="6914" width="44" customWidth="1"/>
    <col min="6915" max="6915" width="14.28515625" customWidth="1"/>
    <col min="6916" max="6916" width="13.85546875" customWidth="1"/>
    <col min="6917" max="6918" width="15.7109375" customWidth="1"/>
    <col min="6919" max="6919" width="15.140625" customWidth="1"/>
    <col min="7169" max="7169" width="12.85546875" customWidth="1"/>
    <col min="7170" max="7170" width="44" customWidth="1"/>
    <col min="7171" max="7171" width="14.28515625" customWidth="1"/>
    <col min="7172" max="7172" width="13.85546875" customWidth="1"/>
    <col min="7173" max="7174" width="15.7109375" customWidth="1"/>
    <col min="7175" max="7175" width="15.140625" customWidth="1"/>
    <col min="7425" max="7425" width="12.85546875" customWidth="1"/>
    <col min="7426" max="7426" width="44" customWidth="1"/>
    <col min="7427" max="7427" width="14.28515625" customWidth="1"/>
    <col min="7428" max="7428" width="13.85546875" customWidth="1"/>
    <col min="7429" max="7430" width="15.7109375" customWidth="1"/>
    <col min="7431" max="7431" width="15.140625" customWidth="1"/>
    <col min="7681" max="7681" width="12.85546875" customWidth="1"/>
    <col min="7682" max="7682" width="44" customWidth="1"/>
    <col min="7683" max="7683" width="14.28515625" customWidth="1"/>
    <col min="7684" max="7684" width="13.85546875" customWidth="1"/>
    <col min="7685" max="7686" width="15.7109375" customWidth="1"/>
    <col min="7687" max="7687" width="15.140625" customWidth="1"/>
    <col min="7937" max="7937" width="12.85546875" customWidth="1"/>
    <col min="7938" max="7938" width="44" customWidth="1"/>
    <col min="7939" max="7939" width="14.28515625" customWidth="1"/>
    <col min="7940" max="7940" width="13.85546875" customWidth="1"/>
    <col min="7941" max="7942" width="15.7109375" customWidth="1"/>
    <col min="7943" max="7943" width="15.140625" customWidth="1"/>
    <col min="8193" max="8193" width="12.85546875" customWidth="1"/>
    <col min="8194" max="8194" width="44" customWidth="1"/>
    <col min="8195" max="8195" width="14.28515625" customWidth="1"/>
    <col min="8196" max="8196" width="13.85546875" customWidth="1"/>
    <col min="8197" max="8198" width="15.7109375" customWidth="1"/>
    <col min="8199" max="8199" width="15.140625" customWidth="1"/>
    <col min="8449" max="8449" width="12.85546875" customWidth="1"/>
    <col min="8450" max="8450" width="44" customWidth="1"/>
    <col min="8451" max="8451" width="14.28515625" customWidth="1"/>
    <col min="8452" max="8452" width="13.85546875" customWidth="1"/>
    <col min="8453" max="8454" width="15.7109375" customWidth="1"/>
    <col min="8455" max="8455" width="15.140625" customWidth="1"/>
    <col min="8705" max="8705" width="12.85546875" customWidth="1"/>
    <col min="8706" max="8706" width="44" customWidth="1"/>
    <col min="8707" max="8707" width="14.28515625" customWidth="1"/>
    <col min="8708" max="8708" width="13.85546875" customWidth="1"/>
    <col min="8709" max="8710" width="15.7109375" customWidth="1"/>
    <col min="8711" max="8711" width="15.140625" customWidth="1"/>
    <col min="8961" max="8961" width="12.85546875" customWidth="1"/>
    <col min="8962" max="8962" width="44" customWidth="1"/>
    <col min="8963" max="8963" width="14.28515625" customWidth="1"/>
    <col min="8964" max="8964" width="13.85546875" customWidth="1"/>
    <col min="8965" max="8966" width="15.7109375" customWidth="1"/>
    <col min="8967" max="8967" width="15.140625" customWidth="1"/>
    <col min="9217" max="9217" width="12.85546875" customWidth="1"/>
    <col min="9218" max="9218" width="44" customWidth="1"/>
    <col min="9219" max="9219" width="14.28515625" customWidth="1"/>
    <col min="9220" max="9220" width="13.85546875" customWidth="1"/>
    <col min="9221" max="9222" width="15.7109375" customWidth="1"/>
    <col min="9223" max="9223" width="15.140625" customWidth="1"/>
    <col min="9473" max="9473" width="12.85546875" customWidth="1"/>
    <col min="9474" max="9474" width="44" customWidth="1"/>
    <col min="9475" max="9475" width="14.28515625" customWidth="1"/>
    <col min="9476" max="9476" width="13.85546875" customWidth="1"/>
    <col min="9477" max="9478" width="15.7109375" customWidth="1"/>
    <col min="9479" max="9479" width="15.140625" customWidth="1"/>
    <col min="9729" max="9729" width="12.85546875" customWidth="1"/>
    <col min="9730" max="9730" width="44" customWidth="1"/>
    <col min="9731" max="9731" width="14.28515625" customWidth="1"/>
    <col min="9732" max="9732" width="13.85546875" customWidth="1"/>
    <col min="9733" max="9734" width="15.7109375" customWidth="1"/>
    <col min="9735" max="9735" width="15.140625" customWidth="1"/>
    <col min="9985" max="9985" width="12.85546875" customWidth="1"/>
    <col min="9986" max="9986" width="44" customWidth="1"/>
    <col min="9987" max="9987" width="14.28515625" customWidth="1"/>
    <col min="9988" max="9988" width="13.85546875" customWidth="1"/>
    <col min="9989" max="9990" width="15.7109375" customWidth="1"/>
    <col min="9991" max="9991" width="15.140625" customWidth="1"/>
    <col min="10241" max="10241" width="12.85546875" customWidth="1"/>
    <col min="10242" max="10242" width="44" customWidth="1"/>
    <col min="10243" max="10243" width="14.28515625" customWidth="1"/>
    <col min="10244" max="10244" width="13.85546875" customWidth="1"/>
    <col min="10245" max="10246" width="15.7109375" customWidth="1"/>
    <col min="10247" max="10247" width="15.140625" customWidth="1"/>
    <col min="10497" max="10497" width="12.85546875" customWidth="1"/>
    <col min="10498" max="10498" width="44" customWidth="1"/>
    <col min="10499" max="10499" width="14.28515625" customWidth="1"/>
    <col min="10500" max="10500" width="13.85546875" customWidth="1"/>
    <col min="10501" max="10502" width="15.7109375" customWidth="1"/>
    <col min="10503" max="10503" width="15.140625" customWidth="1"/>
    <col min="10753" max="10753" width="12.85546875" customWidth="1"/>
    <col min="10754" max="10754" width="44" customWidth="1"/>
    <col min="10755" max="10755" width="14.28515625" customWidth="1"/>
    <col min="10756" max="10756" width="13.85546875" customWidth="1"/>
    <col min="10757" max="10758" width="15.7109375" customWidth="1"/>
    <col min="10759" max="10759" width="15.140625" customWidth="1"/>
    <col min="11009" max="11009" width="12.85546875" customWidth="1"/>
    <col min="11010" max="11010" width="44" customWidth="1"/>
    <col min="11011" max="11011" width="14.28515625" customWidth="1"/>
    <col min="11012" max="11012" width="13.85546875" customWidth="1"/>
    <col min="11013" max="11014" width="15.7109375" customWidth="1"/>
    <col min="11015" max="11015" width="15.140625" customWidth="1"/>
    <col min="11265" max="11265" width="12.85546875" customWidth="1"/>
    <col min="11266" max="11266" width="44" customWidth="1"/>
    <col min="11267" max="11267" width="14.28515625" customWidth="1"/>
    <col min="11268" max="11268" width="13.85546875" customWidth="1"/>
    <col min="11269" max="11270" width="15.7109375" customWidth="1"/>
    <col min="11271" max="11271" width="15.140625" customWidth="1"/>
    <col min="11521" max="11521" width="12.85546875" customWidth="1"/>
    <col min="11522" max="11522" width="44" customWidth="1"/>
    <col min="11523" max="11523" width="14.28515625" customWidth="1"/>
    <col min="11524" max="11524" width="13.85546875" customWidth="1"/>
    <col min="11525" max="11526" width="15.7109375" customWidth="1"/>
    <col min="11527" max="11527" width="15.140625" customWidth="1"/>
    <col min="11777" max="11777" width="12.85546875" customWidth="1"/>
    <col min="11778" max="11778" width="44" customWidth="1"/>
    <col min="11779" max="11779" width="14.28515625" customWidth="1"/>
    <col min="11780" max="11780" width="13.85546875" customWidth="1"/>
    <col min="11781" max="11782" width="15.7109375" customWidth="1"/>
    <col min="11783" max="11783" width="15.140625" customWidth="1"/>
    <col min="12033" max="12033" width="12.85546875" customWidth="1"/>
    <col min="12034" max="12034" width="44" customWidth="1"/>
    <col min="12035" max="12035" width="14.28515625" customWidth="1"/>
    <col min="12036" max="12036" width="13.85546875" customWidth="1"/>
    <col min="12037" max="12038" width="15.7109375" customWidth="1"/>
    <col min="12039" max="12039" width="15.140625" customWidth="1"/>
    <col min="12289" max="12289" width="12.85546875" customWidth="1"/>
    <col min="12290" max="12290" width="44" customWidth="1"/>
    <col min="12291" max="12291" width="14.28515625" customWidth="1"/>
    <col min="12292" max="12292" width="13.85546875" customWidth="1"/>
    <col min="12293" max="12294" width="15.7109375" customWidth="1"/>
    <col min="12295" max="12295" width="15.140625" customWidth="1"/>
    <col min="12545" max="12545" width="12.85546875" customWidth="1"/>
    <col min="12546" max="12546" width="44" customWidth="1"/>
    <col min="12547" max="12547" width="14.28515625" customWidth="1"/>
    <col min="12548" max="12548" width="13.85546875" customWidth="1"/>
    <col min="12549" max="12550" width="15.7109375" customWidth="1"/>
    <col min="12551" max="12551" width="15.140625" customWidth="1"/>
    <col min="12801" max="12801" width="12.85546875" customWidth="1"/>
    <col min="12802" max="12802" width="44" customWidth="1"/>
    <col min="12803" max="12803" width="14.28515625" customWidth="1"/>
    <col min="12804" max="12804" width="13.85546875" customWidth="1"/>
    <col min="12805" max="12806" width="15.7109375" customWidth="1"/>
    <col min="12807" max="12807" width="15.140625" customWidth="1"/>
    <col min="13057" max="13057" width="12.85546875" customWidth="1"/>
    <col min="13058" max="13058" width="44" customWidth="1"/>
    <col min="13059" max="13059" width="14.28515625" customWidth="1"/>
    <col min="13060" max="13060" width="13.85546875" customWidth="1"/>
    <col min="13061" max="13062" width="15.7109375" customWidth="1"/>
    <col min="13063" max="13063" width="15.140625" customWidth="1"/>
    <col min="13313" max="13313" width="12.85546875" customWidth="1"/>
    <col min="13314" max="13314" width="44" customWidth="1"/>
    <col min="13315" max="13315" width="14.28515625" customWidth="1"/>
    <col min="13316" max="13316" width="13.85546875" customWidth="1"/>
    <col min="13317" max="13318" width="15.7109375" customWidth="1"/>
    <col min="13319" max="13319" width="15.140625" customWidth="1"/>
    <col min="13569" max="13569" width="12.85546875" customWidth="1"/>
    <col min="13570" max="13570" width="44" customWidth="1"/>
    <col min="13571" max="13571" width="14.28515625" customWidth="1"/>
    <col min="13572" max="13572" width="13.85546875" customWidth="1"/>
    <col min="13573" max="13574" width="15.7109375" customWidth="1"/>
    <col min="13575" max="13575" width="15.140625" customWidth="1"/>
    <col min="13825" max="13825" width="12.85546875" customWidth="1"/>
    <col min="13826" max="13826" width="44" customWidth="1"/>
    <col min="13827" max="13827" width="14.28515625" customWidth="1"/>
    <col min="13828" max="13828" width="13.85546875" customWidth="1"/>
    <col min="13829" max="13830" width="15.7109375" customWidth="1"/>
    <col min="13831" max="13831" width="15.140625" customWidth="1"/>
    <col min="14081" max="14081" width="12.85546875" customWidth="1"/>
    <col min="14082" max="14082" width="44" customWidth="1"/>
    <col min="14083" max="14083" width="14.28515625" customWidth="1"/>
    <col min="14084" max="14084" width="13.85546875" customWidth="1"/>
    <col min="14085" max="14086" width="15.7109375" customWidth="1"/>
    <col min="14087" max="14087" width="15.140625" customWidth="1"/>
    <col min="14337" max="14337" width="12.85546875" customWidth="1"/>
    <col min="14338" max="14338" width="44" customWidth="1"/>
    <col min="14339" max="14339" width="14.28515625" customWidth="1"/>
    <col min="14340" max="14340" width="13.85546875" customWidth="1"/>
    <col min="14341" max="14342" width="15.7109375" customWidth="1"/>
    <col min="14343" max="14343" width="15.140625" customWidth="1"/>
    <col min="14593" max="14593" width="12.85546875" customWidth="1"/>
    <col min="14594" max="14594" width="44" customWidth="1"/>
    <col min="14595" max="14595" width="14.28515625" customWidth="1"/>
    <col min="14596" max="14596" width="13.85546875" customWidth="1"/>
    <col min="14597" max="14598" width="15.7109375" customWidth="1"/>
    <col min="14599" max="14599" width="15.140625" customWidth="1"/>
    <col min="14849" max="14849" width="12.85546875" customWidth="1"/>
    <col min="14850" max="14850" width="44" customWidth="1"/>
    <col min="14851" max="14851" width="14.28515625" customWidth="1"/>
    <col min="14852" max="14852" width="13.85546875" customWidth="1"/>
    <col min="14853" max="14854" width="15.7109375" customWidth="1"/>
    <col min="14855" max="14855" width="15.140625" customWidth="1"/>
    <col min="15105" max="15105" width="12.85546875" customWidth="1"/>
    <col min="15106" max="15106" width="44" customWidth="1"/>
    <col min="15107" max="15107" width="14.28515625" customWidth="1"/>
    <col min="15108" max="15108" width="13.85546875" customWidth="1"/>
    <col min="15109" max="15110" width="15.7109375" customWidth="1"/>
    <col min="15111" max="15111" width="15.140625" customWidth="1"/>
    <col min="15361" max="15361" width="12.85546875" customWidth="1"/>
    <col min="15362" max="15362" width="44" customWidth="1"/>
    <col min="15363" max="15363" width="14.28515625" customWidth="1"/>
    <col min="15364" max="15364" width="13.85546875" customWidth="1"/>
    <col min="15365" max="15366" width="15.7109375" customWidth="1"/>
    <col min="15367" max="15367" width="15.140625" customWidth="1"/>
    <col min="15617" max="15617" width="12.85546875" customWidth="1"/>
    <col min="15618" max="15618" width="44" customWidth="1"/>
    <col min="15619" max="15619" width="14.28515625" customWidth="1"/>
    <col min="15620" max="15620" width="13.85546875" customWidth="1"/>
    <col min="15621" max="15622" width="15.7109375" customWidth="1"/>
    <col min="15623" max="15623" width="15.140625" customWidth="1"/>
    <col min="15873" max="15873" width="12.85546875" customWidth="1"/>
    <col min="15874" max="15874" width="44" customWidth="1"/>
    <col min="15875" max="15875" width="14.28515625" customWidth="1"/>
    <col min="15876" max="15876" width="13.85546875" customWidth="1"/>
    <col min="15877" max="15878" width="15.7109375" customWidth="1"/>
    <col min="15879" max="15879" width="15.140625" customWidth="1"/>
    <col min="16129" max="16129" width="12.85546875" customWidth="1"/>
    <col min="16130" max="16130" width="44" customWidth="1"/>
    <col min="16131" max="16131" width="14.28515625" customWidth="1"/>
    <col min="16132" max="16132" width="13.85546875" customWidth="1"/>
    <col min="16133" max="16134" width="15.7109375" customWidth="1"/>
    <col min="16135" max="16135" width="15.140625" customWidth="1"/>
  </cols>
  <sheetData>
    <row r="1" spans="1:7" ht="32.25" thickBot="1" x14ac:dyDescent="0.3">
      <c r="A1" s="383" t="s">
        <v>259</v>
      </c>
      <c r="B1" s="384"/>
      <c r="C1" s="213" t="s">
        <v>260</v>
      </c>
      <c r="D1" s="213" t="s">
        <v>261</v>
      </c>
      <c r="E1" s="213" t="s">
        <v>262</v>
      </c>
      <c r="F1" s="213" t="s">
        <v>263</v>
      </c>
      <c r="G1" s="213" t="s">
        <v>264</v>
      </c>
    </row>
    <row r="2" spans="1:7" ht="26.25" customHeight="1" thickBot="1" x14ac:dyDescent="0.3">
      <c r="A2" s="215"/>
      <c r="B2" s="216" t="s">
        <v>265</v>
      </c>
      <c r="C2" s="217"/>
      <c r="D2" s="217"/>
      <c r="E2" s="217"/>
      <c r="F2" s="217"/>
      <c r="G2" s="217"/>
    </row>
    <row r="3" spans="1:7" ht="23.25" customHeight="1" thickBot="1" x14ac:dyDescent="0.3">
      <c r="A3" s="218">
        <v>2000</v>
      </c>
      <c r="B3" s="216" t="s">
        <v>266</v>
      </c>
      <c r="C3" s="219"/>
      <c r="D3" s="219"/>
      <c r="E3" s="219"/>
      <c r="F3" s="219"/>
      <c r="G3" s="219"/>
    </row>
    <row r="4" spans="1:7" ht="21" customHeight="1" thickBot="1" x14ac:dyDescent="0.3">
      <c r="A4" s="218"/>
      <c r="B4" s="216" t="s">
        <v>267</v>
      </c>
      <c r="C4" s="220">
        <v>0</v>
      </c>
      <c r="D4" s="220">
        <v>0</v>
      </c>
      <c r="E4" s="220">
        <v>0</v>
      </c>
      <c r="F4" s="220">
        <v>0</v>
      </c>
      <c r="G4" s="220">
        <f>ROUND(SUM(C4:F4),2)</f>
        <v>0</v>
      </c>
    </row>
    <row r="5" spans="1:7" ht="24" customHeight="1" thickBot="1" x14ac:dyDescent="0.3">
      <c r="A5" s="218">
        <v>2002</v>
      </c>
      <c r="B5" s="216" t="str">
        <f>"- Faculty Summer Research"</f>
        <v>- Faculty Summer Research</v>
      </c>
      <c r="C5" s="220"/>
      <c r="D5" s="220"/>
      <c r="E5" s="220"/>
      <c r="F5" s="220"/>
      <c r="G5" s="220"/>
    </row>
    <row r="6" spans="1:7" ht="24" customHeight="1" thickBot="1" x14ac:dyDescent="0.3">
      <c r="A6" s="218"/>
      <c r="B6" s="216" t="s">
        <v>267</v>
      </c>
      <c r="C6" s="220">
        <v>0</v>
      </c>
      <c r="D6" s="220">
        <v>0</v>
      </c>
      <c r="E6" s="220">
        <v>0</v>
      </c>
      <c r="F6" s="220">
        <v>0</v>
      </c>
      <c r="G6" s="220">
        <f>ROUND(SUM(C6:F6),2)</f>
        <v>0</v>
      </c>
    </row>
    <row r="7" spans="1:7" ht="16.5" thickBot="1" x14ac:dyDescent="0.3">
      <c r="A7" s="218"/>
      <c r="B7" s="221" t="s">
        <v>268</v>
      </c>
      <c r="C7" s="222">
        <f>SUM(C4:C6)</f>
        <v>0</v>
      </c>
      <c r="D7" s="222">
        <f>SUM(D4:D6)</f>
        <v>0</v>
      </c>
      <c r="E7" s="222">
        <f>SUM(E4:E6)</f>
        <v>0</v>
      </c>
      <c r="F7" s="222">
        <f>SUM(F4:F6)</f>
        <v>0</v>
      </c>
      <c r="G7" s="220">
        <f t="shared" ref="G7:G10" si="0">ROUND(SUM(C7:F7),2)</f>
        <v>0</v>
      </c>
    </row>
    <row r="8" spans="1:7" ht="26.25" customHeight="1" thickBot="1" x14ac:dyDescent="0.3">
      <c r="A8" s="215">
        <v>2020</v>
      </c>
      <c r="B8" s="216" t="s">
        <v>269</v>
      </c>
      <c r="C8" s="223">
        <v>0</v>
      </c>
      <c r="D8" s="223">
        <v>0</v>
      </c>
      <c r="E8" s="223">
        <v>0</v>
      </c>
      <c r="F8" s="223">
        <v>0</v>
      </c>
      <c r="G8" s="220">
        <f t="shared" si="0"/>
        <v>0</v>
      </c>
    </row>
    <row r="9" spans="1:7" ht="24" customHeight="1" thickBot="1" x14ac:dyDescent="0.3">
      <c r="A9" s="218">
        <v>2040</v>
      </c>
      <c r="B9" s="216" t="s">
        <v>270</v>
      </c>
      <c r="C9" s="220">
        <v>0</v>
      </c>
      <c r="D9" s="220">
        <v>0</v>
      </c>
      <c r="E9" s="220">
        <v>0</v>
      </c>
      <c r="F9" s="220">
        <v>0</v>
      </c>
      <c r="G9" s="220">
        <f t="shared" si="0"/>
        <v>0</v>
      </c>
    </row>
    <row r="10" spans="1:7" ht="24" customHeight="1" thickBot="1" x14ac:dyDescent="0.3">
      <c r="A10" s="218">
        <v>2060</v>
      </c>
      <c r="B10" s="216" t="s">
        <v>271</v>
      </c>
      <c r="C10" s="220">
        <v>0</v>
      </c>
      <c r="D10" s="220">
        <v>0</v>
      </c>
      <c r="E10" s="220">
        <v>0</v>
      </c>
      <c r="F10" s="220">
        <v>0</v>
      </c>
      <c r="G10" s="220">
        <f t="shared" si="0"/>
        <v>0</v>
      </c>
    </row>
    <row r="11" spans="1:7" ht="24" customHeight="1" thickBot="1" x14ac:dyDescent="0.3">
      <c r="A11" s="218" t="s">
        <v>272</v>
      </c>
      <c r="B11" s="216" t="s">
        <v>273</v>
      </c>
      <c r="C11" s="220">
        <v>0</v>
      </c>
      <c r="D11" s="220">
        <v>0</v>
      </c>
      <c r="E11" s="220">
        <v>0</v>
      </c>
      <c r="F11" s="220">
        <v>0</v>
      </c>
      <c r="G11" s="220">
        <f>ROUND(SUM(C11:F11),2)</f>
        <v>0</v>
      </c>
    </row>
    <row r="12" spans="1:7" ht="21.75" customHeight="1" thickBot="1" x14ac:dyDescent="0.3">
      <c r="A12" s="218"/>
      <c r="B12" s="221" t="s">
        <v>274</v>
      </c>
      <c r="C12" s="224">
        <f>SUM(C8:C11)</f>
        <v>0</v>
      </c>
      <c r="D12" s="224">
        <f>SUM(D8:D11)</f>
        <v>0</v>
      </c>
      <c r="E12" s="224">
        <f>SUM(E8:E11)</f>
        <v>0</v>
      </c>
      <c r="F12" s="224">
        <f>SUM(F8:F11)</f>
        <v>0</v>
      </c>
      <c r="G12" s="224">
        <f>SUM(G8:G11)</f>
        <v>0</v>
      </c>
    </row>
    <row r="13" spans="1:7" ht="21.75" customHeight="1" thickBot="1" x14ac:dyDescent="0.3">
      <c r="A13" s="218"/>
      <c r="B13" s="225" t="s">
        <v>275</v>
      </c>
      <c r="C13" s="226">
        <f>ROUND(C7+C12,0)</f>
        <v>0</v>
      </c>
      <c r="D13" s="226">
        <f>ROUND(D7+D12,0)</f>
        <v>0</v>
      </c>
      <c r="E13" s="226">
        <f>ROUND(E7+E12,0)</f>
        <v>0</v>
      </c>
      <c r="F13" s="226">
        <f>ROUND(F7+F12,0)</f>
        <v>0</v>
      </c>
      <c r="G13" s="226">
        <f>ROUND(G7+G12,0)</f>
        <v>0</v>
      </c>
    </row>
    <row r="14" spans="1:7" ht="24" customHeight="1" thickBot="1" x14ac:dyDescent="0.3">
      <c r="A14" s="215" t="s">
        <v>276</v>
      </c>
      <c r="B14" s="216" t="s">
        <v>277</v>
      </c>
      <c r="C14" s="220">
        <v>0</v>
      </c>
      <c r="D14" s="220">
        <v>0</v>
      </c>
      <c r="E14" s="220">
        <v>0</v>
      </c>
      <c r="F14" s="220">
        <v>0</v>
      </c>
      <c r="G14" s="220">
        <f>ROUND(SUM(C14:F14),2)</f>
        <v>0</v>
      </c>
    </row>
    <row r="15" spans="1:7" ht="24" customHeight="1" thickBot="1" x14ac:dyDescent="0.3">
      <c r="A15" s="215" t="s">
        <v>278</v>
      </c>
      <c r="B15" s="216" t="s">
        <v>279</v>
      </c>
      <c r="C15" s="223">
        <v>0</v>
      </c>
      <c r="D15" s="223">
        <v>0</v>
      </c>
      <c r="E15" s="223">
        <v>0</v>
      </c>
      <c r="F15" s="223">
        <v>0</v>
      </c>
      <c r="G15" s="223">
        <f>ROUND(SUM(C15:F15),2)</f>
        <v>0</v>
      </c>
    </row>
    <row r="16" spans="1:7" ht="29.25" customHeight="1" thickBot="1" x14ac:dyDescent="0.3">
      <c r="A16" s="215" t="s">
        <v>280</v>
      </c>
      <c r="B16" s="216" t="s">
        <v>281</v>
      </c>
      <c r="C16" s="220">
        <v>0</v>
      </c>
      <c r="D16" s="220">
        <v>0</v>
      </c>
      <c r="E16" s="220">
        <v>0</v>
      </c>
      <c r="F16" s="220">
        <v>0</v>
      </c>
      <c r="G16" s="220">
        <f>ROUND(SUM(C16:F16),2)</f>
        <v>0</v>
      </c>
    </row>
    <row r="17" spans="1:7" ht="26.25" customHeight="1" thickBot="1" x14ac:dyDescent="0.3">
      <c r="A17" s="215" t="s">
        <v>282</v>
      </c>
      <c r="B17" s="216" t="s">
        <v>283</v>
      </c>
      <c r="C17" s="217"/>
      <c r="D17" s="217"/>
      <c r="E17" s="217"/>
      <c r="F17" s="217"/>
      <c r="G17" s="217"/>
    </row>
    <row r="18" spans="1:7" ht="49.5" customHeight="1" thickBot="1" x14ac:dyDescent="0.3">
      <c r="A18" s="227"/>
      <c r="B18" s="216" t="s">
        <v>284</v>
      </c>
      <c r="C18" s="220">
        <f>ROUND(0.292*C4,0)</f>
        <v>0</v>
      </c>
      <c r="D18" s="220">
        <f>ROUND(0.318*D4,0)</f>
        <v>0</v>
      </c>
      <c r="E18" s="220">
        <f>ROUND(0.329*E4,0)</f>
        <v>0</v>
      </c>
      <c r="F18" s="220">
        <f>ROUND(0.339*F4,0)</f>
        <v>0</v>
      </c>
      <c r="G18" s="220">
        <f>ROUND(F18*G4,0)</f>
        <v>0</v>
      </c>
    </row>
    <row r="19" spans="1:7" ht="51" customHeight="1" thickBot="1" x14ac:dyDescent="0.3">
      <c r="A19" s="227"/>
      <c r="B19" s="216" t="s">
        <v>285</v>
      </c>
      <c r="C19" s="220">
        <f>ROUND(0.189*C6,0)</f>
        <v>0</v>
      </c>
      <c r="D19" s="220">
        <f>ROUND(0.212*D6,0)</f>
        <v>0</v>
      </c>
      <c r="E19" s="220">
        <f>ROUND(0.219*E6,0)</f>
        <v>0</v>
      </c>
      <c r="F19" s="220">
        <f>ROUND(0.227*F6,0)</f>
        <v>0</v>
      </c>
      <c r="G19" s="220">
        <f>ROUND(SUM(C19:F19),0)</f>
        <v>0</v>
      </c>
    </row>
    <row r="20" spans="1:7" ht="38.1" customHeight="1" thickBot="1" x14ac:dyDescent="0.3">
      <c r="A20" s="227"/>
      <c r="B20" s="216" t="s">
        <v>286</v>
      </c>
      <c r="C20" s="220">
        <f>ROUND(0.251*C14,0)</f>
        <v>0</v>
      </c>
      <c r="D20" s="220">
        <f>ROUND(0.278*D14,0)</f>
        <v>0</v>
      </c>
      <c r="E20" s="220">
        <f>ROUND(0.291*E14,0)</f>
        <v>0</v>
      </c>
      <c r="F20" s="220">
        <f>ROUND(0.3*F14,0)</f>
        <v>0</v>
      </c>
      <c r="G20" s="220">
        <f>ROUND(SUM(C20:F20),0)</f>
        <v>0</v>
      </c>
    </row>
    <row r="21" spans="1:7" ht="42" customHeight="1" thickBot="1" x14ac:dyDescent="0.3">
      <c r="A21" s="228">
        <v>0.01</v>
      </c>
      <c r="B21" s="229" t="s">
        <v>287</v>
      </c>
      <c r="C21" s="223">
        <v>0</v>
      </c>
      <c r="D21" s="223">
        <v>0</v>
      </c>
      <c r="E21" s="223">
        <v>0</v>
      </c>
      <c r="F21" s="223">
        <v>0</v>
      </c>
      <c r="G21" s="220">
        <f>ROUND(SUM(C21:F21),0)</f>
        <v>0</v>
      </c>
    </row>
    <row r="22" spans="1:7" ht="33.75" customHeight="1" thickBot="1" x14ac:dyDescent="0.3">
      <c r="A22" s="227">
        <v>0.01</v>
      </c>
      <c r="B22" s="216" t="s">
        <v>288</v>
      </c>
      <c r="C22" s="220">
        <v>0</v>
      </c>
      <c r="D22" s="220">
        <v>0</v>
      </c>
      <c r="E22" s="220">
        <v>0</v>
      </c>
      <c r="F22" s="220">
        <v>0</v>
      </c>
      <c r="G22" s="220">
        <f>ROUND(SUM(C22:F22),0)</f>
        <v>0</v>
      </c>
    </row>
    <row r="23" spans="1:7" ht="32.25" customHeight="1" thickBot="1" x14ac:dyDescent="0.3">
      <c r="A23" s="218"/>
      <c r="B23" s="221" t="s">
        <v>289</v>
      </c>
      <c r="C23" s="222">
        <f>SUM(C18:C22)</f>
        <v>0</v>
      </c>
      <c r="D23" s="222">
        <f>SUM(D18:D22)</f>
        <v>0</v>
      </c>
      <c r="E23" s="222">
        <f>SUM(E18:E22)</f>
        <v>0</v>
      </c>
      <c r="F23" s="222">
        <f>SUM(F18:F22)</f>
        <v>0</v>
      </c>
      <c r="G23" s="222">
        <f>SUM(G18:G22)</f>
        <v>0</v>
      </c>
    </row>
    <row r="24" spans="1:7" ht="24" customHeight="1" thickBot="1" x14ac:dyDescent="0.3">
      <c r="A24" s="385" t="s">
        <v>290</v>
      </c>
      <c r="B24" s="382"/>
      <c r="C24" s="230">
        <f>ROUND(C13+C14+C15+C16+C23,0)</f>
        <v>0</v>
      </c>
      <c r="D24" s="230">
        <f>ROUND(D13+D14+D15+D16+D23,0)</f>
        <v>0</v>
      </c>
      <c r="E24" s="230">
        <f>ROUND(E13+E14+E15+E16+E23,0)</f>
        <v>0</v>
      </c>
      <c r="F24" s="230">
        <f>ROUND(F13+F14+F15+F16+F23,0)</f>
        <v>0</v>
      </c>
      <c r="G24" s="230">
        <f>ROUND(G13+G14+G15+G16+G23,0)</f>
        <v>0</v>
      </c>
    </row>
    <row r="25" spans="1:7" ht="16.5" thickBot="1" x14ac:dyDescent="0.3">
      <c r="A25" s="229"/>
      <c r="B25" s="231"/>
      <c r="C25" s="232"/>
      <c r="D25" s="232"/>
      <c r="E25" s="232"/>
      <c r="F25" s="232"/>
      <c r="G25" s="232"/>
    </row>
    <row r="26" spans="1:7" ht="16.5" thickBot="1" x14ac:dyDescent="0.3">
      <c r="A26" s="233" t="s">
        <v>291</v>
      </c>
      <c r="B26" s="229"/>
      <c r="C26" s="217"/>
      <c r="D26" s="217"/>
      <c r="E26" s="217"/>
      <c r="F26" s="217"/>
      <c r="G26" s="217"/>
    </row>
    <row r="27" spans="1:7" ht="21.75" customHeight="1" thickBot="1" x14ac:dyDescent="0.3">
      <c r="A27" s="215">
        <v>3800</v>
      </c>
      <c r="B27" s="216" t="s">
        <v>292</v>
      </c>
      <c r="C27" s="220">
        <v>0</v>
      </c>
      <c r="D27" s="220">
        <v>0</v>
      </c>
      <c r="E27" s="220">
        <v>0</v>
      </c>
      <c r="F27" s="220">
        <v>0</v>
      </c>
      <c r="G27" s="220">
        <f>ROUND(SUM(C27:F27),0)</f>
        <v>0</v>
      </c>
    </row>
    <row r="28" spans="1:7" ht="21.75" customHeight="1" thickBot="1" x14ac:dyDescent="0.3">
      <c r="A28" s="215">
        <v>3805</v>
      </c>
      <c r="B28" s="234" t="s">
        <v>293</v>
      </c>
      <c r="C28" s="220">
        <v>0</v>
      </c>
      <c r="D28" s="220">
        <v>0</v>
      </c>
      <c r="E28" s="220">
        <v>0</v>
      </c>
      <c r="F28" s="220">
        <v>0</v>
      </c>
      <c r="G28" s="220">
        <f t="shared" ref="G28:G29" si="1">ROUND(SUM(C28:F28),0)</f>
        <v>0</v>
      </c>
    </row>
    <row r="29" spans="1:7" ht="21.75" customHeight="1" thickBot="1" x14ac:dyDescent="0.3">
      <c r="A29" s="215">
        <v>3810</v>
      </c>
      <c r="B29" s="234" t="s">
        <v>294</v>
      </c>
      <c r="C29" s="220">
        <v>0</v>
      </c>
      <c r="D29" s="220">
        <v>0</v>
      </c>
      <c r="E29" s="220">
        <v>0</v>
      </c>
      <c r="F29" s="220">
        <v>0</v>
      </c>
      <c r="G29" s="220">
        <f t="shared" si="1"/>
        <v>0</v>
      </c>
    </row>
    <row r="30" spans="1:7" ht="21.75" customHeight="1" thickBot="1" x14ac:dyDescent="0.3">
      <c r="A30" s="215">
        <v>3820</v>
      </c>
      <c r="B30" s="216" t="s">
        <v>295</v>
      </c>
      <c r="C30" s="220">
        <v>0</v>
      </c>
      <c r="D30" s="220">
        <v>0</v>
      </c>
      <c r="E30" s="220">
        <v>0</v>
      </c>
      <c r="F30" s="220">
        <v>0</v>
      </c>
      <c r="G30" s="220">
        <f>ROUND(SUM(C30:F30),0)</f>
        <v>0</v>
      </c>
    </row>
    <row r="31" spans="1:7" ht="21.75" customHeight="1" thickBot="1" x14ac:dyDescent="0.3">
      <c r="A31" s="215">
        <v>3825</v>
      </c>
      <c r="B31" s="235" t="s">
        <v>296</v>
      </c>
      <c r="C31" s="220">
        <v>0</v>
      </c>
      <c r="D31" s="220">
        <v>0</v>
      </c>
      <c r="E31" s="220">
        <v>0</v>
      </c>
      <c r="F31" s="220">
        <v>0</v>
      </c>
      <c r="G31" s="220">
        <f t="shared" ref="G31:G32" si="2">ROUND(SUM(C31:F31),0)</f>
        <v>0</v>
      </c>
    </row>
    <row r="32" spans="1:7" ht="21.75" customHeight="1" thickBot="1" x14ac:dyDescent="0.3">
      <c r="A32" s="215">
        <v>3830</v>
      </c>
      <c r="B32" s="235" t="s">
        <v>297</v>
      </c>
      <c r="C32" s="220">
        <v>0</v>
      </c>
      <c r="D32" s="220">
        <v>0</v>
      </c>
      <c r="E32" s="220">
        <v>0</v>
      </c>
      <c r="F32" s="220">
        <v>0</v>
      </c>
      <c r="G32" s="220">
        <f t="shared" si="2"/>
        <v>0</v>
      </c>
    </row>
    <row r="33" spans="1:7" ht="21.75" customHeight="1" thickBot="1" x14ac:dyDescent="0.3">
      <c r="A33" s="215">
        <v>3840</v>
      </c>
      <c r="B33" s="235" t="s">
        <v>298</v>
      </c>
      <c r="C33" s="220">
        <v>0</v>
      </c>
      <c r="D33" s="220">
        <v>0</v>
      </c>
      <c r="E33" s="220">
        <v>0</v>
      </c>
      <c r="F33" s="220">
        <v>0</v>
      </c>
      <c r="G33" s="220">
        <f>ROUND(SUM(C33:F33),0)</f>
        <v>0</v>
      </c>
    </row>
    <row r="34" spans="1:7" ht="21.75" customHeight="1" thickBot="1" x14ac:dyDescent="0.3">
      <c r="A34" s="215">
        <v>3841</v>
      </c>
      <c r="B34" s="235" t="s">
        <v>299</v>
      </c>
      <c r="C34" s="220">
        <v>0</v>
      </c>
      <c r="D34" s="220">
        <v>0</v>
      </c>
      <c r="E34" s="220">
        <v>0</v>
      </c>
      <c r="F34" s="220">
        <v>0</v>
      </c>
      <c r="G34" s="220">
        <f t="shared" ref="G34:G35" si="3">ROUND(SUM(C34:F34),0)</f>
        <v>0</v>
      </c>
    </row>
    <row r="35" spans="1:7" ht="21.75" customHeight="1" thickBot="1" x14ac:dyDescent="0.3">
      <c r="A35" s="215">
        <v>3842</v>
      </c>
      <c r="B35" s="235" t="s">
        <v>300</v>
      </c>
      <c r="C35" s="220">
        <v>0</v>
      </c>
      <c r="D35" s="220">
        <v>0</v>
      </c>
      <c r="E35" s="220">
        <v>0</v>
      </c>
      <c r="F35" s="220">
        <v>0</v>
      </c>
      <c r="G35" s="220">
        <f t="shared" si="3"/>
        <v>0</v>
      </c>
    </row>
    <row r="36" spans="1:7" ht="21.75" customHeight="1" thickBot="1" x14ac:dyDescent="0.3">
      <c r="A36" s="215">
        <v>3850</v>
      </c>
      <c r="B36" s="216" t="s">
        <v>301</v>
      </c>
      <c r="C36" s="220">
        <v>0</v>
      </c>
      <c r="D36" s="220">
        <v>0</v>
      </c>
      <c r="E36" s="220">
        <v>0</v>
      </c>
      <c r="F36" s="220">
        <v>0</v>
      </c>
      <c r="G36" s="220">
        <f>ROUND(SUM(C36:F36),0)</f>
        <v>0</v>
      </c>
    </row>
    <row r="37" spans="1:7" ht="21.75" customHeight="1" thickBot="1" x14ac:dyDescent="0.3">
      <c r="A37" s="215">
        <v>3880</v>
      </c>
      <c r="B37" s="235" t="s">
        <v>302</v>
      </c>
      <c r="C37" s="220">
        <v>0</v>
      </c>
      <c r="D37" s="220">
        <v>0</v>
      </c>
      <c r="E37" s="220">
        <v>0</v>
      </c>
      <c r="F37" s="220">
        <v>0</v>
      </c>
      <c r="G37" s="220">
        <f>ROUND(SUM(C37:F37),0)</f>
        <v>0</v>
      </c>
    </row>
    <row r="38" spans="1:7" ht="21.75" customHeight="1" thickBot="1" x14ac:dyDescent="0.3">
      <c r="A38" s="215" t="s">
        <v>303</v>
      </c>
      <c r="B38" s="235" t="s">
        <v>304</v>
      </c>
      <c r="C38" s="220">
        <v>0</v>
      </c>
      <c r="D38" s="220">
        <v>0</v>
      </c>
      <c r="E38" s="220">
        <v>0</v>
      </c>
      <c r="F38" s="220">
        <v>0</v>
      </c>
      <c r="G38" s="220">
        <f>ROUND(SUM(C38:F38),0)</f>
        <v>0</v>
      </c>
    </row>
    <row r="39" spans="1:7" ht="21.75" customHeight="1" thickBot="1" x14ac:dyDescent="0.3">
      <c r="A39" s="236" t="s">
        <v>305</v>
      </c>
      <c r="B39" s="216" t="s">
        <v>306</v>
      </c>
      <c r="C39" s="220">
        <v>0</v>
      </c>
      <c r="D39" s="220">
        <v>0</v>
      </c>
      <c r="E39" s="220">
        <v>0</v>
      </c>
      <c r="F39" s="220">
        <v>0</v>
      </c>
      <c r="G39" s="220">
        <f>ROUND(SUM(C39:F39),0)</f>
        <v>0</v>
      </c>
    </row>
    <row r="40" spans="1:7" ht="21.75" customHeight="1" thickBot="1" x14ac:dyDescent="0.3">
      <c r="A40" s="237" t="s">
        <v>307</v>
      </c>
      <c r="B40" s="238" t="s">
        <v>308</v>
      </c>
      <c r="C40" s="220">
        <v>0</v>
      </c>
      <c r="D40" s="220">
        <v>0</v>
      </c>
      <c r="E40" s="220">
        <v>0</v>
      </c>
      <c r="F40" s="220">
        <v>0</v>
      </c>
      <c r="G40" s="220">
        <f>ROUND(SUM(C40:F40),0)</f>
        <v>0</v>
      </c>
    </row>
    <row r="41" spans="1:7" ht="21.95" customHeight="1" thickBot="1" x14ac:dyDescent="0.3">
      <c r="A41" s="386" t="s">
        <v>309</v>
      </c>
      <c r="B41" s="387"/>
      <c r="C41" s="239">
        <f>SUM(C27:C40)</f>
        <v>0</v>
      </c>
      <c r="D41" s="239">
        <f>SUM(D27:D40)</f>
        <v>0</v>
      </c>
      <c r="E41" s="239">
        <f>SUM(E27:E40)</f>
        <v>0</v>
      </c>
      <c r="F41" s="239">
        <f>SUM(F27:F40)</f>
        <v>0</v>
      </c>
      <c r="G41" s="239">
        <f>SUM(G27:G40)</f>
        <v>0</v>
      </c>
    </row>
    <row r="42" spans="1:7" ht="16.5" thickBot="1" x14ac:dyDescent="0.3">
      <c r="A42" s="229"/>
      <c r="B42" s="231"/>
      <c r="C42" s="232"/>
      <c r="D42" s="232"/>
      <c r="E42" s="232"/>
      <c r="F42" s="232"/>
      <c r="G42" s="232"/>
    </row>
    <row r="43" spans="1:7" ht="16.5" thickBot="1" x14ac:dyDescent="0.3">
      <c r="A43" s="240" t="s">
        <v>310</v>
      </c>
      <c r="B43" s="229"/>
      <c r="C43" s="217"/>
      <c r="D43" s="217"/>
      <c r="E43" s="217"/>
      <c r="F43" s="217"/>
      <c r="G43" s="217"/>
    </row>
    <row r="44" spans="1:7" ht="21.75" customHeight="1" thickBot="1" x14ac:dyDescent="0.3">
      <c r="A44" s="215">
        <v>3180</v>
      </c>
      <c r="B44" s="216" t="s">
        <v>311</v>
      </c>
      <c r="C44" s="241">
        <v>0</v>
      </c>
      <c r="D44" s="241">
        <v>0</v>
      </c>
      <c r="E44" s="219" t="s">
        <v>312</v>
      </c>
      <c r="F44" s="219" t="s">
        <v>312</v>
      </c>
      <c r="G44" s="241">
        <f t="shared" ref="G44:G59" si="4">ROUND(SUM(C44:F44),0)</f>
        <v>0</v>
      </c>
    </row>
    <row r="45" spans="1:7" ht="21.75" customHeight="1" thickBot="1" x14ac:dyDescent="0.3">
      <c r="A45" s="215">
        <v>3185</v>
      </c>
      <c r="B45" s="216" t="s">
        <v>313</v>
      </c>
      <c r="C45" s="220">
        <v>0</v>
      </c>
      <c r="D45" s="220">
        <v>0</v>
      </c>
      <c r="E45" s="220">
        <v>0</v>
      </c>
      <c r="F45" s="220">
        <v>0</v>
      </c>
      <c r="G45" s="241">
        <f t="shared" si="4"/>
        <v>0</v>
      </c>
    </row>
    <row r="46" spans="1:7" ht="21.75" customHeight="1" thickBot="1" x14ac:dyDescent="0.3">
      <c r="A46" s="215">
        <v>3189</v>
      </c>
      <c r="B46" s="216" t="s">
        <v>314</v>
      </c>
      <c r="C46" s="241">
        <v>0</v>
      </c>
      <c r="D46" s="219" t="s">
        <v>312</v>
      </c>
      <c r="E46" s="219" t="s">
        <v>312</v>
      </c>
      <c r="F46" s="219" t="s">
        <v>312</v>
      </c>
      <c r="G46" s="241">
        <f t="shared" si="4"/>
        <v>0</v>
      </c>
    </row>
    <row r="47" spans="1:7" ht="21.75" customHeight="1" thickBot="1" x14ac:dyDescent="0.3">
      <c r="A47" s="215">
        <v>3100</v>
      </c>
      <c r="B47" s="216" t="s">
        <v>315</v>
      </c>
      <c r="C47" s="220">
        <v>0</v>
      </c>
      <c r="D47" s="220">
        <v>0</v>
      </c>
      <c r="E47" s="220">
        <v>0</v>
      </c>
      <c r="F47" s="220">
        <v>0</v>
      </c>
      <c r="G47" s="241">
        <f t="shared" si="4"/>
        <v>0</v>
      </c>
    </row>
    <row r="48" spans="1:7" ht="21.75" customHeight="1" thickBot="1" x14ac:dyDescent="0.3">
      <c r="A48" s="215">
        <v>3140</v>
      </c>
      <c r="B48" s="216" t="s">
        <v>316</v>
      </c>
      <c r="C48" s="220">
        <v>0</v>
      </c>
      <c r="D48" s="220">
        <v>0</v>
      </c>
      <c r="E48" s="220">
        <v>0</v>
      </c>
      <c r="F48" s="220">
        <v>0</v>
      </c>
      <c r="G48" s="241">
        <f t="shared" si="4"/>
        <v>0</v>
      </c>
    </row>
    <row r="49" spans="1:7" ht="21.75" customHeight="1" thickBot="1" x14ac:dyDescent="0.3">
      <c r="A49" s="215">
        <v>3150</v>
      </c>
      <c r="B49" s="216" t="s">
        <v>317</v>
      </c>
      <c r="C49" s="220">
        <v>0</v>
      </c>
      <c r="D49" s="220">
        <v>0</v>
      </c>
      <c r="E49" s="220">
        <v>0</v>
      </c>
      <c r="F49" s="220">
        <v>0</v>
      </c>
      <c r="G49" s="241">
        <f t="shared" si="4"/>
        <v>0</v>
      </c>
    </row>
    <row r="50" spans="1:7" ht="21.75" customHeight="1" thickBot="1" x14ac:dyDescent="0.3">
      <c r="A50" s="215" t="s">
        <v>318</v>
      </c>
      <c r="B50" s="216" t="s">
        <v>319</v>
      </c>
      <c r="C50" s="220">
        <v>0</v>
      </c>
      <c r="D50" s="220">
        <v>0</v>
      </c>
      <c r="E50" s="220">
        <v>0</v>
      </c>
      <c r="F50" s="220">
        <v>0</v>
      </c>
      <c r="G50" s="241">
        <f t="shared" si="4"/>
        <v>0</v>
      </c>
    </row>
    <row r="51" spans="1:7" ht="21.75" customHeight="1" thickBot="1" x14ac:dyDescent="0.3">
      <c r="A51" s="215">
        <v>8061</v>
      </c>
      <c r="B51" s="235" t="s">
        <v>320</v>
      </c>
      <c r="C51" s="220">
        <v>0</v>
      </c>
      <c r="D51" s="220">
        <v>0</v>
      </c>
      <c r="E51" s="220">
        <v>0</v>
      </c>
      <c r="F51" s="220">
        <v>0</v>
      </c>
      <c r="G51" s="241">
        <f t="shared" si="4"/>
        <v>0</v>
      </c>
    </row>
    <row r="52" spans="1:7" ht="21.75" customHeight="1" thickBot="1" x14ac:dyDescent="0.3">
      <c r="A52" s="236" t="s">
        <v>321</v>
      </c>
      <c r="B52" s="235" t="s">
        <v>322</v>
      </c>
      <c r="C52" s="220">
        <v>0</v>
      </c>
      <c r="D52" s="220">
        <v>0</v>
      </c>
      <c r="E52" s="220">
        <v>0</v>
      </c>
      <c r="F52" s="220">
        <v>0</v>
      </c>
      <c r="G52" s="241">
        <f t="shared" si="4"/>
        <v>0</v>
      </c>
    </row>
    <row r="53" spans="1:7" ht="21.75" customHeight="1" thickBot="1" x14ac:dyDescent="0.3">
      <c r="A53" s="242" t="s">
        <v>323</v>
      </c>
      <c r="B53" s="235" t="s">
        <v>324</v>
      </c>
      <c r="C53" s="220">
        <v>0</v>
      </c>
      <c r="D53" s="220">
        <v>0</v>
      </c>
      <c r="E53" s="220">
        <v>0</v>
      </c>
      <c r="F53" s="220">
        <v>0</v>
      </c>
      <c r="G53" s="241">
        <f t="shared" si="4"/>
        <v>0</v>
      </c>
    </row>
    <row r="54" spans="1:7" ht="21.75" customHeight="1" thickBot="1" x14ac:dyDescent="0.3">
      <c r="A54" s="242" t="s">
        <v>325</v>
      </c>
      <c r="B54" s="235" t="s">
        <v>326</v>
      </c>
      <c r="C54" s="220">
        <v>0</v>
      </c>
      <c r="D54" s="220">
        <v>0</v>
      </c>
      <c r="E54" s="220">
        <v>0</v>
      </c>
      <c r="F54" s="220">
        <v>0</v>
      </c>
      <c r="G54" s="241">
        <f t="shared" si="4"/>
        <v>0</v>
      </c>
    </row>
    <row r="55" spans="1:7" ht="21.75" customHeight="1" thickBot="1" x14ac:dyDescent="0.3">
      <c r="A55" s="215" t="s">
        <v>327</v>
      </c>
      <c r="B55" s="216" t="s">
        <v>328</v>
      </c>
      <c r="C55" s="220">
        <v>0</v>
      </c>
      <c r="D55" s="220">
        <v>0</v>
      </c>
      <c r="E55" s="220">
        <v>0</v>
      </c>
      <c r="F55" s="220">
        <v>0</v>
      </c>
      <c r="G55" s="241">
        <f t="shared" si="4"/>
        <v>0</v>
      </c>
    </row>
    <row r="56" spans="1:7" ht="21.75" customHeight="1" thickBot="1" x14ac:dyDescent="0.3">
      <c r="A56" s="215" t="s">
        <v>329</v>
      </c>
      <c r="B56" s="216" t="s">
        <v>330</v>
      </c>
      <c r="C56" s="220">
        <v>0</v>
      </c>
      <c r="D56" s="220">
        <v>0</v>
      </c>
      <c r="E56" s="220">
        <v>0</v>
      </c>
      <c r="F56" s="220">
        <v>0</v>
      </c>
      <c r="G56" s="241">
        <f t="shared" si="4"/>
        <v>0</v>
      </c>
    </row>
    <row r="57" spans="1:7" ht="21.75" customHeight="1" thickBot="1" x14ac:dyDescent="0.3">
      <c r="A57" s="215">
        <v>3110</v>
      </c>
      <c r="B57" s="216" t="s">
        <v>331</v>
      </c>
      <c r="C57" s="220">
        <v>0</v>
      </c>
      <c r="D57" s="220">
        <v>0</v>
      </c>
      <c r="E57" s="220">
        <v>0</v>
      </c>
      <c r="F57" s="220">
        <v>0</v>
      </c>
      <c r="G57" s="241">
        <f t="shared" si="4"/>
        <v>0</v>
      </c>
    </row>
    <row r="58" spans="1:7" ht="21.75" customHeight="1" thickBot="1" x14ac:dyDescent="0.3">
      <c r="A58" s="243" t="s">
        <v>332</v>
      </c>
      <c r="B58" s="216" t="s">
        <v>333</v>
      </c>
      <c r="C58" s="220">
        <v>0</v>
      </c>
      <c r="D58" s="220">
        <v>0</v>
      </c>
      <c r="E58" s="220">
        <v>0</v>
      </c>
      <c r="F58" s="220">
        <v>0</v>
      </c>
      <c r="G58" s="241">
        <f t="shared" si="4"/>
        <v>0</v>
      </c>
    </row>
    <row r="59" spans="1:7" ht="21.75" customHeight="1" thickBot="1" x14ac:dyDescent="0.3">
      <c r="A59" s="243" t="s">
        <v>334</v>
      </c>
      <c r="B59" s="216" t="s">
        <v>335</v>
      </c>
      <c r="C59" s="220">
        <v>0</v>
      </c>
      <c r="D59" s="220">
        <v>0</v>
      </c>
      <c r="E59" s="220">
        <v>0</v>
      </c>
      <c r="F59" s="220">
        <v>0</v>
      </c>
      <c r="G59" s="241">
        <f t="shared" si="4"/>
        <v>0</v>
      </c>
    </row>
    <row r="60" spans="1:7" ht="16.5" thickBot="1" x14ac:dyDescent="0.3">
      <c r="A60" s="385" t="s">
        <v>336</v>
      </c>
      <c r="B60" s="382"/>
      <c r="C60" s="230">
        <f>SUM(C44:C59)</f>
        <v>0</v>
      </c>
      <c r="D60" s="230">
        <f>SUM(D44:D59)</f>
        <v>0</v>
      </c>
      <c r="E60" s="230">
        <f>SUM(E44:E59)</f>
        <v>0</v>
      </c>
      <c r="F60" s="230">
        <f>SUM(F44:F59)</f>
        <v>0</v>
      </c>
      <c r="G60" s="230">
        <f>SUM(G44:G59)</f>
        <v>0</v>
      </c>
    </row>
    <row r="61" spans="1:7" ht="16.5" thickBot="1" x14ac:dyDescent="0.3">
      <c r="A61" s="229"/>
      <c r="B61" s="231"/>
      <c r="C61" s="232"/>
      <c r="D61" s="232"/>
      <c r="E61" s="232"/>
      <c r="F61" s="232"/>
      <c r="G61" s="232"/>
    </row>
    <row r="62" spans="1:7" ht="16.5" thickBot="1" x14ac:dyDescent="0.3">
      <c r="A62" s="244" t="s">
        <v>337</v>
      </c>
      <c r="B62" s="229"/>
      <c r="C62" s="217"/>
      <c r="D62" s="217"/>
      <c r="E62" s="217"/>
      <c r="F62" s="217"/>
      <c r="G62" s="217"/>
    </row>
    <row r="63" spans="1:7" ht="21" customHeight="1" thickBot="1" x14ac:dyDescent="0.3">
      <c r="A63" s="243" t="s">
        <v>338</v>
      </c>
      <c r="B63" s="235" t="s">
        <v>339</v>
      </c>
      <c r="C63" s="220">
        <v>0</v>
      </c>
      <c r="D63" s="220">
        <v>0</v>
      </c>
      <c r="E63" s="220">
        <v>0</v>
      </c>
      <c r="F63" s="220">
        <v>0</v>
      </c>
      <c r="G63" s="220">
        <f t="shared" ref="G63:G86" si="5">ROUND(SUM(C63:F63),0)</f>
        <v>0</v>
      </c>
    </row>
    <row r="64" spans="1:7" ht="21" customHeight="1" thickBot="1" x14ac:dyDescent="0.3">
      <c r="A64" s="243" t="s">
        <v>340</v>
      </c>
      <c r="B64" s="235" t="s">
        <v>341</v>
      </c>
      <c r="C64" s="220">
        <v>0</v>
      </c>
      <c r="D64" s="220">
        <v>0</v>
      </c>
      <c r="E64" s="220">
        <v>0</v>
      </c>
      <c r="F64" s="220">
        <v>0</v>
      </c>
      <c r="G64" s="220">
        <f t="shared" si="5"/>
        <v>0</v>
      </c>
    </row>
    <row r="65" spans="1:7" ht="21" customHeight="1" thickBot="1" x14ac:dyDescent="0.3">
      <c r="A65" s="243" t="s">
        <v>342</v>
      </c>
      <c r="B65" s="216" t="s">
        <v>343</v>
      </c>
      <c r="C65" s="220">
        <v>0</v>
      </c>
      <c r="D65" s="220">
        <v>0</v>
      </c>
      <c r="E65" s="220">
        <v>0</v>
      </c>
      <c r="F65" s="220">
        <v>0</v>
      </c>
      <c r="G65" s="220">
        <f t="shared" si="5"/>
        <v>0</v>
      </c>
    </row>
    <row r="66" spans="1:7" ht="24" customHeight="1" thickBot="1" x14ac:dyDescent="0.3">
      <c r="A66" s="243" t="s">
        <v>344</v>
      </c>
      <c r="B66" s="235" t="s">
        <v>345</v>
      </c>
      <c r="C66" s="220">
        <v>0</v>
      </c>
      <c r="D66" s="220">
        <v>0</v>
      </c>
      <c r="E66" s="220">
        <v>0</v>
      </c>
      <c r="F66" s="220">
        <v>0</v>
      </c>
      <c r="G66" s="220">
        <f t="shared" si="5"/>
        <v>0</v>
      </c>
    </row>
    <row r="67" spans="1:7" ht="24" customHeight="1" thickBot="1" x14ac:dyDescent="0.3">
      <c r="A67" s="243">
        <v>6310</v>
      </c>
      <c r="B67" s="235" t="s">
        <v>346</v>
      </c>
      <c r="C67" s="220">
        <v>0</v>
      </c>
      <c r="D67" s="220">
        <v>0</v>
      </c>
      <c r="E67" s="220">
        <v>0</v>
      </c>
      <c r="F67" s="220">
        <v>0</v>
      </c>
      <c r="G67" s="220">
        <f t="shared" si="5"/>
        <v>0</v>
      </c>
    </row>
    <row r="68" spans="1:7" ht="36" customHeight="1" thickBot="1" x14ac:dyDescent="0.3">
      <c r="A68" s="243">
        <v>6370</v>
      </c>
      <c r="B68" s="216" t="s">
        <v>347</v>
      </c>
      <c r="C68" s="220">
        <v>0</v>
      </c>
      <c r="D68" s="220">
        <v>0</v>
      </c>
      <c r="E68" s="220">
        <v>0</v>
      </c>
      <c r="F68" s="220">
        <v>0</v>
      </c>
      <c r="G68" s="220">
        <f t="shared" si="5"/>
        <v>0</v>
      </c>
    </row>
    <row r="69" spans="1:7" ht="36" customHeight="1" thickBot="1" x14ac:dyDescent="0.3">
      <c r="A69" s="243" t="s">
        <v>348</v>
      </c>
      <c r="B69" s="235" t="s">
        <v>349</v>
      </c>
      <c r="C69" s="220">
        <v>0</v>
      </c>
      <c r="D69" s="220">
        <v>0</v>
      </c>
      <c r="E69" s="220">
        <v>0</v>
      </c>
      <c r="F69" s="220">
        <v>0</v>
      </c>
      <c r="G69" s="220">
        <f t="shared" si="5"/>
        <v>0</v>
      </c>
    </row>
    <row r="70" spans="1:7" ht="21.75" customHeight="1" thickBot="1" x14ac:dyDescent="0.3">
      <c r="A70" s="243" t="s">
        <v>350</v>
      </c>
      <c r="B70" s="235" t="s">
        <v>351</v>
      </c>
      <c r="C70" s="220">
        <v>0</v>
      </c>
      <c r="D70" s="220">
        <v>0</v>
      </c>
      <c r="E70" s="220">
        <v>0</v>
      </c>
      <c r="F70" s="220">
        <v>0</v>
      </c>
      <c r="G70" s="220">
        <f t="shared" si="5"/>
        <v>0</v>
      </c>
    </row>
    <row r="71" spans="1:7" ht="21.75" customHeight="1" thickBot="1" x14ac:dyDescent="0.3">
      <c r="A71" s="243" t="s">
        <v>352</v>
      </c>
      <c r="B71" s="235" t="s">
        <v>353</v>
      </c>
      <c r="C71" s="220">
        <v>0</v>
      </c>
      <c r="D71" s="220">
        <v>0</v>
      </c>
      <c r="E71" s="220">
        <v>0</v>
      </c>
      <c r="F71" s="220">
        <v>0</v>
      </c>
      <c r="G71" s="220">
        <f t="shared" si="5"/>
        <v>0</v>
      </c>
    </row>
    <row r="72" spans="1:7" ht="21.75" customHeight="1" thickBot="1" x14ac:dyDescent="0.3">
      <c r="A72" s="243" t="s">
        <v>354</v>
      </c>
      <c r="B72" s="235" t="s">
        <v>355</v>
      </c>
      <c r="C72" s="220">
        <v>0</v>
      </c>
      <c r="D72" s="220">
        <v>0</v>
      </c>
      <c r="E72" s="220">
        <v>0</v>
      </c>
      <c r="F72" s="220">
        <v>0</v>
      </c>
      <c r="G72" s="220">
        <f t="shared" si="5"/>
        <v>0</v>
      </c>
    </row>
    <row r="73" spans="1:7" ht="24" customHeight="1" thickBot="1" x14ac:dyDescent="0.3">
      <c r="A73" s="243">
        <v>4020</v>
      </c>
      <c r="B73" s="216" t="s">
        <v>356</v>
      </c>
      <c r="C73" s="220">
        <v>0</v>
      </c>
      <c r="D73" s="220">
        <v>0</v>
      </c>
      <c r="E73" s="220">
        <v>0</v>
      </c>
      <c r="F73" s="220">
        <v>0</v>
      </c>
      <c r="G73" s="220">
        <f t="shared" si="5"/>
        <v>0</v>
      </c>
    </row>
    <row r="74" spans="1:7" ht="24" customHeight="1" thickBot="1" x14ac:dyDescent="0.3">
      <c r="A74" s="243" t="s">
        <v>357</v>
      </c>
      <c r="B74" s="216" t="s">
        <v>358</v>
      </c>
      <c r="C74" s="220">
        <v>0</v>
      </c>
      <c r="D74" s="220">
        <v>0</v>
      </c>
      <c r="E74" s="220">
        <v>0</v>
      </c>
      <c r="F74" s="220">
        <v>0</v>
      </c>
      <c r="G74" s="220">
        <f t="shared" si="5"/>
        <v>0</v>
      </c>
    </row>
    <row r="75" spans="1:7" ht="24" customHeight="1" thickBot="1" x14ac:dyDescent="0.3">
      <c r="A75" s="243" t="s">
        <v>359</v>
      </c>
      <c r="B75" s="216" t="s">
        <v>360</v>
      </c>
      <c r="C75" s="220">
        <v>0</v>
      </c>
      <c r="D75" s="220">
        <v>0</v>
      </c>
      <c r="E75" s="220">
        <v>0</v>
      </c>
      <c r="F75" s="220">
        <v>0</v>
      </c>
      <c r="G75" s="220">
        <f t="shared" si="5"/>
        <v>0</v>
      </c>
    </row>
    <row r="76" spans="1:7" ht="24" customHeight="1" thickBot="1" x14ac:dyDescent="0.3">
      <c r="A76" s="243" t="s">
        <v>361</v>
      </c>
      <c r="B76" s="216" t="s">
        <v>362</v>
      </c>
      <c r="C76" s="220">
        <v>0</v>
      </c>
      <c r="D76" s="220">
        <v>0</v>
      </c>
      <c r="E76" s="220">
        <v>0</v>
      </c>
      <c r="F76" s="220">
        <v>0</v>
      </c>
      <c r="G76" s="220">
        <f t="shared" si="5"/>
        <v>0</v>
      </c>
    </row>
    <row r="77" spans="1:7" ht="24" customHeight="1" thickBot="1" x14ac:dyDescent="0.3">
      <c r="A77" s="243" t="s">
        <v>363</v>
      </c>
      <c r="B77" s="235" t="s">
        <v>364</v>
      </c>
      <c r="C77" s="220">
        <v>0</v>
      </c>
      <c r="D77" s="220">
        <v>0</v>
      </c>
      <c r="E77" s="220">
        <v>0</v>
      </c>
      <c r="F77" s="220">
        <v>0</v>
      </c>
      <c r="G77" s="220">
        <f t="shared" si="5"/>
        <v>0</v>
      </c>
    </row>
    <row r="78" spans="1:7" ht="23.1" customHeight="1" thickBot="1" x14ac:dyDescent="0.3">
      <c r="A78" s="245" t="s">
        <v>365</v>
      </c>
      <c r="B78" s="216" t="s">
        <v>366</v>
      </c>
      <c r="C78" s="220">
        <v>0</v>
      </c>
      <c r="D78" s="220">
        <v>0</v>
      </c>
      <c r="E78" s="220">
        <v>0</v>
      </c>
      <c r="F78" s="220">
        <v>0</v>
      </c>
      <c r="G78" s="220">
        <f t="shared" si="5"/>
        <v>0</v>
      </c>
    </row>
    <row r="79" spans="1:7" ht="23.1" customHeight="1" thickBot="1" x14ac:dyDescent="0.3">
      <c r="A79" s="246" t="s">
        <v>367</v>
      </c>
      <c r="B79" s="235" t="s">
        <v>368</v>
      </c>
      <c r="C79" s="220">
        <v>0</v>
      </c>
      <c r="D79" s="220">
        <v>0</v>
      </c>
      <c r="E79" s="220">
        <v>0</v>
      </c>
      <c r="F79" s="220">
        <v>0</v>
      </c>
      <c r="G79" s="220">
        <f t="shared" si="5"/>
        <v>0</v>
      </c>
    </row>
    <row r="80" spans="1:7" ht="23.1" customHeight="1" thickBot="1" x14ac:dyDescent="0.3">
      <c r="A80" s="246" t="s">
        <v>369</v>
      </c>
      <c r="B80" s="235" t="s">
        <v>370</v>
      </c>
      <c r="C80" s="220">
        <v>0</v>
      </c>
      <c r="D80" s="220">
        <v>0</v>
      </c>
      <c r="E80" s="220">
        <v>0</v>
      </c>
      <c r="F80" s="220">
        <v>0</v>
      </c>
      <c r="G80" s="220">
        <f t="shared" si="5"/>
        <v>0</v>
      </c>
    </row>
    <row r="81" spans="1:7" ht="23.1" customHeight="1" thickBot="1" x14ac:dyDescent="0.3">
      <c r="A81" s="246" t="s">
        <v>371</v>
      </c>
      <c r="B81" s="235" t="s">
        <v>372</v>
      </c>
      <c r="C81" s="220">
        <v>0</v>
      </c>
      <c r="D81" s="220">
        <v>0</v>
      </c>
      <c r="E81" s="220">
        <v>0</v>
      </c>
      <c r="F81" s="220">
        <v>0</v>
      </c>
      <c r="G81" s="220">
        <f t="shared" si="5"/>
        <v>0</v>
      </c>
    </row>
    <row r="82" spans="1:7" ht="23.1" customHeight="1" thickBot="1" x14ac:dyDescent="0.3">
      <c r="A82" s="246" t="s">
        <v>373</v>
      </c>
      <c r="B82" s="235" t="s">
        <v>374</v>
      </c>
      <c r="C82" s="220">
        <v>0</v>
      </c>
      <c r="D82" s="220">
        <v>0</v>
      </c>
      <c r="E82" s="220">
        <v>0</v>
      </c>
      <c r="F82" s="220">
        <v>0</v>
      </c>
      <c r="G82" s="220">
        <f t="shared" si="5"/>
        <v>0</v>
      </c>
    </row>
    <row r="83" spans="1:7" ht="24" customHeight="1" thickBot="1" x14ac:dyDescent="0.3">
      <c r="A83" s="245" t="s">
        <v>375</v>
      </c>
      <c r="B83" s="235" t="s">
        <v>376</v>
      </c>
      <c r="C83" s="220">
        <v>0</v>
      </c>
      <c r="D83" s="220">
        <v>0</v>
      </c>
      <c r="E83" s="220">
        <v>0</v>
      </c>
      <c r="F83" s="220">
        <v>0</v>
      </c>
      <c r="G83" s="220">
        <f t="shared" si="5"/>
        <v>0</v>
      </c>
    </row>
    <row r="84" spans="1:7" ht="24" customHeight="1" thickBot="1" x14ac:dyDescent="0.3">
      <c r="A84" s="247" t="s">
        <v>377</v>
      </c>
      <c r="B84" s="216" t="s">
        <v>378</v>
      </c>
      <c r="C84" s="220">
        <v>0</v>
      </c>
      <c r="D84" s="220">
        <v>0</v>
      </c>
      <c r="E84" s="220">
        <v>0</v>
      </c>
      <c r="F84" s="220">
        <v>0</v>
      </c>
      <c r="G84" s="220">
        <f t="shared" si="5"/>
        <v>0</v>
      </c>
    </row>
    <row r="85" spans="1:7" ht="24" customHeight="1" thickBot="1" x14ac:dyDescent="0.3">
      <c r="A85" s="237" t="s">
        <v>379</v>
      </c>
      <c r="B85" s="238" t="s">
        <v>380</v>
      </c>
      <c r="C85" s="220">
        <v>0</v>
      </c>
      <c r="D85" s="220">
        <v>0</v>
      </c>
      <c r="E85" s="220">
        <v>0</v>
      </c>
      <c r="F85" s="220">
        <v>0</v>
      </c>
      <c r="G85" s="220">
        <f t="shared" si="5"/>
        <v>0</v>
      </c>
    </row>
    <row r="86" spans="1:7" ht="24" customHeight="1" thickBot="1" x14ac:dyDescent="0.3">
      <c r="A86" s="237" t="s">
        <v>381</v>
      </c>
      <c r="B86" s="238" t="s">
        <v>382</v>
      </c>
      <c r="C86" s="220">
        <v>0</v>
      </c>
      <c r="D86" s="220">
        <v>0</v>
      </c>
      <c r="E86" s="220">
        <v>0</v>
      </c>
      <c r="F86" s="220">
        <v>0</v>
      </c>
      <c r="G86" s="220">
        <f t="shared" si="5"/>
        <v>0</v>
      </c>
    </row>
    <row r="87" spans="1:7" ht="28.5" customHeight="1" thickBot="1" x14ac:dyDescent="0.3">
      <c r="A87" s="385" t="s">
        <v>383</v>
      </c>
      <c r="B87" s="382"/>
      <c r="C87" s="230">
        <f>SUM(C63:C86)</f>
        <v>0</v>
      </c>
      <c r="D87" s="230">
        <f t="shared" ref="D87:G87" si="6">SUM(D63:D86)</f>
        <v>0</v>
      </c>
      <c r="E87" s="230">
        <f t="shared" si="6"/>
        <v>0</v>
      </c>
      <c r="F87" s="230">
        <f t="shared" si="6"/>
        <v>0</v>
      </c>
      <c r="G87" s="230">
        <f t="shared" si="6"/>
        <v>0</v>
      </c>
    </row>
    <row r="88" spans="1:7" ht="11.25" customHeight="1" thickBot="1" x14ac:dyDescent="0.3">
      <c r="A88" s="229"/>
      <c r="B88" s="231"/>
      <c r="C88" s="232"/>
      <c r="D88" s="232"/>
      <c r="E88" s="232"/>
      <c r="F88" s="232"/>
      <c r="G88" s="232"/>
    </row>
    <row r="89" spans="1:7" ht="16.5" thickBot="1" x14ac:dyDescent="0.3">
      <c r="A89" s="381" t="s">
        <v>384</v>
      </c>
      <c r="B89" s="382"/>
      <c r="C89" s="232"/>
      <c r="D89" s="232"/>
      <c r="E89" s="232"/>
      <c r="F89" s="232"/>
      <c r="G89" s="232"/>
    </row>
    <row r="90" spans="1:7" ht="29.25" customHeight="1" thickBot="1" x14ac:dyDescent="0.3">
      <c r="A90" s="243">
        <v>9000</v>
      </c>
      <c r="B90" s="216" t="s">
        <v>385</v>
      </c>
      <c r="C90" s="220">
        <v>0</v>
      </c>
      <c r="D90" s="220">
        <v>0</v>
      </c>
      <c r="E90" s="220">
        <v>0</v>
      </c>
      <c r="F90" s="220">
        <v>0</v>
      </c>
      <c r="G90" s="220">
        <f>ROUND(SUM(C90:F90),0)</f>
        <v>0</v>
      </c>
    </row>
    <row r="91" spans="1:7" ht="24" customHeight="1" thickBot="1" x14ac:dyDescent="0.3">
      <c r="A91" s="385" t="s">
        <v>386</v>
      </c>
      <c r="B91" s="382"/>
      <c r="C91" s="230">
        <f>SUM(C90)</f>
        <v>0</v>
      </c>
      <c r="D91" s="230">
        <f>SUM(D90)</f>
        <v>0</v>
      </c>
      <c r="E91" s="230">
        <f>SUM(E90)</f>
        <v>0</v>
      </c>
      <c r="F91" s="230">
        <f>SUM(F90)</f>
        <v>0</v>
      </c>
      <c r="G91" s="230">
        <f>SUM(G90)</f>
        <v>0</v>
      </c>
    </row>
    <row r="92" spans="1:7" ht="16.5" thickBot="1" x14ac:dyDescent="0.3">
      <c r="A92" s="229"/>
      <c r="B92" s="231"/>
      <c r="C92" s="232"/>
      <c r="D92" s="232"/>
      <c r="E92" s="232"/>
      <c r="F92" s="232"/>
      <c r="G92" s="232"/>
    </row>
    <row r="93" spans="1:7" ht="16.5" thickBot="1" x14ac:dyDescent="0.3">
      <c r="A93" s="381" t="s">
        <v>387</v>
      </c>
      <c r="B93" s="382"/>
      <c r="C93" s="232"/>
      <c r="D93" s="232"/>
      <c r="E93" s="232"/>
      <c r="F93" s="232"/>
      <c r="G93" s="232"/>
    </row>
    <row r="94" spans="1:7" ht="36" customHeight="1" thickBot="1" x14ac:dyDescent="0.3">
      <c r="A94" s="248" t="s">
        <v>388</v>
      </c>
      <c r="B94" s="216" t="s">
        <v>389</v>
      </c>
      <c r="C94" s="219" t="s">
        <v>390</v>
      </c>
      <c r="D94" s="219" t="s">
        <v>390</v>
      </c>
      <c r="E94" s="219" t="s">
        <v>390</v>
      </c>
      <c r="F94" s="219" t="s">
        <v>390</v>
      </c>
      <c r="G94" s="241">
        <f>ROUND(SUM(C94:F94),0)</f>
        <v>0</v>
      </c>
    </row>
    <row r="95" spans="1:7" ht="24" customHeight="1" thickBot="1" x14ac:dyDescent="0.3">
      <c r="A95" s="248" t="s">
        <v>388</v>
      </c>
      <c r="B95" s="216" t="s">
        <v>391</v>
      </c>
      <c r="C95" s="241">
        <v>0</v>
      </c>
      <c r="D95" s="219" t="s">
        <v>390</v>
      </c>
      <c r="E95" s="219" t="s">
        <v>390</v>
      </c>
      <c r="F95" s="219" t="s">
        <v>390</v>
      </c>
      <c r="G95" s="241">
        <f>ROUND(SUM(C95:F95),0)</f>
        <v>0</v>
      </c>
    </row>
    <row r="96" spans="1:7" ht="24" customHeight="1" thickBot="1" x14ac:dyDescent="0.3">
      <c r="A96" s="248" t="s">
        <v>388</v>
      </c>
      <c r="B96" s="216" t="s">
        <v>392</v>
      </c>
      <c r="C96" s="219" t="s">
        <v>312</v>
      </c>
      <c r="D96" s="219" t="s">
        <v>312</v>
      </c>
      <c r="E96" s="219" t="s">
        <v>312</v>
      </c>
      <c r="F96" s="219" t="s">
        <v>312</v>
      </c>
      <c r="G96" s="241">
        <f>ROUND(SUM(C96:F96),0)</f>
        <v>0</v>
      </c>
    </row>
    <row r="97" spans="1:7" ht="24.75" customHeight="1" thickBot="1" x14ac:dyDescent="0.3">
      <c r="A97" s="385" t="s">
        <v>393</v>
      </c>
      <c r="B97" s="382"/>
      <c r="C97" s="230">
        <f>SUM(C94:C96)</f>
        <v>0</v>
      </c>
      <c r="D97" s="230">
        <f>SUM(D94:D96)</f>
        <v>0</v>
      </c>
      <c r="E97" s="230">
        <f>SUM(E94:E96)</f>
        <v>0</v>
      </c>
      <c r="F97" s="230">
        <f>SUM(F94:F96)</f>
        <v>0</v>
      </c>
      <c r="G97" s="230">
        <f>SUM(G94:G96)</f>
        <v>0</v>
      </c>
    </row>
    <row r="98" spans="1:7" ht="30" customHeight="1" thickBot="1" x14ac:dyDescent="0.3">
      <c r="A98" s="388" t="s">
        <v>394</v>
      </c>
      <c r="B98" s="382"/>
      <c r="C98" s="249">
        <f>ROUND(C24+C41+C60+C87+C91+C97,0)</f>
        <v>0</v>
      </c>
      <c r="D98" s="249">
        <f>ROUND(D24+D41+D60+D87+D91+D97,0)</f>
        <v>0</v>
      </c>
      <c r="E98" s="249">
        <f>ROUND(E24+E41+E60+E87+E91+E97,0)</f>
        <v>0</v>
      </c>
      <c r="F98" s="249">
        <f>ROUND(F24+F41+F60+F87+F91+F97,0)</f>
        <v>0</v>
      </c>
      <c r="G98" s="249">
        <f>ROUND(G24+G41+G60+G87+G91+G97,0)</f>
        <v>0</v>
      </c>
    </row>
    <row r="99" spans="1:7" ht="27.75" customHeight="1" thickBot="1" x14ac:dyDescent="0.3">
      <c r="A99" s="388" t="s">
        <v>395</v>
      </c>
      <c r="B99" s="382"/>
      <c r="C99" s="249">
        <f>ROUND(C98,0)</f>
        <v>0</v>
      </c>
      <c r="D99" s="249">
        <f t="shared" ref="D99:F99" si="7">ROUND(D98,0)</f>
        <v>0</v>
      </c>
      <c r="E99" s="249">
        <f t="shared" si="7"/>
        <v>0</v>
      </c>
      <c r="F99" s="249">
        <f t="shared" si="7"/>
        <v>0</v>
      </c>
      <c r="G99" s="249">
        <f>ROUND(SUM(C99:F99),0)</f>
        <v>0</v>
      </c>
    </row>
    <row r="100" spans="1:7" ht="16.5" thickBot="1" x14ac:dyDescent="0.3">
      <c r="A100" s="250"/>
      <c r="B100" s="229"/>
      <c r="C100" s="217"/>
      <c r="D100" s="217"/>
      <c r="E100" s="217"/>
      <c r="F100" s="217"/>
      <c r="G100" s="217"/>
    </row>
    <row r="101" spans="1:7" ht="36" customHeight="1" thickBot="1" x14ac:dyDescent="0.3">
      <c r="A101" s="248" t="s">
        <v>396</v>
      </c>
      <c r="B101" s="216" t="s">
        <v>397</v>
      </c>
      <c r="C101" s="220">
        <f>ROUND(C99*$A$102,0)</f>
        <v>0</v>
      </c>
      <c r="D101" s="220">
        <f>ROUND(D99*$A$102,0)</f>
        <v>0</v>
      </c>
      <c r="E101" s="220">
        <f>ROUND(E99*$A$102,0)</f>
        <v>0</v>
      </c>
      <c r="F101" s="220">
        <f>ROUND(F99*$A$102,0)</f>
        <v>0</v>
      </c>
      <c r="G101" s="220">
        <f>ROUND(SUM(C101:F101),0)</f>
        <v>0</v>
      </c>
    </row>
    <row r="102" spans="1:7" ht="33.75" customHeight="1" thickBot="1" x14ac:dyDescent="0.3">
      <c r="A102" s="251">
        <v>0.2</v>
      </c>
      <c r="B102" s="252" t="s">
        <v>398</v>
      </c>
      <c r="C102" s="253">
        <f>ROUND(C99*0.2,0)</f>
        <v>0</v>
      </c>
      <c r="D102" s="253">
        <f>ROUND(D99*0.2,0)</f>
        <v>0</v>
      </c>
      <c r="E102" s="253">
        <f>ROUND(E99*0.2,0)</f>
        <v>0</v>
      </c>
      <c r="F102" s="253">
        <f>ROUND(F99*0.2,0)</f>
        <v>0</v>
      </c>
      <c r="G102" s="220">
        <f>ROUND(SUM(C102:F102),0)</f>
        <v>0</v>
      </c>
    </row>
    <row r="103" spans="1:7" ht="30" customHeight="1" thickTop="1" thickBot="1" x14ac:dyDescent="0.3">
      <c r="A103" s="254" t="s">
        <v>399</v>
      </c>
      <c r="B103" s="255"/>
      <c r="C103" s="256">
        <f>ROUND(C98+C101,0)</f>
        <v>0</v>
      </c>
      <c r="D103" s="256">
        <f>ROUND(D98+D101,0)</f>
        <v>0</v>
      </c>
      <c r="E103" s="256">
        <f>ROUND(E98+E101,0)</f>
        <v>0</v>
      </c>
      <c r="F103" s="256">
        <f>ROUND(F98+F101,0)</f>
        <v>0</v>
      </c>
      <c r="G103" s="256">
        <f>ROUND(G98+G101,0)</f>
        <v>0</v>
      </c>
    </row>
    <row r="104" spans="1:7" ht="30" customHeight="1" thickTop="1" x14ac:dyDescent="0.25"/>
  </sheetData>
  <mergeCells count="11">
    <mergeCell ref="A91:B91"/>
    <mergeCell ref="A93:B93"/>
    <mergeCell ref="A97:B97"/>
    <mergeCell ref="A98:B98"/>
    <mergeCell ref="A99:B99"/>
    <mergeCell ref="A89:B89"/>
    <mergeCell ref="A1:B1"/>
    <mergeCell ref="A24:B24"/>
    <mergeCell ref="A41:B41"/>
    <mergeCell ref="A60:B60"/>
    <mergeCell ref="A87:B87"/>
  </mergeCells>
  <pageMargins left="0.54" right="0.34" top="0.17" bottom="0.16" header="0.17" footer="0.21"/>
  <pageSetup scale="3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Instructions,etc</vt:lpstr>
      <vt:lpstr>Summary</vt:lpstr>
      <vt:lpstr>Year 1</vt:lpstr>
      <vt:lpstr>template-TDC</vt:lpstr>
      <vt:lpstr>FB rates-method2</vt:lpstr>
      <vt:lpstr>Year 2</vt:lpstr>
      <vt:lpstr>Year 3</vt:lpstr>
      <vt:lpstr>ABS</vt:lpstr>
      <vt:lpstr>NMDOTFormat</vt:lpstr>
      <vt:lpstr>'template-TDC'!Print_Area</vt:lpstr>
      <vt:lpstr>'Year 1'!Print_Area</vt:lpstr>
      <vt:lpstr>'Year 2'!Print_Area</vt:lpstr>
      <vt:lpstr>'Year 3'!Print_Area</vt:lpstr>
    </vt:vector>
  </TitlesOfParts>
  <Company>UNM 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Morgan</dc:creator>
  <cp:lastModifiedBy>Abdullah Mueen</cp:lastModifiedBy>
  <cp:lastPrinted>2012-02-24T17:33:28Z</cp:lastPrinted>
  <dcterms:created xsi:type="dcterms:W3CDTF">2008-06-20T21:34:37Z</dcterms:created>
  <dcterms:modified xsi:type="dcterms:W3CDTF">2014-09-15T15:48:41Z</dcterms:modified>
</cp:coreProperties>
</file>