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la Dumen\Desktop\"/>
    </mc:Choice>
  </mc:AlternateContent>
  <xr:revisionPtr revIDLastSave="0" documentId="13_ncr:1_{899C3665-A1E8-4FE0-8CCE-69270CCA46B6}" xr6:coauthVersionLast="45" xr6:coauthVersionMax="45" xr10:uidLastSave="{00000000-0000-0000-0000-000000000000}"/>
  <bookViews>
    <workbookView xWindow="-108" yWindow="-108" windowWidth="23256" windowHeight="12576" activeTab="2" xr2:uid="{5CD3BECB-EA8D-4A11-B1D1-3C828623B51C}"/>
  </bookViews>
  <sheets>
    <sheet name="Data" sheetId="1" r:id="rId1"/>
    <sheet name="Q1" sheetId="11" r:id="rId2"/>
    <sheet name="Q2" sheetId="12" r:id="rId3"/>
  </sheets>
  <definedNames>
    <definedName name="_xlnm._FilterDatabase" localSheetId="1" hidden="1">'Q1'!$B$1:$B$339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2" l="1"/>
  <c r="W2" i="11"/>
  <c r="AE3" i="12" l="1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E2" i="12"/>
  <c r="AB28" i="12"/>
  <c r="AC28" i="12" s="1"/>
  <c r="AD28" i="12" s="1"/>
  <c r="AB29" i="12"/>
  <c r="AC29" i="12" s="1"/>
  <c r="AD29" i="12" s="1"/>
  <c r="AB30" i="12"/>
  <c r="AC30" i="12" s="1"/>
  <c r="AD30" i="12" s="1"/>
  <c r="AB31" i="12"/>
  <c r="AC31" i="12" s="1"/>
  <c r="AD31" i="12" s="1"/>
  <c r="AB32" i="12"/>
  <c r="AC32" i="12" s="1"/>
  <c r="AD32" i="12" s="1"/>
  <c r="AB33" i="12"/>
  <c r="AC33" i="12" s="1"/>
  <c r="AD33" i="12" s="1"/>
  <c r="AB34" i="12"/>
  <c r="AC34" i="12" s="1"/>
  <c r="AD34" i="12" s="1"/>
  <c r="AB35" i="12"/>
  <c r="AC35" i="12" s="1"/>
  <c r="AD35" i="12" s="1"/>
  <c r="AB36" i="12"/>
  <c r="AC36" i="12" s="1"/>
  <c r="AD36" i="12" s="1"/>
  <c r="AB37" i="12"/>
  <c r="AC37" i="12" s="1"/>
  <c r="AD37" i="12" s="1"/>
  <c r="AB38" i="12"/>
  <c r="AC38" i="12" s="1"/>
  <c r="AD38" i="12" s="1"/>
  <c r="AB39" i="12"/>
  <c r="AC39" i="12" s="1"/>
  <c r="AD39" i="12" s="1"/>
  <c r="AB40" i="12"/>
  <c r="AC40" i="12" s="1"/>
  <c r="AD40" i="12" s="1"/>
  <c r="AB41" i="12"/>
  <c r="AC41" i="12" s="1"/>
  <c r="AD41" i="12" s="1"/>
  <c r="AB42" i="12"/>
  <c r="AC42" i="12" s="1"/>
  <c r="AD42" i="12" s="1"/>
  <c r="AB43" i="12"/>
  <c r="AC43" i="12" s="1"/>
  <c r="AD43" i="12" s="1"/>
  <c r="AB44" i="12"/>
  <c r="AC44" i="12" s="1"/>
  <c r="AD44" i="12" s="1"/>
  <c r="AB45" i="12"/>
  <c r="AC45" i="12" s="1"/>
  <c r="AD45" i="12" s="1"/>
  <c r="AB46" i="12"/>
  <c r="AC46" i="12" s="1"/>
  <c r="AD46" i="12" s="1"/>
  <c r="AB47" i="12"/>
  <c r="AC47" i="12" s="1"/>
  <c r="AD47" i="12" s="1"/>
  <c r="AB48" i="12"/>
  <c r="AC48" i="12" s="1"/>
  <c r="AD48" i="12" s="1"/>
  <c r="AB49" i="12"/>
  <c r="AC49" i="12" s="1"/>
  <c r="AD49" i="12" s="1"/>
  <c r="AB50" i="12"/>
  <c r="AC50" i="12" s="1"/>
  <c r="AD50" i="12" s="1"/>
  <c r="AB51" i="12"/>
  <c r="AC51" i="12" s="1"/>
  <c r="AD51" i="12" s="1"/>
  <c r="AB52" i="12"/>
  <c r="AC52" i="12" s="1"/>
  <c r="AD52" i="12" s="1"/>
  <c r="AB53" i="12"/>
  <c r="AC53" i="12" s="1"/>
  <c r="AD53" i="12" s="1"/>
  <c r="AB54" i="12"/>
  <c r="AC54" i="12" s="1"/>
  <c r="AD54" i="12" s="1"/>
  <c r="AB55" i="12"/>
  <c r="AC55" i="12" s="1"/>
  <c r="AD55" i="12" s="1"/>
  <c r="AB56" i="12"/>
  <c r="AC56" i="12" s="1"/>
  <c r="AD56" i="12" s="1"/>
  <c r="AB57" i="12"/>
  <c r="AC57" i="12" s="1"/>
  <c r="AD57" i="12" s="1"/>
  <c r="AB58" i="12"/>
  <c r="AC58" i="12" s="1"/>
  <c r="AD58" i="12" s="1"/>
  <c r="AB59" i="12"/>
  <c r="AC59" i="12" s="1"/>
  <c r="AD59" i="12" s="1"/>
  <c r="AB60" i="12"/>
  <c r="AC60" i="12" s="1"/>
  <c r="AD60" i="12" s="1"/>
  <c r="AB61" i="12"/>
  <c r="AC61" i="12" s="1"/>
  <c r="AD61" i="12" s="1"/>
  <c r="AB62" i="12"/>
  <c r="AC62" i="12" s="1"/>
  <c r="AD62" i="12" s="1"/>
  <c r="AB63" i="12"/>
  <c r="AC63" i="12" s="1"/>
  <c r="AD63" i="12" s="1"/>
  <c r="AB64" i="12"/>
  <c r="AC64" i="12" s="1"/>
  <c r="AD64" i="12" s="1"/>
  <c r="AB65" i="12"/>
  <c r="AC65" i="12" s="1"/>
  <c r="AD65" i="12" s="1"/>
  <c r="AB66" i="12"/>
  <c r="AC66" i="12" s="1"/>
  <c r="AD66" i="12" s="1"/>
  <c r="AB67" i="12"/>
  <c r="AC67" i="12" s="1"/>
  <c r="AD67" i="12" s="1"/>
  <c r="AB68" i="12"/>
  <c r="AC68" i="12" s="1"/>
  <c r="AD68" i="12" s="1"/>
  <c r="AB69" i="12"/>
  <c r="AC69" i="12" s="1"/>
  <c r="AD69" i="12" s="1"/>
  <c r="AB70" i="12"/>
  <c r="AC70" i="12" s="1"/>
  <c r="AD70" i="12" s="1"/>
  <c r="AB71" i="12"/>
  <c r="AC71" i="12" s="1"/>
  <c r="AD71" i="12" s="1"/>
  <c r="AB72" i="12"/>
  <c r="AC72" i="12" s="1"/>
  <c r="AD72" i="12" s="1"/>
  <c r="AB73" i="12"/>
  <c r="AC73" i="12" s="1"/>
  <c r="AD73" i="12" s="1"/>
  <c r="AB74" i="12"/>
  <c r="AC74" i="12" s="1"/>
  <c r="AD74" i="12" s="1"/>
  <c r="AB75" i="12"/>
  <c r="AC75" i="12" s="1"/>
  <c r="AD75" i="12" s="1"/>
  <c r="AB76" i="12"/>
  <c r="AC76" i="12" s="1"/>
  <c r="AD76" i="12" s="1"/>
  <c r="AB77" i="12"/>
  <c r="AC77" i="12" s="1"/>
  <c r="AD77" i="12" s="1"/>
  <c r="AB78" i="12"/>
  <c r="AC78" i="12" s="1"/>
  <c r="AD78" i="12" s="1"/>
  <c r="AB79" i="12"/>
  <c r="AC79" i="12" s="1"/>
  <c r="AD79" i="12" s="1"/>
  <c r="AB80" i="12"/>
  <c r="AC80" i="12" s="1"/>
  <c r="AD80" i="12" s="1"/>
  <c r="AB81" i="12"/>
  <c r="AC81" i="12" s="1"/>
  <c r="AD81" i="12" s="1"/>
  <c r="AB82" i="12"/>
  <c r="AC82" i="12" s="1"/>
  <c r="AD82" i="12" s="1"/>
  <c r="AB83" i="12"/>
  <c r="AC83" i="12" s="1"/>
  <c r="AD83" i="12" s="1"/>
  <c r="AB84" i="12"/>
  <c r="AC84" i="12" s="1"/>
  <c r="AD84" i="12" s="1"/>
  <c r="AB85" i="12"/>
  <c r="AC85" i="12" s="1"/>
  <c r="AD85" i="12" s="1"/>
  <c r="AB86" i="12"/>
  <c r="AC86" i="12" s="1"/>
  <c r="AD86" i="12" s="1"/>
  <c r="AB87" i="12"/>
  <c r="AC87" i="12" s="1"/>
  <c r="AD87" i="12" s="1"/>
  <c r="AB88" i="12"/>
  <c r="AC88" i="12" s="1"/>
  <c r="AD88" i="12" s="1"/>
  <c r="AB89" i="12"/>
  <c r="AC89" i="12" s="1"/>
  <c r="AD89" i="12" s="1"/>
  <c r="AB90" i="12"/>
  <c r="AC90" i="12" s="1"/>
  <c r="AD90" i="12" s="1"/>
  <c r="AB91" i="12"/>
  <c r="AC91" i="12" s="1"/>
  <c r="AD91" i="12" s="1"/>
  <c r="AB92" i="12"/>
  <c r="AC92" i="12" s="1"/>
  <c r="AD92" i="12" s="1"/>
  <c r="AB93" i="12"/>
  <c r="AC93" i="12" s="1"/>
  <c r="AD93" i="12" s="1"/>
  <c r="AB94" i="12"/>
  <c r="AC94" i="12" s="1"/>
  <c r="AD94" i="12" s="1"/>
  <c r="AB95" i="12"/>
  <c r="AC95" i="12" s="1"/>
  <c r="AD95" i="12" s="1"/>
  <c r="AB96" i="12"/>
  <c r="AC96" i="12" s="1"/>
  <c r="AD96" i="12" s="1"/>
  <c r="AB97" i="12"/>
  <c r="AC97" i="12" s="1"/>
  <c r="AD97" i="12" s="1"/>
  <c r="AB98" i="12"/>
  <c r="AC98" i="12" s="1"/>
  <c r="AD98" i="12" s="1"/>
  <c r="AB99" i="12"/>
  <c r="AC99" i="12" s="1"/>
  <c r="AD99" i="12" s="1"/>
  <c r="AB100" i="12"/>
  <c r="AC100" i="12" s="1"/>
  <c r="AD100" i="12" s="1"/>
  <c r="AB101" i="12"/>
  <c r="AC101" i="12" s="1"/>
  <c r="AD101" i="12" s="1"/>
  <c r="AB102" i="12"/>
  <c r="AC102" i="12" s="1"/>
  <c r="AD102" i="12" s="1"/>
  <c r="AB103" i="12"/>
  <c r="AC103" i="12" s="1"/>
  <c r="AD103" i="12" s="1"/>
  <c r="AB104" i="12"/>
  <c r="AC104" i="12" s="1"/>
  <c r="AD104" i="12" s="1"/>
  <c r="AB105" i="12"/>
  <c r="AC105" i="12" s="1"/>
  <c r="AD105" i="12" s="1"/>
  <c r="AB106" i="12"/>
  <c r="AC106" i="12" s="1"/>
  <c r="AD106" i="12" s="1"/>
  <c r="AB107" i="12"/>
  <c r="AC107" i="12" s="1"/>
  <c r="AD107" i="12" s="1"/>
  <c r="AB108" i="12"/>
  <c r="AC108" i="12" s="1"/>
  <c r="AD108" i="12" s="1"/>
  <c r="AB109" i="12"/>
  <c r="AC109" i="12" s="1"/>
  <c r="AD109" i="12" s="1"/>
  <c r="AB110" i="12"/>
  <c r="AC110" i="12" s="1"/>
  <c r="AD110" i="12" s="1"/>
  <c r="AB111" i="12"/>
  <c r="AC111" i="12" s="1"/>
  <c r="AD111" i="12" s="1"/>
  <c r="AB112" i="12"/>
  <c r="AC112" i="12" s="1"/>
  <c r="AD112" i="12" s="1"/>
  <c r="AB113" i="12"/>
  <c r="AC113" i="12" s="1"/>
  <c r="AD113" i="12" s="1"/>
  <c r="AB114" i="12"/>
  <c r="AC114" i="12" s="1"/>
  <c r="AD114" i="12" s="1"/>
  <c r="AB115" i="12"/>
  <c r="AC115" i="12" s="1"/>
  <c r="AD115" i="12" s="1"/>
  <c r="AB116" i="12"/>
  <c r="AC116" i="12" s="1"/>
  <c r="AD116" i="12" s="1"/>
  <c r="AB117" i="12"/>
  <c r="AC117" i="12" s="1"/>
  <c r="AD117" i="12" s="1"/>
  <c r="AB118" i="12"/>
  <c r="AC118" i="12" s="1"/>
  <c r="AD118" i="12" s="1"/>
  <c r="AB119" i="12"/>
  <c r="AC119" i="12" s="1"/>
  <c r="AD119" i="12" s="1"/>
  <c r="AB120" i="12"/>
  <c r="AC120" i="12" s="1"/>
  <c r="AD120" i="12" s="1"/>
  <c r="AB121" i="12"/>
  <c r="AC121" i="12" s="1"/>
  <c r="AD121" i="12" s="1"/>
  <c r="AB122" i="12"/>
  <c r="AC122" i="12" s="1"/>
  <c r="AD122" i="12" s="1"/>
  <c r="AB123" i="12"/>
  <c r="AC123" i="12" s="1"/>
  <c r="AD123" i="12" s="1"/>
  <c r="AB124" i="12"/>
  <c r="AC124" i="12" s="1"/>
  <c r="AD124" i="12" s="1"/>
  <c r="AB125" i="12"/>
  <c r="AC125" i="12" s="1"/>
  <c r="AD125" i="12" s="1"/>
  <c r="AB126" i="12"/>
  <c r="AC126" i="12" s="1"/>
  <c r="AD126" i="12" s="1"/>
  <c r="AB127" i="12"/>
  <c r="AC127" i="12" s="1"/>
  <c r="AD127" i="12" s="1"/>
  <c r="AB128" i="12"/>
  <c r="AC128" i="12" s="1"/>
  <c r="AD128" i="12" s="1"/>
  <c r="AB129" i="12"/>
  <c r="AC129" i="12" s="1"/>
  <c r="AD129" i="12" s="1"/>
  <c r="AB130" i="12"/>
  <c r="AC130" i="12" s="1"/>
  <c r="AD130" i="12" s="1"/>
  <c r="AB131" i="12"/>
  <c r="AC131" i="12" s="1"/>
  <c r="AD131" i="12" s="1"/>
  <c r="AB132" i="12"/>
  <c r="AC132" i="12" s="1"/>
  <c r="AD132" i="12" s="1"/>
  <c r="AB133" i="12"/>
  <c r="AC133" i="12" s="1"/>
  <c r="AD133" i="12" s="1"/>
  <c r="AB134" i="12"/>
  <c r="AC134" i="12" s="1"/>
  <c r="AD134" i="12" s="1"/>
  <c r="AB135" i="12"/>
  <c r="AC135" i="12" s="1"/>
  <c r="AD135" i="12" s="1"/>
  <c r="AB136" i="12"/>
  <c r="AC136" i="12" s="1"/>
  <c r="AD136" i="12" s="1"/>
  <c r="AB137" i="12"/>
  <c r="AC137" i="12" s="1"/>
  <c r="AD137" i="12" s="1"/>
  <c r="AB138" i="12"/>
  <c r="AC138" i="12" s="1"/>
  <c r="AD138" i="12" s="1"/>
  <c r="AB139" i="12"/>
  <c r="AC139" i="12" s="1"/>
  <c r="AD139" i="12" s="1"/>
  <c r="AB140" i="12"/>
  <c r="AC140" i="12" s="1"/>
  <c r="AD140" i="12" s="1"/>
  <c r="AB141" i="12"/>
  <c r="AC141" i="12" s="1"/>
  <c r="AD141" i="12" s="1"/>
  <c r="AB142" i="12"/>
  <c r="AC142" i="12" s="1"/>
  <c r="AD142" i="12" s="1"/>
  <c r="AB143" i="12"/>
  <c r="AC143" i="12" s="1"/>
  <c r="AD143" i="12" s="1"/>
  <c r="AB144" i="12"/>
  <c r="AC144" i="12" s="1"/>
  <c r="AD144" i="12" s="1"/>
  <c r="AB145" i="12"/>
  <c r="AC145" i="12" s="1"/>
  <c r="AD145" i="12" s="1"/>
  <c r="AB146" i="12"/>
  <c r="AC146" i="12" s="1"/>
  <c r="AD146" i="12" s="1"/>
  <c r="AB147" i="12"/>
  <c r="AC147" i="12" s="1"/>
  <c r="AD147" i="12" s="1"/>
  <c r="AB148" i="12"/>
  <c r="AC148" i="12" s="1"/>
  <c r="AD148" i="12" s="1"/>
  <c r="AB149" i="12"/>
  <c r="AC149" i="12" s="1"/>
  <c r="AD149" i="12" s="1"/>
  <c r="AB150" i="12"/>
  <c r="AC150" i="12" s="1"/>
  <c r="AD150" i="12" s="1"/>
  <c r="AB151" i="12"/>
  <c r="AC151" i="12" s="1"/>
  <c r="AD151" i="12" s="1"/>
  <c r="AB152" i="12"/>
  <c r="AC152" i="12" s="1"/>
  <c r="AD152" i="12" s="1"/>
  <c r="AB153" i="12"/>
  <c r="AC153" i="12" s="1"/>
  <c r="AD153" i="12" s="1"/>
  <c r="AB154" i="12"/>
  <c r="AC154" i="12" s="1"/>
  <c r="AD154" i="12" s="1"/>
  <c r="AB155" i="12"/>
  <c r="AC155" i="12" s="1"/>
  <c r="AD155" i="12" s="1"/>
  <c r="AB156" i="12"/>
  <c r="AC156" i="12" s="1"/>
  <c r="AD156" i="12" s="1"/>
  <c r="AB157" i="12"/>
  <c r="AC157" i="12" s="1"/>
  <c r="AD157" i="12" s="1"/>
  <c r="AB158" i="12"/>
  <c r="AC158" i="12" s="1"/>
  <c r="AD158" i="12" s="1"/>
  <c r="AB159" i="12"/>
  <c r="AC159" i="12" s="1"/>
  <c r="AD159" i="12" s="1"/>
  <c r="AB160" i="12"/>
  <c r="AC160" i="12" s="1"/>
  <c r="AD160" i="12" s="1"/>
  <c r="AB161" i="12"/>
  <c r="AC161" i="12" s="1"/>
  <c r="AD161" i="12" s="1"/>
  <c r="AB162" i="12"/>
  <c r="AC162" i="12" s="1"/>
  <c r="AD162" i="12" s="1"/>
  <c r="AB163" i="12"/>
  <c r="AC163" i="12" s="1"/>
  <c r="AD163" i="12" s="1"/>
  <c r="AB164" i="12"/>
  <c r="AC164" i="12" s="1"/>
  <c r="AD164" i="12" s="1"/>
  <c r="AB165" i="12"/>
  <c r="AC165" i="12" s="1"/>
  <c r="AD165" i="12" s="1"/>
  <c r="AB166" i="12"/>
  <c r="AC166" i="12" s="1"/>
  <c r="AD166" i="12" s="1"/>
  <c r="AB167" i="12"/>
  <c r="AC167" i="12" s="1"/>
  <c r="AD167" i="12" s="1"/>
  <c r="AB168" i="12"/>
  <c r="AC168" i="12" s="1"/>
  <c r="AD168" i="12" s="1"/>
  <c r="AB169" i="12"/>
  <c r="AC169" i="12" s="1"/>
  <c r="AD169" i="12" s="1"/>
  <c r="AB170" i="12"/>
  <c r="AC170" i="12" s="1"/>
  <c r="AD170" i="12" s="1"/>
  <c r="AB171" i="12"/>
  <c r="AC171" i="12" s="1"/>
  <c r="AD171" i="12" s="1"/>
  <c r="AB172" i="12"/>
  <c r="AC172" i="12" s="1"/>
  <c r="AD172" i="12" s="1"/>
  <c r="AB173" i="12"/>
  <c r="AC173" i="12" s="1"/>
  <c r="AD173" i="12" s="1"/>
  <c r="AB174" i="12"/>
  <c r="AC174" i="12" s="1"/>
  <c r="AD174" i="12" s="1"/>
  <c r="AB175" i="12"/>
  <c r="AC175" i="12" s="1"/>
  <c r="AD175" i="12" s="1"/>
  <c r="AB176" i="12"/>
  <c r="AC176" i="12" s="1"/>
  <c r="AD176" i="12" s="1"/>
  <c r="AB177" i="12"/>
  <c r="AC177" i="12" s="1"/>
  <c r="AD177" i="12" s="1"/>
  <c r="AB178" i="12"/>
  <c r="AC178" i="12" s="1"/>
  <c r="AD178" i="12" s="1"/>
  <c r="AB179" i="12"/>
  <c r="AC179" i="12" s="1"/>
  <c r="AD179" i="12" s="1"/>
  <c r="AB180" i="12"/>
  <c r="AC180" i="12" s="1"/>
  <c r="AD180" i="12" s="1"/>
  <c r="AB181" i="12"/>
  <c r="AC181" i="12" s="1"/>
  <c r="AD181" i="12" s="1"/>
  <c r="AB182" i="12"/>
  <c r="AC182" i="12" s="1"/>
  <c r="AD182" i="12" s="1"/>
  <c r="AB183" i="12"/>
  <c r="AC183" i="12" s="1"/>
  <c r="AD183" i="12" s="1"/>
  <c r="AB184" i="12"/>
  <c r="AC184" i="12" s="1"/>
  <c r="AD184" i="12" s="1"/>
  <c r="AB185" i="12"/>
  <c r="AC185" i="12" s="1"/>
  <c r="AD185" i="12" s="1"/>
  <c r="AB186" i="12"/>
  <c r="AC186" i="12" s="1"/>
  <c r="AD186" i="12" s="1"/>
  <c r="AB187" i="12"/>
  <c r="AC187" i="12" s="1"/>
  <c r="AD187" i="12" s="1"/>
  <c r="AB188" i="12"/>
  <c r="AC188" i="12" s="1"/>
  <c r="AD188" i="12" s="1"/>
  <c r="AB189" i="12"/>
  <c r="AC189" i="12" s="1"/>
  <c r="AD189" i="12" s="1"/>
  <c r="AB190" i="12"/>
  <c r="AC190" i="12" s="1"/>
  <c r="AD190" i="12" s="1"/>
  <c r="AB191" i="12"/>
  <c r="AC191" i="12" s="1"/>
  <c r="AD191" i="12" s="1"/>
  <c r="AB192" i="12"/>
  <c r="AC192" i="12" s="1"/>
  <c r="AD192" i="12" s="1"/>
  <c r="AB193" i="12"/>
  <c r="AC193" i="12" s="1"/>
  <c r="AD193" i="12" s="1"/>
  <c r="AB194" i="12"/>
  <c r="AC194" i="12" s="1"/>
  <c r="AD194" i="12" s="1"/>
  <c r="AB195" i="12"/>
  <c r="AC195" i="12" s="1"/>
  <c r="AD195" i="12" s="1"/>
  <c r="AB196" i="12"/>
  <c r="AC196" i="12" s="1"/>
  <c r="AD196" i="12" s="1"/>
  <c r="AB197" i="12"/>
  <c r="AC197" i="12" s="1"/>
  <c r="AD197" i="12" s="1"/>
  <c r="AB198" i="12"/>
  <c r="AC198" i="12" s="1"/>
  <c r="AD198" i="12" s="1"/>
  <c r="AB199" i="12"/>
  <c r="AC199" i="12" s="1"/>
  <c r="AD199" i="12" s="1"/>
  <c r="AB200" i="12"/>
  <c r="AC200" i="12" s="1"/>
  <c r="AD200" i="12" s="1"/>
  <c r="AB201" i="12"/>
  <c r="AC201" i="12" s="1"/>
  <c r="AD201" i="12" s="1"/>
  <c r="AB10" i="12"/>
  <c r="AC10" i="12" s="1"/>
  <c r="AD10" i="12" s="1"/>
  <c r="AB11" i="12"/>
  <c r="AC11" i="12" s="1"/>
  <c r="AD11" i="12" s="1"/>
  <c r="AB12" i="12"/>
  <c r="AC12" i="12" s="1"/>
  <c r="AD12" i="12" s="1"/>
  <c r="AB13" i="12"/>
  <c r="AC13" i="12" s="1"/>
  <c r="AD13" i="12" s="1"/>
  <c r="AB14" i="12"/>
  <c r="AC14" i="12" s="1"/>
  <c r="AD14" i="12" s="1"/>
  <c r="AB15" i="12"/>
  <c r="AC15" i="12" s="1"/>
  <c r="AD15" i="12" s="1"/>
  <c r="AB16" i="12"/>
  <c r="AC16" i="12" s="1"/>
  <c r="AD16" i="12" s="1"/>
  <c r="AB17" i="12"/>
  <c r="AC17" i="12" s="1"/>
  <c r="AD17" i="12" s="1"/>
  <c r="AB18" i="12"/>
  <c r="AC18" i="12" s="1"/>
  <c r="AD18" i="12" s="1"/>
  <c r="AB19" i="12"/>
  <c r="AC19" i="12" s="1"/>
  <c r="AD19" i="12" s="1"/>
  <c r="AB20" i="12"/>
  <c r="AC20" i="12" s="1"/>
  <c r="AD20" i="12" s="1"/>
  <c r="AB21" i="12"/>
  <c r="AC21" i="12" s="1"/>
  <c r="AD21" i="12" s="1"/>
  <c r="AB22" i="12"/>
  <c r="AC22" i="12" s="1"/>
  <c r="AD22" i="12" s="1"/>
  <c r="AB23" i="12"/>
  <c r="AC23" i="12" s="1"/>
  <c r="AD23" i="12" s="1"/>
  <c r="AB24" i="12"/>
  <c r="AC24" i="12" s="1"/>
  <c r="AD24" i="12" s="1"/>
  <c r="AB25" i="12"/>
  <c r="AC25" i="12" s="1"/>
  <c r="AD25" i="12" s="1"/>
  <c r="AB26" i="12"/>
  <c r="AC26" i="12" s="1"/>
  <c r="AD26" i="12" s="1"/>
  <c r="AB27" i="12"/>
  <c r="AC27" i="12" s="1"/>
  <c r="AD27" i="12" s="1"/>
  <c r="AB3" i="12"/>
  <c r="AC3" i="12" s="1"/>
  <c r="AD3" i="12" s="1"/>
  <c r="AB4" i="12"/>
  <c r="AC4" i="12" s="1"/>
  <c r="AD4" i="12" s="1"/>
  <c r="AB5" i="12"/>
  <c r="AC5" i="12" s="1"/>
  <c r="AD5" i="12" s="1"/>
  <c r="AB6" i="12"/>
  <c r="AC6" i="12" s="1"/>
  <c r="AD6" i="12" s="1"/>
  <c r="AB7" i="12"/>
  <c r="AC7" i="12" s="1"/>
  <c r="AD7" i="12" s="1"/>
  <c r="AB8" i="12"/>
  <c r="AC8" i="12" s="1"/>
  <c r="AD8" i="12" s="1"/>
  <c r="AB9" i="12"/>
  <c r="AC9" i="12" s="1"/>
  <c r="AD9" i="12" s="1"/>
  <c r="AA2" i="12"/>
  <c r="AB2" i="12" s="1"/>
  <c r="AC2" i="12" s="1"/>
  <c r="AD2" i="12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" i="12"/>
  <c r="O3" i="12" l="1"/>
  <c r="O4" i="12"/>
  <c r="O2" i="12"/>
  <c r="W3" i="11" l="1"/>
  <c r="H7" i="11" l="1"/>
  <c r="H23" i="11"/>
  <c r="H39" i="11"/>
  <c r="H55" i="11"/>
  <c r="H71" i="11"/>
  <c r="H87" i="11"/>
  <c r="H103" i="11"/>
  <c r="H119" i="11"/>
  <c r="H135" i="11"/>
  <c r="H151" i="11"/>
  <c r="H167" i="11"/>
  <c r="H183" i="11"/>
  <c r="H199" i="11"/>
  <c r="H215" i="11"/>
  <c r="H231" i="11"/>
  <c r="H247" i="11"/>
  <c r="H263" i="11"/>
  <c r="H277" i="11"/>
  <c r="H288" i="11"/>
  <c r="H299" i="11"/>
  <c r="H309" i="11"/>
  <c r="F9" i="11"/>
  <c r="H5" i="11" s="1"/>
  <c r="F8" i="11"/>
  <c r="F6" i="11"/>
  <c r="F5" i="11"/>
  <c r="G2" i="11" s="1"/>
  <c r="S5" i="12" l="1"/>
  <c r="S3" i="12"/>
  <c r="S7" i="12"/>
  <c r="S11" i="12"/>
  <c r="S15" i="12"/>
  <c r="S19" i="12"/>
  <c r="S23" i="12"/>
  <c r="S27" i="12"/>
  <c r="S31" i="12"/>
  <c r="S35" i="12"/>
  <c r="S39" i="12"/>
  <c r="S43" i="12"/>
  <c r="S47" i="12"/>
  <c r="S51" i="12"/>
  <c r="S55" i="12"/>
  <c r="S59" i="12"/>
  <c r="S63" i="12"/>
  <c r="S67" i="12"/>
  <c r="S71" i="12"/>
  <c r="S75" i="12"/>
  <c r="S79" i="12"/>
  <c r="S83" i="12"/>
  <c r="S87" i="12"/>
  <c r="S91" i="12"/>
  <c r="S95" i="12"/>
  <c r="S99" i="12"/>
  <c r="S103" i="12"/>
  <c r="S107" i="12"/>
  <c r="S111" i="12"/>
  <c r="S115" i="12"/>
  <c r="S119" i="12"/>
  <c r="S123" i="12"/>
  <c r="S127" i="12"/>
  <c r="S131" i="12"/>
  <c r="S135" i="12"/>
  <c r="S139" i="12"/>
  <c r="S143" i="12"/>
  <c r="S147" i="12"/>
  <c r="S151" i="12"/>
  <c r="S155" i="12"/>
  <c r="S159" i="12"/>
  <c r="S163" i="12"/>
  <c r="S167" i="12"/>
  <c r="S171" i="12"/>
  <c r="S175" i="12"/>
  <c r="S179" i="12"/>
  <c r="S183" i="12"/>
  <c r="S187" i="12"/>
  <c r="S191" i="12"/>
  <c r="S195" i="12"/>
  <c r="S199" i="12"/>
  <c r="S4" i="12"/>
  <c r="S8" i="12"/>
  <c r="S12" i="12"/>
  <c r="S16" i="12"/>
  <c r="S20" i="12"/>
  <c r="S24" i="12"/>
  <c r="S28" i="12"/>
  <c r="S32" i="12"/>
  <c r="S36" i="12"/>
  <c r="S44" i="12"/>
  <c r="S48" i="12"/>
  <c r="S52" i="12"/>
  <c r="S56" i="12"/>
  <c r="S60" i="12"/>
  <c r="S64" i="12"/>
  <c r="S68" i="12"/>
  <c r="S72" i="12"/>
  <c r="S76" i="12"/>
  <c r="S80" i="12"/>
  <c r="S84" i="12"/>
  <c r="S88" i="12"/>
  <c r="S92" i="12"/>
  <c r="S96" i="12"/>
  <c r="S100" i="12"/>
  <c r="S104" i="12"/>
  <c r="S108" i="12"/>
  <c r="S112" i="12"/>
  <c r="S116" i="12"/>
  <c r="S124" i="12"/>
  <c r="S128" i="12"/>
  <c r="S132" i="12"/>
  <c r="S136" i="12"/>
  <c r="S140" i="12"/>
  <c r="S148" i="12"/>
  <c r="S152" i="12"/>
  <c r="S40" i="12"/>
  <c r="S120" i="12"/>
  <c r="S144" i="12"/>
  <c r="S156" i="12"/>
  <c r="S9" i="12"/>
  <c r="S13" i="12"/>
  <c r="S17" i="12"/>
  <c r="S21" i="12"/>
  <c r="S25" i="12"/>
  <c r="S29" i="12"/>
  <c r="S33" i="12"/>
  <c r="S37" i="12"/>
  <c r="S41" i="12"/>
  <c r="S45" i="12"/>
  <c r="S49" i="12"/>
  <c r="S53" i="12"/>
  <c r="S57" i="12"/>
  <c r="S61" i="12"/>
  <c r="S65" i="12"/>
  <c r="S69" i="12"/>
  <c r="S73" i="12"/>
  <c r="S77" i="12"/>
  <c r="S81" i="12"/>
  <c r="S85" i="12"/>
  <c r="S89" i="12"/>
  <c r="S93" i="12"/>
  <c r="S97" i="12"/>
  <c r="S101" i="12"/>
  <c r="S105" i="12"/>
  <c r="S109" i="12"/>
  <c r="S113" i="12"/>
  <c r="S117" i="12"/>
  <c r="S121" i="12"/>
  <c r="S125" i="12"/>
  <c r="S129" i="12"/>
  <c r="S133" i="12"/>
  <c r="S137" i="12"/>
  <c r="S141" i="12"/>
  <c r="S145" i="12"/>
  <c r="S149" i="12"/>
  <c r="S153" i="12"/>
  <c r="S157" i="12"/>
  <c r="S161" i="12"/>
  <c r="S165" i="12"/>
  <c r="S169" i="12"/>
  <c r="S173" i="12"/>
  <c r="S177" i="12"/>
  <c r="S181" i="12"/>
  <c r="S185" i="12"/>
  <c r="S189" i="12"/>
  <c r="S193" i="12"/>
  <c r="S197" i="12"/>
  <c r="S201" i="12"/>
  <c r="S6" i="12"/>
  <c r="S10" i="12"/>
  <c r="S14" i="12"/>
  <c r="S18" i="12"/>
  <c r="S22" i="12"/>
  <c r="S26" i="12"/>
  <c r="S30" i="12"/>
  <c r="S34" i="12"/>
  <c r="S38" i="12"/>
  <c r="S42" i="12"/>
  <c r="S46" i="12"/>
  <c r="S50" i="12"/>
  <c r="S54" i="12"/>
  <c r="S58" i="12"/>
  <c r="S62" i="12"/>
  <c r="S66" i="12"/>
  <c r="S70" i="12"/>
  <c r="S74" i="12"/>
  <c r="S78" i="12"/>
  <c r="S82" i="12"/>
  <c r="S86" i="12"/>
  <c r="S90" i="12"/>
  <c r="S94" i="12"/>
  <c r="S98" i="12"/>
  <c r="S102" i="12"/>
  <c r="S106" i="12"/>
  <c r="S110" i="12"/>
  <c r="S114" i="12"/>
  <c r="S118" i="12"/>
  <c r="S122" i="12"/>
  <c r="S126" i="12"/>
  <c r="S130" i="12"/>
  <c r="S134" i="12"/>
  <c r="S150" i="12"/>
  <c r="S162" i="12"/>
  <c r="S170" i="12"/>
  <c r="S178" i="12"/>
  <c r="S186" i="12"/>
  <c r="S194" i="12"/>
  <c r="S138" i="12"/>
  <c r="S164" i="12"/>
  <c r="S172" i="12"/>
  <c r="S180" i="12"/>
  <c r="S188" i="12"/>
  <c r="S196" i="12"/>
  <c r="S142" i="12"/>
  <c r="S158" i="12"/>
  <c r="S166" i="12"/>
  <c r="S190" i="12"/>
  <c r="S146" i="12"/>
  <c r="S168" i="12"/>
  <c r="S200" i="12"/>
  <c r="S154" i="12"/>
  <c r="S182" i="12"/>
  <c r="S198" i="12"/>
  <c r="S160" i="12"/>
  <c r="S184" i="12"/>
  <c r="S174" i="12"/>
  <c r="S176" i="12"/>
  <c r="S192" i="12"/>
  <c r="S2" i="12"/>
  <c r="T2" i="12" s="1"/>
  <c r="G25" i="11"/>
  <c r="G305" i="11"/>
  <c r="G289" i="11"/>
  <c r="G273" i="11"/>
  <c r="G249" i="11"/>
  <c r="G233" i="11"/>
  <c r="G217" i="11"/>
  <c r="G201" i="11"/>
  <c r="G167" i="11"/>
  <c r="G104" i="11"/>
  <c r="G40" i="11"/>
  <c r="G10" i="11"/>
  <c r="G22" i="11"/>
  <c r="G318" i="11"/>
  <c r="G310" i="11"/>
  <c r="G302" i="11"/>
  <c r="G294" i="11"/>
  <c r="G286" i="11"/>
  <c r="G278" i="11"/>
  <c r="G270" i="11"/>
  <c r="G262" i="11"/>
  <c r="G254" i="11"/>
  <c r="G246" i="11"/>
  <c r="G238" i="11"/>
  <c r="G230" i="11"/>
  <c r="G222" i="11"/>
  <c r="G214" i="11"/>
  <c r="G206" i="11"/>
  <c r="G198" i="11"/>
  <c r="G183" i="11"/>
  <c r="G160" i="11"/>
  <c r="G128" i="11"/>
  <c r="G96" i="11"/>
  <c r="G64" i="11"/>
  <c r="G32" i="11"/>
  <c r="G36" i="11"/>
  <c r="G31" i="11"/>
  <c r="G37" i="11"/>
  <c r="G41" i="11"/>
  <c r="G45" i="11"/>
  <c r="G49" i="11"/>
  <c r="G53" i="11"/>
  <c r="G57" i="11"/>
  <c r="G61" i="11"/>
  <c r="G65" i="11"/>
  <c r="G69" i="11"/>
  <c r="G73" i="11"/>
  <c r="G77" i="11"/>
  <c r="G81" i="11"/>
  <c r="G85" i="11"/>
  <c r="G89" i="11"/>
  <c r="G93" i="11"/>
  <c r="G97" i="11"/>
  <c r="G101" i="11"/>
  <c r="G105" i="11"/>
  <c r="G109" i="11"/>
  <c r="G113" i="11"/>
  <c r="G117" i="11"/>
  <c r="G121" i="11"/>
  <c r="G125" i="11"/>
  <c r="G129" i="11"/>
  <c r="G133" i="11"/>
  <c r="G137" i="11"/>
  <c r="G141" i="11"/>
  <c r="G145" i="11"/>
  <c r="G149" i="11"/>
  <c r="G153" i="11"/>
  <c r="G157" i="11"/>
  <c r="G161" i="11"/>
  <c r="G33" i="11"/>
  <c r="G38" i="11"/>
  <c r="G42" i="11"/>
  <c r="G46" i="11"/>
  <c r="G50" i="11"/>
  <c r="G54" i="11"/>
  <c r="G58" i="11"/>
  <c r="G62" i="11"/>
  <c r="G66" i="11"/>
  <c r="G70" i="11"/>
  <c r="G74" i="11"/>
  <c r="G78" i="11"/>
  <c r="G82" i="11"/>
  <c r="G86" i="11"/>
  <c r="G90" i="11"/>
  <c r="G94" i="11"/>
  <c r="G98" i="11"/>
  <c r="G102" i="11"/>
  <c r="G106" i="11"/>
  <c r="G110" i="11"/>
  <c r="G114" i="11"/>
  <c r="G118" i="11"/>
  <c r="G122" i="11"/>
  <c r="G126" i="11"/>
  <c r="G130" i="11"/>
  <c r="G134" i="11"/>
  <c r="G138" i="11"/>
  <c r="G142" i="11"/>
  <c r="G146" i="11"/>
  <c r="G150" i="11"/>
  <c r="G154" i="11"/>
  <c r="G158" i="11"/>
  <c r="G162" i="11"/>
  <c r="G166" i="11"/>
  <c r="G170" i="11"/>
  <c r="G174" i="11"/>
  <c r="G178" i="11"/>
  <c r="G182" i="11"/>
  <c r="G186" i="11"/>
  <c r="G190" i="11"/>
  <c r="G194" i="11"/>
  <c r="G34" i="11"/>
  <c r="G43" i="11"/>
  <c r="G51" i="11"/>
  <c r="G59" i="11"/>
  <c r="G67" i="11"/>
  <c r="G75" i="11"/>
  <c r="G83" i="11"/>
  <c r="G91" i="11"/>
  <c r="G99" i="11"/>
  <c r="G107" i="11"/>
  <c r="G115" i="11"/>
  <c r="G123" i="11"/>
  <c r="G131" i="11"/>
  <c r="G139" i="11"/>
  <c r="G147" i="11"/>
  <c r="G155" i="11"/>
  <c r="G163" i="11"/>
  <c r="G168" i="11"/>
  <c r="G173" i="11"/>
  <c r="G179" i="11"/>
  <c r="G184" i="11"/>
  <c r="G189" i="11"/>
  <c r="G195" i="11"/>
  <c r="G199" i="11"/>
  <c r="G203" i="11"/>
  <c r="G207" i="11"/>
  <c r="G211" i="11"/>
  <c r="G215" i="11"/>
  <c r="G219" i="11"/>
  <c r="G223" i="11"/>
  <c r="G227" i="11"/>
  <c r="G231" i="11"/>
  <c r="G235" i="11"/>
  <c r="G239" i="11"/>
  <c r="G243" i="11"/>
  <c r="G247" i="11"/>
  <c r="G251" i="11"/>
  <c r="G255" i="11"/>
  <c r="G259" i="11"/>
  <c r="G263" i="11"/>
  <c r="G267" i="11"/>
  <c r="G271" i="11"/>
  <c r="G275" i="11"/>
  <c r="G279" i="11"/>
  <c r="G283" i="11"/>
  <c r="G287" i="11"/>
  <c r="G291" i="11"/>
  <c r="G295" i="11"/>
  <c r="G299" i="11"/>
  <c r="G303" i="11"/>
  <c r="G307" i="11"/>
  <c r="G311" i="11"/>
  <c r="G315" i="11"/>
  <c r="G15" i="11"/>
  <c r="G19" i="11"/>
  <c r="G23" i="11"/>
  <c r="G27" i="11"/>
  <c r="G4" i="11"/>
  <c r="Q8" i="11" s="1"/>
  <c r="G7" i="11"/>
  <c r="N8" i="11" s="1"/>
  <c r="G11" i="11"/>
  <c r="G87" i="11"/>
  <c r="G165" i="11"/>
  <c r="G187" i="11"/>
  <c r="G35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69" i="11"/>
  <c r="G175" i="11"/>
  <c r="G180" i="11"/>
  <c r="G185" i="11"/>
  <c r="G191" i="11"/>
  <c r="G196" i="11"/>
  <c r="G200" i="11"/>
  <c r="G204" i="11"/>
  <c r="G208" i="11"/>
  <c r="G212" i="11"/>
  <c r="G216" i="11"/>
  <c r="G220" i="11"/>
  <c r="G224" i="11"/>
  <c r="G228" i="11"/>
  <c r="G232" i="11"/>
  <c r="G236" i="11"/>
  <c r="G240" i="11"/>
  <c r="G244" i="11"/>
  <c r="G248" i="11"/>
  <c r="G252" i="11"/>
  <c r="G256" i="11"/>
  <c r="G260" i="11"/>
  <c r="G264" i="11"/>
  <c r="G268" i="11"/>
  <c r="G272" i="11"/>
  <c r="G276" i="11"/>
  <c r="G280" i="11"/>
  <c r="G284" i="11"/>
  <c r="G288" i="11"/>
  <c r="G292" i="11"/>
  <c r="G296" i="11"/>
  <c r="G300" i="11"/>
  <c r="G304" i="11"/>
  <c r="G308" i="11"/>
  <c r="G312" i="11"/>
  <c r="G316" i="11"/>
  <c r="G16" i="11"/>
  <c r="G20" i="11"/>
  <c r="G24" i="11"/>
  <c r="G28" i="11"/>
  <c r="G3" i="11"/>
  <c r="M8" i="11" s="1"/>
  <c r="G8" i="11"/>
  <c r="G12" i="11"/>
  <c r="G39" i="11"/>
  <c r="G47" i="11"/>
  <c r="G55" i="11"/>
  <c r="G63" i="11"/>
  <c r="G71" i="11"/>
  <c r="G79" i="11"/>
  <c r="G95" i="11"/>
  <c r="G103" i="11"/>
  <c r="G111" i="11"/>
  <c r="G119" i="11"/>
  <c r="G127" i="11"/>
  <c r="G135" i="11"/>
  <c r="G143" i="11"/>
  <c r="G151" i="11"/>
  <c r="G159" i="11"/>
  <c r="G171" i="11"/>
  <c r="G176" i="11"/>
  <c r="G181" i="11"/>
  <c r="G192" i="11"/>
  <c r="G14" i="11"/>
  <c r="G6" i="11"/>
  <c r="G26" i="11"/>
  <c r="G18" i="11"/>
  <c r="G314" i="11"/>
  <c r="G306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3" i="11"/>
  <c r="G172" i="11"/>
  <c r="G144" i="11"/>
  <c r="G112" i="11"/>
  <c r="G80" i="11"/>
  <c r="G48" i="11"/>
  <c r="G13" i="11"/>
  <c r="G5" i="11"/>
  <c r="G17" i="11"/>
  <c r="G313" i="11"/>
  <c r="G297" i="11"/>
  <c r="G281" i="11"/>
  <c r="G265" i="11"/>
  <c r="G257" i="11"/>
  <c r="G241" i="11"/>
  <c r="G225" i="11"/>
  <c r="G209" i="11"/>
  <c r="G188" i="11"/>
  <c r="G136" i="11"/>
  <c r="G72" i="11"/>
  <c r="G30" i="11"/>
  <c r="G9" i="11"/>
  <c r="G29" i="11"/>
  <c r="G21" i="11"/>
  <c r="G317" i="11"/>
  <c r="G309" i="11"/>
  <c r="G301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77" i="11"/>
  <c r="G152" i="11"/>
  <c r="G120" i="11"/>
  <c r="G88" i="11"/>
  <c r="G56" i="11"/>
  <c r="H2" i="11"/>
  <c r="H308" i="11"/>
  <c r="H297" i="11"/>
  <c r="H287" i="11"/>
  <c r="H276" i="11"/>
  <c r="H261" i="11"/>
  <c r="H245" i="11"/>
  <c r="H229" i="11"/>
  <c r="H213" i="11"/>
  <c r="H197" i="11"/>
  <c r="H181" i="11"/>
  <c r="H165" i="11"/>
  <c r="H149" i="11"/>
  <c r="H133" i="11"/>
  <c r="H117" i="11"/>
  <c r="H101" i="11"/>
  <c r="H85" i="11"/>
  <c r="H69" i="11"/>
  <c r="H53" i="11"/>
  <c r="H37" i="11"/>
  <c r="H21" i="11"/>
  <c r="H4" i="11"/>
  <c r="H8" i="11"/>
  <c r="H12" i="11"/>
  <c r="H16" i="11"/>
  <c r="H20" i="11"/>
  <c r="H24" i="11"/>
  <c r="H28" i="11"/>
  <c r="H32" i="11"/>
  <c r="H36" i="11"/>
  <c r="H40" i="11"/>
  <c r="H44" i="11"/>
  <c r="H48" i="11"/>
  <c r="H52" i="11"/>
  <c r="H56" i="11"/>
  <c r="H60" i="11"/>
  <c r="H64" i="11"/>
  <c r="H68" i="11"/>
  <c r="H72" i="11"/>
  <c r="H76" i="11"/>
  <c r="H80" i="11"/>
  <c r="H84" i="11"/>
  <c r="H88" i="11"/>
  <c r="H92" i="11"/>
  <c r="H96" i="11"/>
  <c r="H100" i="11"/>
  <c r="H104" i="11"/>
  <c r="H108" i="11"/>
  <c r="H112" i="11"/>
  <c r="H116" i="11"/>
  <c r="H120" i="11"/>
  <c r="H124" i="11"/>
  <c r="H128" i="11"/>
  <c r="H132" i="11"/>
  <c r="H136" i="11"/>
  <c r="H140" i="11"/>
  <c r="H144" i="11"/>
  <c r="H148" i="11"/>
  <c r="H152" i="11"/>
  <c r="H156" i="11"/>
  <c r="H160" i="11"/>
  <c r="H164" i="11"/>
  <c r="H168" i="11"/>
  <c r="H172" i="11"/>
  <c r="H176" i="11"/>
  <c r="H180" i="11"/>
  <c r="H184" i="11"/>
  <c r="H188" i="11"/>
  <c r="H192" i="11"/>
  <c r="H196" i="11"/>
  <c r="H200" i="11"/>
  <c r="H204" i="11"/>
  <c r="H208" i="11"/>
  <c r="H212" i="11"/>
  <c r="H216" i="11"/>
  <c r="H220" i="11"/>
  <c r="H224" i="11"/>
  <c r="H228" i="11"/>
  <c r="H232" i="11"/>
  <c r="H236" i="11"/>
  <c r="H240" i="11"/>
  <c r="H244" i="11"/>
  <c r="H248" i="11"/>
  <c r="H252" i="11"/>
  <c r="H256" i="11"/>
  <c r="H260" i="11"/>
  <c r="H264" i="11"/>
  <c r="H268" i="11"/>
  <c r="H272" i="11"/>
  <c r="H6" i="11"/>
  <c r="H10" i="11"/>
  <c r="H14" i="11"/>
  <c r="H18" i="11"/>
  <c r="H22" i="11"/>
  <c r="H26" i="11"/>
  <c r="H30" i="11"/>
  <c r="H34" i="11"/>
  <c r="H38" i="11"/>
  <c r="H42" i="11"/>
  <c r="H46" i="11"/>
  <c r="H50" i="11"/>
  <c r="H54" i="11"/>
  <c r="H58" i="11"/>
  <c r="H62" i="11"/>
  <c r="H66" i="11"/>
  <c r="H70" i="11"/>
  <c r="H74" i="11"/>
  <c r="H78" i="11"/>
  <c r="H82" i="11"/>
  <c r="H86" i="11"/>
  <c r="H90" i="11"/>
  <c r="H94" i="11"/>
  <c r="H98" i="11"/>
  <c r="H102" i="11"/>
  <c r="H106" i="11"/>
  <c r="H110" i="11"/>
  <c r="H114" i="11"/>
  <c r="H118" i="11"/>
  <c r="H122" i="11"/>
  <c r="H126" i="11"/>
  <c r="H130" i="11"/>
  <c r="H134" i="11"/>
  <c r="H138" i="11"/>
  <c r="H142" i="11"/>
  <c r="H146" i="11"/>
  <c r="H150" i="11"/>
  <c r="H154" i="11"/>
  <c r="H158" i="11"/>
  <c r="H162" i="11"/>
  <c r="H166" i="11"/>
  <c r="H170" i="11"/>
  <c r="H174" i="11"/>
  <c r="H178" i="11"/>
  <c r="H182" i="11"/>
  <c r="H186" i="11"/>
  <c r="H190" i="11"/>
  <c r="H194" i="11"/>
  <c r="H198" i="11"/>
  <c r="H202" i="11"/>
  <c r="H206" i="11"/>
  <c r="H210" i="11"/>
  <c r="H214" i="11"/>
  <c r="H218" i="11"/>
  <c r="H222" i="11"/>
  <c r="H226" i="11"/>
  <c r="H230" i="11"/>
  <c r="H234" i="11"/>
  <c r="H238" i="11"/>
  <c r="H242" i="11"/>
  <c r="H246" i="11"/>
  <c r="H250" i="11"/>
  <c r="H254" i="11"/>
  <c r="H258" i="11"/>
  <c r="H262" i="11"/>
  <c r="H266" i="11"/>
  <c r="H270" i="11"/>
  <c r="H274" i="11"/>
  <c r="H278" i="11"/>
  <c r="H282" i="11"/>
  <c r="H286" i="11"/>
  <c r="H290" i="11"/>
  <c r="H294" i="11"/>
  <c r="H298" i="11"/>
  <c r="H302" i="11"/>
  <c r="H306" i="11"/>
  <c r="H310" i="11"/>
  <c r="H314" i="11"/>
  <c r="H318" i="11"/>
  <c r="H9" i="11"/>
  <c r="H17" i="11"/>
  <c r="H25" i="11"/>
  <c r="H33" i="11"/>
  <c r="H41" i="11"/>
  <c r="H49" i="11"/>
  <c r="H57" i="11"/>
  <c r="H65" i="11"/>
  <c r="H73" i="11"/>
  <c r="H81" i="11"/>
  <c r="H89" i="11"/>
  <c r="H97" i="11"/>
  <c r="H105" i="11"/>
  <c r="H113" i="11"/>
  <c r="H121" i="11"/>
  <c r="H129" i="11"/>
  <c r="H137" i="11"/>
  <c r="H145" i="11"/>
  <c r="H153" i="11"/>
  <c r="H161" i="11"/>
  <c r="H169" i="11"/>
  <c r="H177" i="11"/>
  <c r="H185" i="11"/>
  <c r="H193" i="11"/>
  <c r="H201" i="11"/>
  <c r="H209" i="11"/>
  <c r="H217" i="11"/>
  <c r="H225" i="11"/>
  <c r="H233" i="11"/>
  <c r="H241" i="11"/>
  <c r="H249" i="11"/>
  <c r="H257" i="11"/>
  <c r="H265" i="11"/>
  <c r="H273" i="11"/>
  <c r="H279" i="11"/>
  <c r="H284" i="11"/>
  <c r="H289" i="11"/>
  <c r="H295" i="11"/>
  <c r="H300" i="11"/>
  <c r="H305" i="11"/>
  <c r="H311" i="11"/>
  <c r="H316" i="11"/>
  <c r="H3" i="11"/>
  <c r="H11" i="11"/>
  <c r="H19" i="11"/>
  <c r="H27" i="11"/>
  <c r="H35" i="11"/>
  <c r="H43" i="11"/>
  <c r="H51" i="11"/>
  <c r="H59" i="11"/>
  <c r="H67" i="11"/>
  <c r="H75" i="11"/>
  <c r="H83" i="11"/>
  <c r="H91" i="11"/>
  <c r="H99" i="11"/>
  <c r="H107" i="11"/>
  <c r="H115" i="11"/>
  <c r="H123" i="11"/>
  <c r="H131" i="11"/>
  <c r="H139" i="11"/>
  <c r="H147" i="11"/>
  <c r="H155" i="11"/>
  <c r="H163" i="11"/>
  <c r="H171" i="11"/>
  <c r="H179" i="11"/>
  <c r="H187" i="11"/>
  <c r="H195" i="11"/>
  <c r="H203" i="11"/>
  <c r="H211" i="11"/>
  <c r="H219" i="11"/>
  <c r="H227" i="11"/>
  <c r="H235" i="11"/>
  <c r="H243" i="11"/>
  <c r="H251" i="11"/>
  <c r="H259" i="11"/>
  <c r="H267" i="11"/>
  <c r="H275" i="11"/>
  <c r="H280" i="11"/>
  <c r="H285" i="11"/>
  <c r="H291" i="11"/>
  <c r="H296" i="11"/>
  <c r="H301" i="11"/>
  <c r="H307" i="11"/>
  <c r="H312" i="11"/>
  <c r="H317" i="11"/>
  <c r="H315" i="11"/>
  <c r="H304" i="11"/>
  <c r="H293" i="11"/>
  <c r="H283" i="11"/>
  <c r="H271" i="11"/>
  <c r="H255" i="11"/>
  <c r="H239" i="11"/>
  <c r="H223" i="11"/>
  <c r="H207" i="11"/>
  <c r="H191" i="11"/>
  <c r="H175" i="11"/>
  <c r="H159" i="11"/>
  <c r="H143" i="11"/>
  <c r="H127" i="11"/>
  <c r="H111" i="11"/>
  <c r="H95" i="11"/>
  <c r="H79" i="11"/>
  <c r="H63" i="11"/>
  <c r="H47" i="11"/>
  <c r="H31" i="11"/>
  <c r="H15" i="11"/>
  <c r="H313" i="11"/>
  <c r="H303" i="11"/>
  <c r="H292" i="11"/>
  <c r="H281" i="11"/>
  <c r="H269" i="11"/>
  <c r="H253" i="11"/>
  <c r="H237" i="11"/>
  <c r="H221" i="11"/>
  <c r="H205" i="11"/>
  <c r="H189" i="11"/>
  <c r="H173" i="11"/>
  <c r="H157" i="11"/>
  <c r="H141" i="11"/>
  <c r="H125" i="11"/>
  <c r="H109" i="11"/>
  <c r="H93" i="11"/>
  <c r="H77" i="11"/>
  <c r="H61" i="11"/>
  <c r="H45" i="11"/>
  <c r="H29" i="11"/>
  <c r="H13" i="11"/>
  <c r="AL2" i="12" l="1"/>
  <c r="T184" i="12"/>
  <c r="AL184" i="12" s="1"/>
  <c r="T154" i="12"/>
  <c r="AL154" i="12" s="1"/>
  <c r="T196" i="12"/>
  <c r="AL196" i="12" s="1"/>
  <c r="T164" i="12"/>
  <c r="AL164" i="12" s="1"/>
  <c r="T189" i="12"/>
  <c r="AL189" i="12" s="1"/>
  <c r="T173" i="12"/>
  <c r="AL173" i="12" s="1"/>
  <c r="T157" i="12"/>
  <c r="AL157" i="12" s="1"/>
  <c r="T141" i="12"/>
  <c r="AL141" i="12" s="1"/>
  <c r="T125" i="12"/>
  <c r="AL125" i="12" s="1"/>
  <c r="T109" i="12"/>
  <c r="AL109" i="12" s="1"/>
  <c r="T93" i="12"/>
  <c r="AL93" i="12" s="1"/>
  <c r="T77" i="12"/>
  <c r="AL77" i="12" s="1"/>
  <c r="T61" i="12"/>
  <c r="AL61" i="12" s="1"/>
  <c r="T45" i="12"/>
  <c r="AL45" i="12" s="1"/>
  <c r="T29" i="12"/>
  <c r="AL29" i="12" s="1"/>
  <c r="T13" i="12"/>
  <c r="T120" i="12"/>
  <c r="AL120" i="12" s="1"/>
  <c r="T140" i="12"/>
  <c r="AL140" i="12" s="1"/>
  <c r="T124" i="12"/>
  <c r="AL124" i="12" s="1"/>
  <c r="T104" i="12"/>
  <c r="AL104" i="12" s="1"/>
  <c r="T88" i="12"/>
  <c r="AL88" i="12" s="1"/>
  <c r="T72" i="12"/>
  <c r="AL72" i="12" s="1"/>
  <c r="T56" i="12"/>
  <c r="AL56" i="12" s="1"/>
  <c r="T36" i="12"/>
  <c r="AL36" i="12" s="1"/>
  <c r="T20" i="12"/>
  <c r="AL20" i="12" s="1"/>
  <c r="T4" i="12"/>
  <c r="AL4" i="12" s="1"/>
  <c r="T187" i="12"/>
  <c r="AL187" i="12" s="1"/>
  <c r="T171" i="12"/>
  <c r="AL171" i="12" s="1"/>
  <c r="T155" i="12"/>
  <c r="AL155" i="12" s="1"/>
  <c r="T139" i="12"/>
  <c r="AL139" i="12" s="1"/>
  <c r="T123" i="12"/>
  <c r="AL123" i="12" s="1"/>
  <c r="T107" i="12"/>
  <c r="AL107" i="12" s="1"/>
  <c r="T91" i="12"/>
  <c r="AL91" i="12" s="1"/>
  <c r="T75" i="12"/>
  <c r="AL75" i="12" s="1"/>
  <c r="T59" i="12"/>
  <c r="AL59" i="12" s="1"/>
  <c r="T43" i="12"/>
  <c r="T27" i="12"/>
  <c r="AL27" i="12" s="1"/>
  <c r="T11" i="12"/>
  <c r="T192" i="12"/>
  <c r="AL192" i="12" s="1"/>
  <c r="T160" i="12"/>
  <c r="AL160" i="12" s="1"/>
  <c r="T200" i="12"/>
  <c r="AL200" i="12" s="1"/>
  <c r="T201" i="12"/>
  <c r="AL201" i="12" s="1"/>
  <c r="T185" i="12"/>
  <c r="AL185" i="12" s="1"/>
  <c r="T169" i="12"/>
  <c r="AL169" i="12" s="1"/>
  <c r="T153" i="12"/>
  <c r="AL153" i="12" s="1"/>
  <c r="T137" i="12"/>
  <c r="AL137" i="12" s="1"/>
  <c r="T121" i="12"/>
  <c r="AL121" i="12" s="1"/>
  <c r="T105" i="12"/>
  <c r="T89" i="12"/>
  <c r="AL89" i="12" s="1"/>
  <c r="T73" i="12"/>
  <c r="AL73" i="12" s="1"/>
  <c r="T57" i="12"/>
  <c r="AL57" i="12" s="1"/>
  <c r="T41" i="12"/>
  <c r="AL41" i="12" s="1"/>
  <c r="T25" i="12"/>
  <c r="AL25" i="12" s="1"/>
  <c r="T9" i="12"/>
  <c r="AL9" i="12" s="1"/>
  <c r="T40" i="12"/>
  <c r="AL40" i="12" s="1"/>
  <c r="T136" i="12"/>
  <c r="AL136" i="12" s="1"/>
  <c r="T116" i="12"/>
  <c r="AL116" i="12" s="1"/>
  <c r="T100" i="12"/>
  <c r="AL100" i="12" s="1"/>
  <c r="T84" i="12"/>
  <c r="AL84" i="12" s="1"/>
  <c r="T68" i="12"/>
  <c r="AL68" i="12" s="1"/>
  <c r="T52" i="12"/>
  <c r="AL52" i="12" s="1"/>
  <c r="T32" i="12"/>
  <c r="AL32" i="12" s="1"/>
  <c r="T16" i="12"/>
  <c r="AL16" i="12" s="1"/>
  <c r="T199" i="12"/>
  <c r="AL199" i="12" s="1"/>
  <c r="T183" i="12"/>
  <c r="AL183" i="12" s="1"/>
  <c r="T167" i="12"/>
  <c r="AL167" i="12" s="1"/>
  <c r="T151" i="12"/>
  <c r="AL151" i="12" s="1"/>
  <c r="T135" i="12"/>
  <c r="AL135" i="12" s="1"/>
  <c r="T119" i="12"/>
  <c r="AL119" i="12" s="1"/>
  <c r="T103" i="12"/>
  <c r="AL103" i="12" s="1"/>
  <c r="T87" i="12"/>
  <c r="AL87" i="12" s="1"/>
  <c r="T71" i="12"/>
  <c r="AL71" i="12" s="1"/>
  <c r="T55" i="12"/>
  <c r="AL55" i="12" s="1"/>
  <c r="T39" i="12"/>
  <c r="AL39" i="12" s="1"/>
  <c r="T23" i="12"/>
  <c r="T7" i="12"/>
  <c r="AL7" i="12" s="1"/>
  <c r="T188" i="12"/>
  <c r="AL188" i="12" s="1"/>
  <c r="T176" i="12"/>
  <c r="AL176" i="12" s="1"/>
  <c r="T168" i="12"/>
  <c r="AL168" i="12" s="1"/>
  <c r="T180" i="12"/>
  <c r="AL180" i="12" s="1"/>
  <c r="T94" i="12"/>
  <c r="AL94" i="12" s="1"/>
  <c r="T197" i="12"/>
  <c r="AL197" i="12" s="1"/>
  <c r="T181" i="12"/>
  <c r="AL181" i="12" s="1"/>
  <c r="T165" i="12"/>
  <c r="AL165" i="12" s="1"/>
  <c r="T149" i="12"/>
  <c r="AL149" i="12" s="1"/>
  <c r="T133" i="12"/>
  <c r="AL133" i="12" s="1"/>
  <c r="T117" i="12"/>
  <c r="AL117" i="12" s="1"/>
  <c r="T101" i="12"/>
  <c r="AL101" i="12" s="1"/>
  <c r="T85" i="12"/>
  <c r="AL85" i="12" s="1"/>
  <c r="T69" i="12"/>
  <c r="AL69" i="12" s="1"/>
  <c r="T53" i="12"/>
  <c r="AL53" i="12" s="1"/>
  <c r="T37" i="12"/>
  <c r="AL37" i="12" s="1"/>
  <c r="T21" i="12"/>
  <c r="AL21" i="12" s="1"/>
  <c r="T156" i="12"/>
  <c r="AL156" i="12" s="1"/>
  <c r="T152" i="12"/>
  <c r="AL152" i="12" s="1"/>
  <c r="T132" i="12"/>
  <c r="AL132" i="12" s="1"/>
  <c r="T112" i="12"/>
  <c r="AL112" i="12" s="1"/>
  <c r="T96" i="12"/>
  <c r="AL96" i="12" s="1"/>
  <c r="T80" i="12"/>
  <c r="AL80" i="12" s="1"/>
  <c r="T64" i="12"/>
  <c r="AL64" i="12" s="1"/>
  <c r="T48" i="12"/>
  <c r="AL48" i="12" s="1"/>
  <c r="T28" i="12"/>
  <c r="AL28" i="12" s="1"/>
  <c r="T12" i="12"/>
  <c r="AL12" i="12" s="1"/>
  <c r="T195" i="12"/>
  <c r="AL195" i="12" s="1"/>
  <c r="T179" i="12"/>
  <c r="AL179" i="12" s="1"/>
  <c r="T163" i="12"/>
  <c r="AL163" i="12" s="1"/>
  <c r="T147" i="12"/>
  <c r="AL147" i="12" s="1"/>
  <c r="T131" i="12"/>
  <c r="AL131" i="12" s="1"/>
  <c r="T115" i="12"/>
  <c r="AL115" i="12" s="1"/>
  <c r="T99" i="12"/>
  <c r="AL99" i="12" s="1"/>
  <c r="T83" i="12"/>
  <c r="AL83" i="12" s="1"/>
  <c r="T67" i="12"/>
  <c r="AL67" i="12" s="1"/>
  <c r="T51" i="12"/>
  <c r="AL51" i="12" s="1"/>
  <c r="T35" i="12"/>
  <c r="AL35" i="12" s="1"/>
  <c r="T19" i="12"/>
  <c r="AL19" i="12" s="1"/>
  <c r="T172" i="12"/>
  <c r="AL172" i="12" s="1"/>
  <c r="T122" i="12"/>
  <c r="AL122" i="12" s="1"/>
  <c r="T90" i="12"/>
  <c r="AL90" i="12" s="1"/>
  <c r="T74" i="12"/>
  <c r="AL74" i="12" s="1"/>
  <c r="T42" i="12"/>
  <c r="AL42" i="12" s="1"/>
  <c r="T10" i="12"/>
  <c r="AL10" i="12" s="1"/>
  <c r="T193" i="12"/>
  <c r="AL193" i="12" s="1"/>
  <c r="T177" i="12"/>
  <c r="AL177" i="12" s="1"/>
  <c r="T161" i="12"/>
  <c r="AL161" i="12" s="1"/>
  <c r="T145" i="12"/>
  <c r="AL145" i="12" s="1"/>
  <c r="T129" i="12"/>
  <c r="AL129" i="12" s="1"/>
  <c r="T113" i="12"/>
  <c r="AL113" i="12" s="1"/>
  <c r="T97" i="12"/>
  <c r="AL97" i="12" s="1"/>
  <c r="T81" i="12"/>
  <c r="AL81" i="12" s="1"/>
  <c r="T65" i="12"/>
  <c r="AL65" i="12" s="1"/>
  <c r="T49" i="12"/>
  <c r="AL49" i="12" s="1"/>
  <c r="T33" i="12"/>
  <c r="AL33" i="12" s="1"/>
  <c r="T17" i="12"/>
  <c r="AL17" i="12" s="1"/>
  <c r="T144" i="12"/>
  <c r="AL144" i="12" s="1"/>
  <c r="T148" i="12"/>
  <c r="AL148" i="12" s="1"/>
  <c r="T128" i="12"/>
  <c r="AL128" i="12" s="1"/>
  <c r="T108" i="12"/>
  <c r="AL108" i="12" s="1"/>
  <c r="T92" i="12"/>
  <c r="AL92" i="12" s="1"/>
  <c r="T76" i="12"/>
  <c r="AL76" i="12" s="1"/>
  <c r="T60" i="12"/>
  <c r="AL60" i="12" s="1"/>
  <c r="T44" i="12"/>
  <c r="AL44" i="12" s="1"/>
  <c r="T24" i="12"/>
  <c r="AL24" i="12" s="1"/>
  <c r="T8" i="12"/>
  <c r="AL8" i="12" s="1"/>
  <c r="T191" i="12"/>
  <c r="AL191" i="12" s="1"/>
  <c r="T175" i="12"/>
  <c r="AL175" i="12" s="1"/>
  <c r="T159" i="12"/>
  <c r="AL159" i="12" s="1"/>
  <c r="T143" i="12"/>
  <c r="AL143" i="12" s="1"/>
  <c r="T127" i="12"/>
  <c r="AL127" i="12" s="1"/>
  <c r="T111" i="12"/>
  <c r="AL111" i="12" s="1"/>
  <c r="T95" i="12"/>
  <c r="AL95" i="12" s="1"/>
  <c r="T79" i="12"/>
  <c r="AL79" i="12" s="1"/>
  <c r="T63" i="12"/>
  <c r="AL63" i="12" s="1"/>
  <c r="T47" i="12"/>
  <c r="AL47" i="12" s="1"/>
  <c r="T31" i="12"/>
  <c r="AL31" i="12" s="1"/>
  <c r="T15" i="12"/>
  <c r="AL15" i="12" s="1"/>
  <c r="T5" i="12"/>
  <c r="AL5" i="12" s="1"/>
  <c r="T174" i="12"/>
  <c r="AL174" i="12" s="1"/>
  <c r="T150" i="12"/>
  <c r="AL150" i="12" s="1"/>
  <c r="T190" i="12"/>
  <c r="AL190" i="12" s="1"/>
  <c r="T178" i="12"/>
  <c r="AL178" i="12" s="1"/>
  <c r="T134" i="12"/>
  <c r="AL134" i="12" s="1"/>
  <c r="T118" i="12"/>
  <c r="AL118" i="12" s="1"/>
  <c r="T102" i="12"/>
  <c r="AL102" i="12" s="1"/>
  <c r="T86" i="12"/>
  <c r="AL86" i="12" s="1"/>
  <c r="T70" i="12"/>
  <c r="AL70" i="12" s="1"/>
  <c r="T54" i="12"/>
  <c r="AL54" i="12" s="1"/>
  <c r="T38" i="12"/>
  <c r="AL38" i="12" s="1"/>
  <c r="T22" i="12"/>
  <c r="AL22" i="12" s="1"/>
  <c r="T6" i="12"/>
  <c r="AL6" i="12" s="1"/>
  <c r="T182" i="12"/>
  <c r="AL182" i="12" s="1"/>
  <c r="T142" i="12"/>
  <c r="AL142" i="12" s="1"/>
  <c r="T186" i="12"/>
  <c r="AL186" i="12" s="1"/>
  <c r="T106" i="12"/>
  <c r="AL106" i="12" s="1"/>
  <c r="T26" i="12"/>
  <c r="AL26" i="12" s="1"/>
  <c r="T166" i="12"/>
  <c r="AL166" i="12" s="1"/>
  <c r="T138" i="12"/>
  <c r="AL138" i="12" s="1"/>
  <c r="T170" i="12"/>
  <c r="AL170" i="12" s="1"/>
  <c r="T130" i="12"/>
  <c r="AL130" i="12" s="1"/>
  <c r="T114" i="12"/>
  <c r="AL114" i="12" s="1"/>
  <c r="T98" i="12"/>
  <c r="AL98" i="12" s="1"/>
  <c r="T82" i="12"/>
  <c r="AL82" i="12" s="1"/>
  <c r="T66" i="12"/>
  <c r="AL66" i="12" s="1"/>
  <c r="T50" i="12"/>
  <c r="AL50" i="12" s="1"/>
  <c r="T34" i="12"/>
  <c r="AL34" i="12" s="1"/>
  <c r="T18" i="12"/>
  <c r="AL18" i="12" s="1"/>
  <c r="T198" i="12"/>
  <c r="AL198" i="12" s="1"/>
  <c r="T158" i="12"/>
  <c r="AL158" i="12" s="1"/>
  <c r="T194" i="12"/>
  <c r="AL194" i="12" s="1"/>
  <c r="T162" i="12"/>
  <c r="AL162" i="12" s="1"/>
  <c r="T126" i="12"/>
  <c r="AL126" i="12" s="1"/>
  <c r="T110" i="12"/>
  <c r="AL110" i="12" s="1"/>
  <c r="T78" i="12"/>
  <c r="AL78" i="12" s="1"/>
  <c r="T62" i="12"/>
  <c r="AL62" i="12" s="1"/>
  <c r="T46" i="12"/>
  <c r="AL46" i="12" s="1"/>
  <c r="T30" i="12"/>
  <c r="AL30" i="12" s="1"/>
  <c r="T14" i="12"/>
  <c r="T3" i="12"/>
  <c r="AL3" i="12" s="1"/>
  <c r="T146" i="12"/>
  <c r="AL146" i="12" s="1"/>
  <c r="T58" i="12"/>
  <c r="AL58" i="12" s="1"/>
  <c r="R8" i="11"/>
  <c r="L8" i="11"/>
  <c r="P8" i="11"/>
  <c r="P9" i="11"/>
  <c r="L9" i="11"/>
  <c r="O9" i="11"/>
  <c r="R9" i="11"/>
  <c r="N9" i="11"/>
  <c r="Q9" i="11"/>
  <c r="M9" i="11"/>
  <c r="O8" i="11"/>
  <c r="AL23" i="12"/>
  <c r="AL11" i="12"/>
  <c r="AL43" i="12"/>
  <c r="AL105" i="12"/>
  <c r="AL13" i="12"/>
  <c r="W6" i="12" l="1"/>
  <c r="W3" i="12"/>
  <c r="W4" i="12"/>
  <c r="W2" i="12"/>
  <c r="AL14" i="12"/>
  <c r="AT7" i="12" s="1"/>
  <c r="W5" i="12"/>
  <c r="L10" i="11"/>
  <c r="S8" i="11"/>
  <c r="S10" i="11" s="1"/>
  <c r="M10" i="11"/>
  <c r="O10" i="11"/>
  <c r="S9" i="11"/>
  <c r="R10" i="11"/>
  <c r="N10" i="11"/>
  <c r="Q10" i="11"/>
  <c r="P10" i="11"/>
  <c r="AT8" i="12" l="1"/>
  <c r="AT5" i="12"/>
  <c r="AT9" i="12"/>
  <c r="AT10" i="12"/>
  <c r="AT11" i="12"/>
  <c r="AT14" i="12"/>
  <c r="AT12" i="12"/>
  <c r="AT13" i="12"/>
  <c r="AO3" i="12"/>
  <c r="AT15" i="12"/>
  <c r="AT16" i="12"/>
  <c r="AT2" i="12"/>
  <c r="AT3" i="12"/>
  <c r="AT4" i="12"/>
  <c r="AO4" i="12"/>
  <c r="AO5" i="12" s="1"/>
  <c r="AT6" i="12"/>
  <c r="L16" i="11"/>
  <c r="L15" i="11"/>
  <c r="Q15" i="11"/>
  <c r="Q16" i="11"/>
  <c r="Q23" i="11" s="1"/>
  <c r="R15" i="11"/>
  <c r="R16" i="11"/>
  <c r="R23" i="11" s="1"/>
  <c r="M15" i="11"/>
  <c r="M16" i="11"/>
  <c r="M23" i="11" s="1"/>
  <c r="N15" i="11"/>
  <c r="N16" i="11"/>
  <c r="N23" i="11" s="1"/>
  <c r="P15" i="11"/>
  <c r="P16" i="11"/>
  <c r="P23" i="11" s="1"/>
  <c r="O16" i="11"/>
  <c r="O23" i="11" s="1"/>
  <c r="O15" i="11"/>
  <c r="AT18" i="12" l="1"/>
  <c r="AR13" i="12"/>
  <c r="AR9" i="12"/>
  <c r="AR5" i="12"/>
  <c r="AR16" i="12"/>
  <c r="AR12" i="12"/>
  <c r="AR8" i="12"/>
  <c r="AR4" i="12"/>
  <c r="AQ2" i="12"/>
  <c r="AQ16" i="12"/>
  <c r="AR11" i="12"/>
  <c r="AR7" i="12"/>
  <c r="AR3" i="12"/>
  <c r="AR15" i="12"/>
  <c r="AR14" i="12"/>
  <c r="AR10" i="12"/>
  <c r="AR6" i="12"/>
  <c r="AR2" i="12"/>
  <c r="P17" i="11"/>
  <c r="P22" i="11"/>
  <c r="P24" i="11" s="1"/>
  <c r="M17" i="11"/>
  <c r="M22" i="11"/>
  <c r="M24" i="11" s="1"/>
  <c r="Q17" i="11"/>
  <c r="Q22" i="11"/>
  <c r="Q24" i="11" s="1"/>
  <c r="S15" i="11"/>
  <c r="L17" i="11"/>
  <c r="S17" i="11" s="1"/>
  <c r="L22" i="11"/>
  <c r="W4" i="11"/>
  <c r="O17" i="11"/>
  <c r="O22" i="11"/>
  <c r="O24" i="11" s="1"/>
  <c r="N17" i="11"/>
  <c r="N22" i="11"/>
  <c r="N24" i="11" s="1"/>
  <c r="R17" i="11"/>
  <c r="R22" i="11"/>
  <c r="R24" i="11" s="1"/>
  <c r="S16" i="11"/>
  <c r="L23" i="11"/>
  <c r="S23" i="11" s="1"/>
  <c r="AQ4" i="12" l="1"/>
  <c r="AQ7" i="12"/>
  <c r="AS7" i="12" s="1"/>
  <c r="AS16" i="12"/>
  <c r="AU16" i="12"/>
  <c r="AV16" i="12" s="1"/>
  <c r="AW16" i="12" s="1"/>
  <c r="AU7" i="12"/>
  <c r="AV7" i="12" s="1"/>
  <c r="AW7" i="12" s="1"/>
  <c r="AQ8" i="12"/>
  <c r="AU4" i="12"/>
  <c r="AV4" i="12" s="1"/>
  <c r="AW4" i="12" s="1"/>
  <c r="AQ5" i="12"/>
  <c r="AS4" i="12"/>
  <c r="AQ15" i="12"/>
  <c r="AU11" i="12"/>
  <c r="AV11" i="12" s="1"/>
  <c r="AW11" i="12" s="1"/>
  <c r="AQ12" i="12"/>
  <c r="AS12" i="12" s="1"/>
  <c r="AQ9" i="12"/>
  <c r="AU9" i="12" s="1"/>
  <c r="AV9" i="12" s="1"/>
  <c r="AW9" i="12" s="1"/>
  <c r="AS8" i="12"/>
  <c r="AU8" i="12"/>
  <c r="AV8" i="12" s="1"/>
  <c r="AW8" i="12" s="1"/>
  <c r="AQ10" i="12"/>
  <c r="AS10" i="12"/>
  <c r="AU10" i="12"/>
  <c r="AV10" i="12" s="1"/>
  <c r="AW10" i="12" s="1"/>
  <c r="AQ11" i="12"/>
  <c r="AS11" i="12" s="1"/>
  <c r="AQ6" i="12"/>
  <c r="AU6" i="12" s="1"/>
  <c r="AV6" i="12" s="1"/>
  <c r="AW6" i="12" s="1"/>
  <c r="AU5" i="12"/>
  <c r="AV5" i="12" s="1"/>
  <c r="AW5" i="12" s="1"/>
  <c r="AS5" i="12"/>
  <c r="AU2" i="12"/>
  <c r="AS2" i="12"/>
  <c r="AQ3" i="12"/>
  <c r="AS3" i="12" s="1"/>
  <c r="AU15" i="12"/>
  <c r="AV15" i="12" s="1"/>
  <c r="AW15" i="12" s="1"/>
  <c r="AS15" i="12"/>
  <c r="AQ13" i="12"/>
  <c r="AU13" i="12" s="1"/>
  <c r="AV13" i="12" s="1"/>
  <c r="AW13" i="12" s="1"/>
  <c r="AQ14" i="12"/>
  <c r="AS14" i="12" s="1"/>
  <c r="L24" i="11"/>
  <c r="S22" i="11"/>
  <c r="S24" i="11" s="1"/>
  <c r="AS9" i="12" l="1"/>
  <c r="AU14" i="12"/>
  <c r="AV14" i="12" s="1"/>
  <c r="AW14" i="12" s="1"/>
  <c r="AS6" i="12"/>
  <c r="AS13" i="12"/>
  <c r="AU12" i="12"/>
  <c r="AV12" i="12" s="1"/>
  <c r="AW12" i="12" s="1"/>
  <c r="AU3" i="12"/>
  <c r="AV3" i="12" s="1"/>
  <c r="AW3" i="12" s="1"/>
  <c r="AV2" i="12"/>
  <c r="AU18" i="12" l="1"/>
  <c r="AV18" i="12"/>
  <c r="AW2" i="12"/>
  <c r="AW18" i="12" s="1"/>
  <c r="AY2" i="12" s="1"/>
</calcChain>
</file>

<file path=xl/sharedStrings.xml><?xml version="1.0" encoding="utf-8"?>
<sst xmlns="http://schemas.openxmlformats.org/spreadsheetml/2006/main" count="2027" uniqueCount="435">
  <si>
    <t>Jusidiction</t>
  </si>
  <si>
    <t>2015 Households Without Vehicles</t>
  </si>
  <si>
    <t>2015 Vehicles per Household</t>
  </si>
  <si>
    <t>2016 Households Without Vehicles</t>
  </si>
  <si>
    <t>2016 Vehicles per Household</t>
  </si>
  <si>
    <t>http://www.governing.com/gov-data</t>
  </si>
  <si>
    <t>Source:</t>
  </si>
  <si>
    <t>Table A</t>
  </si>
  <si>
    <t>Table B</t>
  </si>
  <si>
    <t xml:space="preserve"> </t>
  </si>
  <si>
    <t>Table C</t>
  </si>
  <si>
    <t>Table D</t>
  </si>
  <si>
    <t>P-value</t>
  </si>
  <si>
    <t>Abilene</t>
  </si>
  <si>
    <t xml:space="preserve"> Texas</t>
  </si>
  <si>
    <t>Akron</t>
  </si>
  <si>
    <t xml:space="preserve"> Ohio</t>
  </si>
  <si>
    <t>Albuquerque</t>
  </si>
  <si>
    <t xml:space="preserve"> New Mexico</t>
  </si>
  <si>
    <t>Alexandria</t>
  </si>
  <si>
    <t xml:space="preserve"> Virginia</t>
  </si>
  <si>
    <t>Allentown</t>
  </si>
  <si>
    <t xml:space="preserve"> Pennsylvania</t>
  </si>
  <si>
    <t>Amarillo</t>
  </si>
  <si>
    <t>Anaheim</t>
  </si>
  <si>
    <t xml:space="preserve"> California</t>
  </si>
  <si>
    <t>Anchorage</t>
  </si>
  <si>
    <t xml:space="preserve"> Alaska</t>
  </si>
  <si>
    <t>Ann Arbor</t>
  </si>
  <si>
    <t xml:space="preserve"> Michigan</t>
  </si>
  <si>
    <t>Antioch</t>
  </si>
  <si>
    <t>Arden-Arcade</t>
  </si>
  <si>
    <t>Arlington</t>
  </si>
  <si>
    <t>Arvada</t>
  </si>
  <si>
    <t xml:space="preserve"> Colorado</t>
  </si>
  <si>
    <t>Athens-Clarke County</t>
  </si>
  <si>
    <t xml:space="preserve"> Georgia</t>
  </si>
  <si>
    <t>Atlanta</t>
  </si>
  <si>
    <t>Augusta-Richmond County</t>
  </si>
  <si>
    <t>Aurora</t>
  </si>
  <si>
    <t xml:space="preserve"> Illinois</t>
  </si>
  <si>
    <t>Austin</t>
  </si>
  <si>
    <t>Bakersfield</t>
  </si>
  <si>
    <t>Baltimore</t>
  </si>
  <si>
    <t xml:space="preserve"> Maryland</t>
  </si>
  <si>
    <t>Baton Rouge</t>
  </si>
  <si>
    <t xml:space="preserve"> Louisiana</t>
  </si>
  <si>
    <t>Beaumont</t>
  </si>
  <si>
    <t>Bellevue</t>
  </si>
  <si>
    <t xml:space="preserve"> Washington</t>
  </si>
  <si>
    <t>Berkeley</t>
  </si>
  <si>
    <t>Billings</t>
  </si>
  <si>
    <t xml:space="preserve"> Montana</t>
  </si>
  <si>
    <t>Birmingham</t>
  </si>
  <si>
    <t xml:space="preserve"> Alabama</t>
  </si>
  <si>
    <t>Boise City</t>
  </si>
  <si>
    <t xml:space="preserve"> Idaho</t>
  </si>
  <si>
    <t>Boston</t>
  </si>
  <si>
    <t xml:space="preserve"> Massachusetts</t>
  </si>
  <si>
    <t>Boulder</t>
  </si>
  <si>
    <t>Brandon</t>
  </si>
  <si>
    <t xml:space="preserve"> Florida</t>
  </si>
  <si>
    <t>Bridgeport</t>
  </si>
  <si>
    <t xml:space="preserve"> Connecticut</t>
  </si>
  <si>
    <t>Broken Arrow</t>
  </si>
  <si>
    <t xml:space="preserve"> Oklahoma</t>
  </si>
  <si>
    <t>Brownsville</t>
  </si>
  <si>
    <t>Buffalo</t>
  </si>
  <si>
    <t xml:space="preserve"> New York</t>
  </si>
  <si>
    <t>Burbank</t>
  </si>
  <si>
    <t>Cambridge</t>
  </si>
  <si>
    <t>Cape Coral</t>
  </si>
  <si>
    <t>Carlsbad</t>
  </si>
  <si>
    <t>Carrollton</t>
  </si>
  <si>
    <t>Cary</t>
  </si>
  <si>
    <t xml:space="preserve"> North Carolina</t>
  </si>
  <si>
    <t>Cedar Rapids</t>
  </si>
  <si>
    <t xml:space="preserve"> Iowa</t>
  </si>
  <si>
    <t>Centennial</t>
  </si>
  <si>
    <t>Chandler</t>
  </si>
  <si>
    <t xml:space="preserve"> Arizona</t>
  </si>
  <si>
    <t>Charleston</t>
  </si>
  <si>
    <t xml:space="preserve"> South Carolina</t>
  </si>
  <si>
    <t>Charlotte</t>
  </si>
  <si>
    <t>Chattanooga</t>
  </si>
  <si>
    <t xml:space="preserve"> Tennessee</t>
  </si>
  <si>
    <t>Chesapeake</t>
  </si>
  <si>
    <t>Chicago</t>
  </si>
  <si>
    <t>Chula Vista</t>
  </si>
  <si>
    <t>Cincinnati</t>
  </si>
  <si>
    <t>Clarksville</t>
  </si>
  <si>
    <t>Clearwater</t>
  </si>
  <si>
    <t>Cleveland</t>
  </si>
  <si>
    <t>Clovis</t>
  </si>
  <si>
    <t>College Station</t>
  </si>
  <si>
    <t>Colorado Springs</t>
  </si>
  <si>
    <t>Columbia</t>
  </si>
  <si>
    <t xml:space="preserve"> Missouri</t>
  </si>
  <si>
    <t>Columbus</t>
  </si>
  <si>
    <t>Concord</t>
  </si>
  <si>
    <t>Coral Springs</t>
  </si>
  <si>
    <t>Corona</t>
  </si>
  <si>
    <t>Corpus Christi</t>
  </si>
  <si>
    <t>Costa Mesa</t>
  </si>
  <si>
    <t>Dallas</t>
  </si>
  <si>
    <t>Daly City</t>
  </si>
  <si>
    <t>Davenport</t>
  </si>
  <si>
    <t>Davie</t>
  </si>
  <si>
    <t>Dayton</t>
  </si>
  <si>
    <t>Denton</t>
  </si>
  <si>
    <t>Denver</t>
  </si>
  <si>
    <t>Des Moines</t>
  </si>
  <si>
    <t>Detroit</t>
  </si>
  <si>
    <t>Downey</t>
  </si>
  <si>
    <t>Durham</t>
  </si>
  <si>
    <t>East Los Angeles</t>
  </si>
  <si>
    <t>El Cajon</t>
  </si>
  <si>
    <t>El Monte</t>
  </si>
  <si>
    <t>El Paso</t>
  </si>
  <si>
    <t>Elgin</t>
  </si>
  <si>
    <t>Elizabeth</t>
  </si>
  <si>
    <t xml:space="preserve"> New Jersey</t>
  </si>
  <si>
    <t>Elk Grove</t>
  </si>
  <si>
    <t>Enterprise</t>
  </si>
  <si>
    <t xml:space="preserve"> Nevada</t>
  </si>
  <si>
    <t>Escondido</t>
  </si>
  <si>
    <t>Eugene</t>
  </si>
  <si>
    <t xml:space="preserve"> Oregon</t>
  </si>
  <si>
    <t>Evansville</t>
  </si>
  <si>
    <t xml:space="preserve"> Indiana</t>
  </si>
  <si>
    <t>Everett</t>
  </si>
  <si>
    <t>Fairfield</t>
  </si>
  <si>
    <t>Fargo</t>
  </si>
  <si>
    <t xml:space="preserve"> North Dakota</t>
  </si>
  <si>
    <t>Fayetteville</t>
  </si>
  <si>
    <t>Fontana</t>
  </si>
  <si>
    <t>Fort Collins</t>
  </si>
  <si>
    <t>Fort Lauderdale</t>
  </si>
  <si>
    <t>Fort Wayne</t>
  </si>
  <si>
    <t>Fort Worth</t>
  </si>
  <si>
    <t>Fremont</t>
  </si>
  <si>
    <t>Fresno</t>
  </si>
  <si>
    <t>Frisco</t>
  </si>
  <si>
    <t>Fullerton</t>
  </si>
  <si>
    <t>Gainesville</t>
  </si>
  <si>
    <t>Garden Grove</t>
  </si>
  <si>
    <t>Garland</t>
  </si>
  <si>
    <t>Gilbert</t>
  </si>
  <si>
    <t>Glendale</t>
  </si>
  <si>
    <t>Grand Prairie</t>
  </si>
  <si>
    <t>Grand Rapids</t>
  </si>
  <si>
    <t>Greeley</t>
  </si>
  <si>
    <t>Green Bay</t>
  </si>
  <si>
    <t xml:space="preserve"> Wisconsin</t>
  </si>
  <si>
    <t>Greensboro</t>
  </si>
  <si>
    <t>Gresham</t>
  </si>
  <si>
    <t>Hampton</t>
  </si>
  <si>
    <t>Hartford</t>
  </si>
  <si>
    <t>Hayward</t>
  </si>
  <si>
    <t>Henderson</t>
  </si>
  <si>
    <t>Hialeah</t>
  </si>
  <si>
    <t>High Point</t>
  </si>
  <si>
    <t>Highlands Ranch</t>
  </si>
  <si>
    <t>Hillsboro</t>
  </si>
  <si>
    <t>Hollywood</t>
  </si>
  <si>
    <t>Honolulu</t>
  </si>
  <si>
    <t xml:space="preserve"> Hawaii</t>
  </si>
  <si>
    <t>Houston</t>
  </si>
  <si>
    <t>Huntington Beach</t>
  </si>
  <si>
    <t>Huntsville</t>
  </si>
  <si>
    <t>Independence</t>
  </si>
  <si>
    <t>Indianapolis</t>
  </si>
  <si>
    <t>Inglewood</t>
  </si>
  <si>
    <t>Irvine</t>
  </si>
  <si>
    <t>Irving</t>
  </si>
  <si>
    <t>Jackson</t>
  </si>
  <si>
    <t xml:space="preserve"> Mississippi</t>
  </si>
  <si>
    <t>Jacksonville</t>
  </si>
  <si>
    <t>Jersey City</t>
  </si>
  <si>
    <t>Joliet</t>
  </si>
  <si>
    <t>Jurupa Valley</t>
  </si>
  <si>
    <t>Kansas City</t>
  </si>
  <si>
    <t xml:space="preserve"> Kansas</t>
  </si>
  <si>
    <t>Kent</t>
  </si>
  <si>
    <t>Killeen</t>
  </si>
  <si>
    <t>Knoxville</t>
  </si>
  <si>
    <t>Lafayette</t>
  </si>
  <si>
    <t>Lakeland</t>
  </si>
  <si>
    <t>Lakewood</t>
  </si>
  <si>
    <t>Lancaster</t>
  </si>
  <si>
    <t>Lansing</t>
  </si>
  <si>
    <t>Laredo</t>
  </si>
  <si>
    <t>Las Cruces</t>
  </si>
  <si>
    <t>Las Vegas</t>
  </si>
  <si>
    <t>League City</t>
  </si>
  <si>
    <t>Lehigh Acres</t>
  </si>
  <si>
    <t>Lewisville</t>
  </si>
  <si>
    <t>Lexington</t>
  </si>
  <si>
    <t xml:space="preserve"> Kentucky</t>
  </si>
  <si>
    <t>Lincoln</t>
  </si>
  <si>
    <t xml:space="preserve"> Nebraska</t>
  </si>
  <si>
    <t>Little Rock</t>
  </si>
  <si>
    <t xml:space="preserve"> Arkansas</t>
  </si>
  <si>
    <t>Long Beach</t>
  </si>
  <si>
    <t>Los Angeles</t>
  </si>
  <si>
    <t>Louisville/Jefferson County</t>
  </si>
  <si>
    <t>Lowell</t>
  </si>
  <si>
    <t>Lubbock</t>
  </si>
  <si>
    <t>Macon-Bibb County</t>
  </si>
  <si>
    <t>Madison</t>
  </si>
  <si>
    <t>Manchester</t>
  </si>
  <si>
    <t xml:space="preserve"> New Hampshire</t>
  </si>
  <si>
    <t>McAllen</t>
  </si>
  <si>
    <t>McKinney</t>
  </si>
  <si>
    <t>Memphis</t>
  </si>
  <si>
    <t>Mesa</t>
  </si>
  <si>
    <t>Mesquite</t>
  </si>
  <si>
    <t>Metairie</t>
  </si>
  <si>
    <t>Miami Gardens</t>
  </si>
  <si>
    <t>Miami</t>
  </si>
  <si>
    <t>Midland</t>
  </si>
  <si>
    <t>Milwaukee</t>
  </si>
  <si>
    <t>Minneapolis</t>
  </si>
  <si>
    <t xml:space="preserve"> Minnesota</t>
  </si>
  <si>
    <t>Miramar</t>
  </si>
  <si>
    <t>Mobile</t>
  </si>
  <si>
    <t>Modesto</t>
  </si>
  <si>
    <t>Montgomery</t>
  </si>
  <si>
    <t>Moreno Valley</t>
  </si>
  <si>
    <t>Murfreesboro</t>
  </si>
  <si>
    <t>Murrieta</t>
  </si>
  <si>
    <t>Naperville</t>
  </si>
  <si>
    <t>Nashville-Davidson</t>
  </si>
  <si>
    <t>New Haven</t>
  </si>
  <si>
    <t>New Orleans</t>
  </si>
  <si>
    <t>New York</t>
  </si>
  <si>
    <t>Newark</t>
  </si>
  <si>
    <t>Newport News</t>
  </si>
  <si>
    <t>Norfolk</t>
  </si>
  <si>
    <t>Norman</t>
  </si>
  <si>
    <t>North Charleston</t>
  </si>
  <si>
    <t>North Las Vegas</t>
  </si>
  <si>
    <t>Norwalk</t>
  </si>
  <si>
    <t>Oakland</t>
  </si>
  <si>
    <t>Oceanside</t>
  </si>
  <si>
    <t>Odessa</t>
  </si>
  <si>
    <t>Oklahoma City</t>
  </si>
  <si>
    <t>Olathe</t>
  </si>
  <si>
    <t>Omaha</t>
  </si>
  <si>
    <t>Ontario</t>
  </si>
  <si>
    <t>Orange</t>
  </si>
  <si>
    <t>Orlando</t>
  </si>
  <si>
    <t>Overland Park</t>
  </si>
  <si>
    <t>Oxnard</t>
  </si>
  <si>
    <t>Palm Bay</t>
  </si>
  <si>
    <t>Palmdale</t>
  </si>
  <si>
    <t>Paradise</t>
  </si>
  <si>
    <t>Pasadena</t>
  </si>
  <si>
    <t>Paterson</t>
  </si>
  <si>
    <t>Pearland</t>
  </si>
  <si>
    <t>Pembroke Pines</t>
  </si>
  <si>
    <t>Peoria</t>
  </si>
  <si>
    <t>Philadelphia</t>
  </si>
  <si>
    <t>Phoenix</t>
  </si>
  <si>
    <t>Pittsburgh</t>
  </si>
  <si>
    <t>Plano</t>
  </si>
  <si>
    <t>Pomona</t>
  </si>
  <si>
    <t>Pompano Beach</t>
  </si>
  <si>
    <t>Port St. Lucie</t>
  </si>
  <si>
    <t>Portland</t>
  </si>
  <si>
    <t>Providence</t>
  </si>
  <si>
    <t xml:space="preserve"> Rhode Island</t>
  </si>
  <si>
    <t>Provo</t>
  </si>
  <si>
    <t xml:space="preserve"> Utah</t>
  </si>
  <si>
    <t>Pueblo</t>
  </si>
  <si>
    <t>Raleigh</t>
  </si>
  <si>
    <t>Rancho Cucamonga</t>
  </si>
  <si>
    <t>Reno</t>
  </si>
  <si>
    <t>Renton</t>
  </si>
  <si>
    <t>Rialto</t>
  </si>
  <si>
    <t>Richardson</t>
  </si>
  <si>
    <t>Richmond</t>
  </si>
  <si>
    <t>Riverside</t>
  </si>
  <si>
    <t>Rochester</t>
  </si>
  <si>
    <t>Rockford</t>
  </si>
  <si>
    <t>Roseville</t>
  </si>
  <si>
    <t>Round Rock</t>
  </si>
  <si>
    <t>Sacramento</t>
  </si>
  <si>
    <t>Salem</t>
  </si>
  <si>
    <t>Salinas</t>
  </si>
  <si>
    <t>Salt Lake City</t>
  </si>
  <si>
    <t>San Angelo</t>
  </si>
  <si>
    <t>San Antonio</t>
  </si>
  <si>
    <t>San Bernardino</t>
  </si>
  <si>
    <t>San Buenaventura</t>
  </si>
  <si>
    <t>San Diego</t>
  </si>
  <si>
    <t>San Francisco</t>
  </si>
  <si>
    <t>San Jose</t>
  </si>
  <si>
    <t>San Mateo</t>
  </si>
  <si>
    <t>Sandy Springs</t>
  </si>
  <si>
    <t>Santa Ana</t>
  </si>
  <si>
    <t>Santa Clara</t>
  </si>
  <si>
    <t>Santa Clarita</t>
  </si>
  <si>
    <t>Santa Maria</t>
  </si>
  <si>
    <t>Santa Rosa</t>
  </si>
  <si>
    <t>Savannah</t>
  </si>
  <si>
    <t>Scottsdale</t>
  </si>
  <si>
    <t>Seattle</t>
  </si>
  <si>
    <t>Shreveport</t>
  </si>
  <si>
    <t>Simi Valley</t>
  </si>
  <si>
    <t>Sioux Falls</t>
  </si>
  <si>
    <t xml:space="preserve"> South Dakota</t>
  </si>
  <si>
    <t>South Bend</t>
  </si>
  <si>
    <t>Spokane</t>
  </si>
  <si>
    <t>Spring Hill</t>
  </si>
  <si>
    <t>Spring Valley</t>
  </si>
  <si>
    <t>Springfield</t>
  </si>
  <si>
    <t>St. Louis</t>
  </si>
  <si>
    <t>St. Paul</t>
  </si>
  <si>
    <t>St. Petersburg</t>
  </si>
  <si>
    <t>Stamford</t>
  </si>
  <si>
    <t>Sterling Heights</t>
  </si>
  <si>
    <t>Stockton</t>
  </si>
  <si>
    <t>Sunnyvale</t>
  </si>
  <si>
    <t>Sunrise Manor</t>
  </si>
  <si>
    <t>Surprise</t>
  </si>
  <si>
    <t>Syracuse</t>
  </si>
  <si>
    <t>Tacoma</t>
  </si>
  <si>
    <t>Tallahassee</t>
  </si>
  <si>
    <t>Tampa</t>
  </si>
  <si>
    <t>Temecula</t>
  </si>
  <si>
    <t>Tempe</t>
  </si>
  <si>
    <t>The Woodlands</t>
  </si>
  <si>
    <t>Thornton</t>
  </si>
  <si>
    <t>Thousand Oaks</t>
  </si>
  <si>
    <t>Toledo</t>
  </si>
  <si>
    <t>Topeka</t>
  </si>
  <si>
    <t>Torrance</t>
  </si>
  <si>
    <t>Tucson</t>
  </si>
  <si>
    <t>Tulsa</t>
  </si>
  <si>
    <t>Tyler</t>
  </si>
  <si>
    <t>Vallejo</t>
  </si>
  <si>
    <t>Vancouver</t>
  </si>
  <si>
    <t>Victorville</t>
  </si>
  <si>
    <t>Virginia Beach</t>
  </si>
  <si>
    <t>Visalia</t>
  </si>
  <si>
    <t>Vista</t>
  </si>
  <si>
    <t>Waco</t>
  </si>
  <si>
    <t>Warren</t>
  </si>
  <si>
    <t>Washington</t>
  </si>
  <si>
    <t xml:space="preserve"> District of Columbia</t>
  </si>
  <si>
    <t>Waterbury</t>
  </si>
  <si>
    <t>West Covina</t>
  </si>
  <si>
    <t>West Jordan</t>
  </si>
  <si>
    <t>West Palm Beach</t>
  </si>
  <si>
    <t>West Valley City</t>
  </si>
  <si>
    <t>Westminster</t>
  </si>
  <si>
    <t>Wichita Falls</t>
  </si>
  <si>
    <t>Wichita</t>
  </si>
  <si>
    <t>Wilmington</t>
  </si>
  <si>
    <t>Winston-Salem</t>
  </si>
  <si>
    <t>Worcester</t>
  </si>
  <si>
    <t>Yonkers</t>
  </si>
  <si>
    <t>State</t>
  </si>
  <si>
    <t>Standardized 2015 Vehicles per Household</t>
  </si>
  <si>
    <t>Standardized 2016 Vehicles per Household</t>
  </si>
  <si>
    <t xml:space="preserve">Q1 - (ii): </t>
  </si>
  <si>
    <r>
      <rPr>
        <b/>
        <sz val="11"/>
        <color theme="1"/>
        <rFont val="Calibri"/>
        <family val="2"/>
      </rPr>
      <t>χ</t>
    </r>
    <r>
      <rPr>
        <b/>
        <vertAlign val="superscript"/>
        <sz val="11"/>
        <color theme="1"/>
        <rFont val="Calibri"/>
        <family val="2"/>
      </rPr>
      <t>2</t>
    </r>
  </si>
  <si>
    <t>Degrees of Freedom  DF</t>
  </si>
  <si>
    <t>Conclusion:</t>
  </si>
  <si>
    <t>Observed</t>
  </si>
  <si>
    <t>TOTAL:</t>
  </si>
  <si>
    <t>Expected</t>
  </si>
  <si>
    <r>
      <rPr>
        <b/>
        <sz val="11"/>
        <color theme="1"/>
        <rFont val="Calibri"/>
        <family val="2"/>
      </rPr>
      <t>Z ≤</t>
    </r>
    <r>
      <rPr>
        <b/>
        <sz val="11"/>
        <color theme="1"/>
        <rFont val="Calibri"/>
        <family val="2"/>
        <scheme val="minor"/>
      </rPr>
      <t xml:space="preserve"> - 3</t>
    </r>
  </si>
  <si>
    <r>
      <rPr>
        <b/>
        <sz val="11"/>
        <color theme="1"/>
        <rFont val="Calibri"/>
        <family val="2"/>
      </rPr>
      <t xml:space="preserve">  -3  &lt; Z ≤</t>
    </r>
    <r>
      <rPr>
        <b/>
        <sz val="11"/>
        <color theme="1"/>
        <rFont val="Calibri"/>
        <family val="2"/>
        <scheme val="minor"/>
      </rPr>
      <t xml:space="preserve"> -2</t>
    </r>
  </si>
  <si>
    <r>
      <rPr>
        <b/>
        <sz val="11"/>
        <color theme="1"/>
        <rFont val="Calibri"/>
        <family val="2"/>
      </rPr>
      <t xml:space="preserve">  -2  &lt; Z ≤</t>
    </r>
    <r>
      <rPr>
        <b/>
        <sz val="11"/>
        <color theme="1"/>
        <rFont val="Calibri"/>
        <family val="2"/>
        <scheme val="minor"/>
      </rPr>
      <t xml:space="preserve"> -1</t>
    </r>
  </si>
  <si>
    <r>
      <rPr>
        <b/>
        <sz val="11"/>
        <color theme="1"/>
        <rFont val="Calibri"/>
        <family val="2"/>
      </rPr>
      <t xml:space="preserve">  -1 &lt; Z ≤ </t>
    </r>
    <r>
      <rPr>
        <b/>
        <sz val="11"/>
        <color theme="1"/>
        <rFont val="Calibri"/>
        <family val="2"/>
        <scheme val="minor"/>
      </rPr>
      <t>0</t>
    </r>
  </si>
  <si>
    <r>
      <rPr>
        <b/>
        <sz val="11"/>
        <color theme="1"/>
        <rFont val="Calibri"/>
        <family val="2"/>
      </rPr>
      <t xml:space="preserve"> 0 </t>
    </r>
    <r>
      <rPr>
        <b/>
        <sz val="11"/>
        <color theme="1"/>
        <rFont val="Calibri"/>
        <family val="2"/>
        <scheme val="minor"/>
      </rPr>
      <t>&lt; Z ≤ 1</t>
    </r>
  </si>
  <si>
    <r>
      <rPr>
        <b/>
        <sz val="11"/>
        <color theme="1"/>
        <rFont val="Calibri"/>
        <family val="2"/>
      </rPr>
      <t>1 &lt; Z ≤</t>
    </r>
    <r>
      <rPr>
        <b/>
        <sz val="11"/>
        <color theme="1"/>
        <rFont val="Calibri"/>
        <family val="2"/>
        <scheme val="minor"/>
      </rPr>
      <t xml:space="preserve"> 2</t>
    </r>
  </si>
  <si>
    <t>Z &gt; 2</t>
  </si>
  <si>
    <t>Standardized Vehicles per Household</t>
  </si>
  <si>
    <t>Sample of 200 measurements from 2015</t>
  </si>
  <si>
    <t>Sample of 200 measurements from 2016</t>
  </si>
  <si>
    <r>
      <t xml:space="preserve">Slope  </t>
    </r>
    <r>
      <rPr>
        <b/>
        <i/>
        <sz val="11"/>
        <color theme="1"/>
        <rFont val="Calibri"/>
        <family val="2"/>
        <scheme val="minor"/>
      </rPr>
      <t>m</t>
    </r>
  </si>
  <si>
    <r>
      <t xml:space="preserve">Intercept  </t>
    </r>
    <r>
      <rPr>
        <b/>
        <i/>
        <sz val="11"/>
        <color theme="1"/>
        <rFont val="Calibri"/>
        <family val="2"/>
        <scheme val="minor"/>
      </rPr>
      <t>b</t>
    </r>
  </si>
  <si>
    <r>
      <t>Correlation</t>
    </r>
    <r>
      <rPr>
        <b/>
        <i/>
        <sz val="11"/>
        <color theme="1"/>
        <rFont val="Calibri"/>
        <family val="2"/>
        <scheme val="minor"/>
      </rPr>
      <t xml:space="preserve"> R</t>
    </r>
  </si>
  <si>
    <r>
      <t>Determination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</si>
  <si>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Q2 - (ii) Scatter Plot </t>
  </si>
  <si>
    <t>Residuals</t>
  </si>
  <si>
    <t>Residuals Mean</t>
  </si>
  <si>
    <t>Residuals SD</t>
  </si>
  <si>
    <t>Residuals Minimum</t>
  </si>
  <si>
    <t>Residuals Maximum</t>
  </si>
  <si>
    <t>Residuals Count</t>
  </si>
  <si>
    <t>Predicted 2016 Number of vehicles per household</t>
  </si>
  <si>
    <t>Normal Probability Plot of Residuals:</t>
  </si>
  <si>
    <t xml:space="preserve">Independency of Residuals </t>
  </si>
  <si>
    <t>Chi- squared Test of Normality</t>
  </si>
  <si>
    <t>Class Left End</t>
  </si>
  <si>
    <t>Class Right End</t>
  </si>
  <si>
    <t>Class Midpoint</t>
  </si>
  <si>
    <t>Observed Frequency</t>
  </si>
  <si>
    <t>Normal Probabilities</t>
  </si>
  <si>
    <t>Expected Frequency</t>
  </si>
  <si>
    <r>
      <t>(Observed - Expected)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Expected</t>
    </r>
  </si>
  <si>
    <r>
      <t>χ</t>
    </r>
    <r>
      <rPr>
        <b/>
        <vertAlign val="superscript"/>
        <sz val="12"/>
        <color theme="1"/>
        <rFont val="Calibri"/>
        <family val="2"/>
      </rPr>
      <t>2</t>
    </r>
  </si>
  <si>
    <t>DF</t>
  </si>
  <si>
    <t xml:space="preserve">Homoscedasticity of Residuals </t>
  </si>
  <si>
    <t>Total:</t>
  </si>
  <si>
    <t xml:space="preserve">Ho: </t>
  </si>
  <si>
    <t xml:space="preserve">Ha: </t>
  </si>
  <si>
    <t>Ha:</t>
  </si>
  <si>
    <t>Frequency distribution of Residuals and the Normal Probability Distribution:</t>
  </si>
  <si>
    <t>MEAN 2015</t>
  </si>
  <si>
    <t>STD 2015</t>
  </si>
  <si>
    <t>MEAN 2016</t>
  </si>
  <si>
    <t>STD 2016</t>
  </si>
  <si>
    <t>The rows are independent of the columns; there is no association between the row and column classifications.</t>
  </si>
  <si>
    <t>The rows are not independent of the columns;there is some association between two or more of the row and column classifications</t>
  </si>
  <si>
    <t>Not able to Reject</t>
  </si>
  <si>
    <t>Values</t>
  </si>
  <si>
    <t>Residuals Sorted</t>
  </si>
  <si>
    <t>Rank ( i ) in Reverse</t>
  </si>
  <si>
    <t>p(i) = (i-0.5)/n</t>
  </si>
  <si>
    <t>Normal zi</t>
  </si>
  <si>
    <t>Data z Values</t>
  </si>
  <si>
    <t>max residual</t>
  </si>
  <si>
    <t>increment for 15 bins</t>
  </si>
  <si>
    <t>min residual</t>
  </si>
  <si>
    <t>&lt;0.00001</t>
  </si>
  <si>
    <t>The observed results are well fit by the distribution of the expected results</t>
  </si>
  <si>
    <t>The observed results are not well fit by the distribution of the expected results</t>
  </si>
  <si>
    <t>Frequency</t>
  </si>
  <si>
    <t>Frequencies</t>
  </si>
  <si>
    <t xml:space="preserve"> Reject the Null Hypothesis because p-value is extremely small (p &lt;)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</si>
</sst>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"/>
    <numFmt numFmtId="166" formatCode="0.0"/>
    <numFmt numFmtId="167" formatCode="0.00000"/>
    <numFmt numFmtId="168" formatCode="0.0000000"/>
    <numFmt numFmtId="169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rgb="FF333333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0" fontId="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 applyFill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2" borderId="0" xfId="0" applyFill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2" fontId="3" fillId="2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0" applyFont="1" applyFill="1"/>
    <xf numFmtId="0" fontId="6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6" fillId="3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3" xfId="0" applyFont="1" applyFill="1" applyBorder="1"/>
    <xf numFmtId="0" fontId="3" fillId="3" borderId="2" xfId="0" applyFont="1" applyFill="1" applyBorder="1"/>
    <xf numFmtId="165" fontId="0" fillId="0" borderId="0" xfId="0" applyNumberFormat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7" fillId="3" borderId="2" xfId="0" applyFont="1" applyFill="1" applyBorder="1" applyAlignment="1">
      <alignment horizontal="center"/>
    </xf>
    <xf numFmtId="2" fontId="3" fillId="0" borderId="2" xfId="2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2" fontId="11" fillId="0" borderId="0" xfId="0" applyNumberFormat="1" applyFont="1" applyFill="1" applyAlignment="1">
      <alignment horizontal="center" vertical="center" wrapText="1"/>
    </xf>
    <xf numFmtId="1" fontId="3" fillId="0" borderId="6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/>
    <xf numFmtId="2" fontId="3" fillId="0" borderId="1" xfId="3" applyNumberFormat="1" applyFont="1" applyFill="1" applyBorder="1" applyAlignment="1">
      <alignment horizontal="center"/>
    </xf>
    <xf numFmtId="2" fontId="1" fillId="0" borderId="0" xfId="3" applyNumberFormat="1" applyFont="1" applyFill="1" applyAlignment="1">
      <alignment horizontal="center" vertical="center" wrapText="1"/>
    </xf>
    <xf numFmtId="2" fontId="0" fillId="0" borderId="0" xfId="3" applyNumberFormat="1" applyFont="1" applyFill="1" applyAlignment="1">
      <alignment horizontal="center"/>
    </xf>
    <xf numFmtId="2" fontId="0" fillId="0" borderId="0" xfId="3" applyNumberFormat="1" applyFont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 vertical="center" wrapText="1"/>
    </xf>
    <xf numFmtId="2" fontId="0" fillId="0" borderId="0" xfId="0" applyNumberForma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12" fillId="0" borderId="0" xfId="0" applyFont="1"/>
    <xf numFmtId="43" fontId="0" fillId="0" borderId="0" xfId="3" applyNumberFormat="1" applyFont="1"/>
    <xf numFmtId="165" fontId="3" fillId="0" borderId="1" xfId="0" applyNumberFormat="1" applyFont="1" applyBorder="1" applyAlignment="1">
      <alignment horizontal="center"/>
    </xf>
    <xf numFmtId="165" fontId="0" fillId="0" borderId="0" xfId="0" applyNumberFormat="1"/>
    <xf numFmtId="1" fontId="3" fillId="0" borderId="1" xfId="0" applyNumberFormat="1" applyFont="1" applyBorder="1" applyAlignment="1">
      <alignment horizontal="center"/>
    </xf>
    <xf numFmtId="1" fontId="0" fillId="0" borderId="0" xfId="3" applyNumberFormat="1" applyFont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right"/>
    </xf>
    <xf numFmtId="169" fontId="3" fillId="0" borderId="2" xfId="3" applyNumberFormat="1" applyFont="1" applyBorder="1" applyAlignment="1">
      <alignment horizontal="right" vertical="top"/>
    </xf>
    <xf numFmtId="2" fontId="0" fillId="0" borderId="0" xfId="0" applyNumberFormat="1" applyAlignment="1">
      <alignment horizontal="right"/>
    </xf>
    <xf numFmtId="43" fontId="3" fillId="0" borderId="0" xfId="3" applyFont="1" applyAlignment="1">
      <alignment horizontal="center"/>
    </xf>
    <xf numFmtId="0" fontId="13" fillId="0" borderId="0" xfId="0" applyFont="1"/>
    <xf numFmtId="165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14" fillId="0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2016</a:t>
            </a:r>
            <a:r>
              <a:rPr lang="tr-TR" baseline="0"/>
              <a:t> vs 2015 car ownership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'Q2'!$J$2:$J$201</c:f>
              <c:numCache>
                <c:formatCode>_(* #,##0.00_);_(* \(#,##0.00\);_(* "-"??_);_(@_)</c:formatCode>
                <c:ptCount val="200"/>
                <c:pt idx="0">
                  <c:v>1.72</c:v>
                </c:pt>
                <c:pt idx="1">
                  <c:v>1.78</c:v>
                </c:pt>
                <c:pt idx="2">
                  <c:v>1.88</c:v>
                </c:pt>
                <c:pt idx="3">
                  <c:v>1.67</c:v>
                </c:pt>
                <c:pt idx="4">
                  <c:v>2.12</c:v>
                </c:pt>
                <c:pt idx="5">
                  <c:v>1</c:v>
                </c:pt>
                <c:pt idx="6">
                  <c:v>1.91</c:v>
                </c:pt>
                <c:pt idx="7">
                  <c:v>1.6</c:v>
                </c:pt>
                <c:pt idx="8">
                  <c:v>1.65</c:v>
                </c:pt>
                <c:pt idx="9">
                  <c:v>1.36</c:v>
                </c:pt>
                <c:pt idx="10">
                  <c:v>1.87</c:v>
                </c:pt>
                <c:pt idx="11">
                  <c:v>2.0299999999999998</c:v>
                </c:pt>
                <c:pt idx="12">
                  <c:v>2.0699999999999998</c:v>
                </c:pt>
                <c:pt idx="13">
                  <c:v>1.87</c:v>
                </c:pt>
                <c:pt idx="14">
                  <c:v>1.54</c:v>
                </c:pt>
                <c:pt idx="15">
                  <c:v>1.63</c:v>
                </c:pt>
                <c:pt idx="16">
                  <c:v>1.59</c:v>
                </c:pt>
                <c:pt idx="17">
                  <c:v>1.69</c:v>
                </c:pt>
                <c:pt idx="18">
                  <c:v>1.72</c:v>
                </c:pt>
                <c:pt idx="19">
                  <c:v>1.86</c:v>
                </c:pt>
                <c:pt idx="20">
                  <c:v>0.63</c:v>
                </c:pt>
                <c:pt idx="21">
                  <c:v>1.66</c:v>
                </c:pt>
                <c:pt idx="22">
                  <c:v>1.92</c:v>
                </c:pt>
                <c:pt idx="23">
                  <c:v>1.82</c:v>
                </c:pt>
                <c:pt idx="24">
                  <c:v>1.53</c:v>
                </c:pt>
                <c:pt idx="25">
                  <c:v>1.95</c:v>
                </c:pt>
                <c:pt idx="26">
                  <c:v>1.31</c:v>
                </c:pt>
                <c:pt idx="27">
                  <c:v>1.29</c:v>
                </c:pt>
                <c:pt idx="28">
                  <c:v>1.66</c:v>
                </c:pt>
                <c:pt idx="29">
                  <c:v>2.14</c:v>
                </c:pt>
                <c:pt idx="30">
                  <c:v>1.71</c:v>
                </c:pt>
                <c:pt idx="31">
                  <c:v>1.78</c:v>
                </c:pt>
                <c:pt idx="32">
                  <c:v>1.91</c:v>
                </c:pt>
                <c:pt idx="33">
                  <c:v>1.69</c:v>
                </c:pt>
                <c:pt idx="34">
                  <c:v>1.75</c:v>
                </c:pt>
                <c:pt idx="35">
                  <c:v>1.94</c:v>
                </c:pt>
                <c:pt idx="36">
                  <c:v>1.96</c:v>
                </c:pt>
                <c:pt idx="37">
                  <c:v>1.67</c:v>
                </c:pt>
                <c:pt idx="38">
                  <c:v>1.39</c:v>
                </c:pt>
                <c:pt idx="39">
                  <c:v>2.12</c:v>
                </c:pt>
                <c:pt idx="40">
                  <c:v>1.97</c:v>
                </c:pt>
                <c:pt idx="41">
                  <c:v>1.47</c:v>
                </c:pt>
                <c:pt idx="42">
                  <c:v>1.0900000000000001</c:v>
                </c:pt>
                <c:pt idx="43">
                  <c:v>1.45</c:v>
                </c:pt>
                <c:pt idx="44">
                  <c:v>1.87</c:v>
                </c:pt>
                <c:pt idx="45">
                  <c:v>1.63</c:v>
                </c:pt>
                <c:pt idx="46">
                  <c:v>1.08</c:v>
                </c:pt>
                <c:pt idx="47">
                  <c:v>1.52</c:v>
                </c:pt>
                <c:pt idx="48">
                  <c:v>1.6</c:v>
                </c:pt>
                <c:pt idx="49">
                  <c:v>1.99</c:v>
                </c:pt>
                <c:pt idx="50">
                  <c:v>1.49</c:v>
                </c:pt>
                <c:pt idx="51">
                  <c:v>1.56</c:v>
                </c:pt>
                <c:pt idx="52">
                  <c:v>1.96</c:v>
                </c:pt>
                <c:pt idx="53">
                  <c:v>1.65</c:v>
                </c:pt>
                <c:pt idx="54">
                  <c:v>1.89</c:v>
                </c:pt>
                <c:pt idx="55">
                  <c:v>1.87</c:v>
                </c:pt>
                <c:pt idx="56">
                  <c:v>2.16</c:v>
                </c:pt>
                <c:pt idx="57">
                  <c:v>1.46</c:v>
                </c:pt>
                <c:pt idx="58">
                  <c:v>1.92</c:v>
                </c:pt>
                <c:pt idx="59">
                  <c:v>1.76</c:v>
                </c:pt>
                <c:pt idx="60">
                  <c:v>1.83</c:v>
                </c:pt>
                <c:pt idx="61">
                  <c:v>1.54</c:v>
                </c:pt>
                <c:pt idx="62">
                  <c:v>1.61</c:v>
                </c:pt>
                <c:pt idx="63">
                  <c:v>1.89</c:v>
                </c:pt>
                <c:pt idx="64">
                  <c:v>1.73</c:v>
                </c:pt>
                <c:pt idx="65">
                  <c:v>1.65</c:v>
                </c:pt>
                <c:pt idx="66">
                  <c:v>1.85</c:v>
                </c:pt>
                <c:pt idx="67">
                  <c:v>1.1499999999999999</c:v>
                </c:pt>
                <c:pt idx="68">
                  <c:v>2.2400000000000002</c:v>
                </c:pt>
                <c:pt idx="69">
                  <c:v>1.08</c:v>
                </c:pt>
                <c:pt idx="70">
                  <c:v>1.67</c:v>
                </c:pt>
                <c:pt idx="71">
                  <c:v>1.83</c:v>
                </c:pt>
                <c:pt idx="72">
                  <c:v>1.94</c:v>
                </c:pt>
                <c:pt idx="73">
                  <c:v>1.79</c:v>
                </c:pt>
                <c:pt idx="74">
                  <c:v>1.82</c:v>
                </c:pt>
                <c:pt idx="75">
                  <c:v>1.21</c:v>
                </c:pt>
                <c:pt idx="76">
                  <c:v>1.57</c:v>
                </c:pt>
                <c:pt idx="77">
                  <c:v>1.71</c:v>
                </c:pt>
                <c:pt idx="78">
                  <c:v>1.87</c:v>
                </c:pt>
                <c:pt idx="79">
                  <c:v>1.92</c:v>
                </c:pt>
                <c:pt idx="80">
                  <c:v>1.74</c:v>
                </c:pt>
                <c:pt idx="81">
                  <c:v>1.36</c:v>
                </c:pt>
                <c:pt idx="82">
                  <c:v>1.3</c:v>
                </c:pt>
                <c:pt idx="83">
                  <c:v>1.83</c:v>
                </c:pt>
                <c:pt idx="84">
                  <c:v>1.85</c:v>
                </c:pt>
                <c:pt idx="85">
                  <c:v>1.65</c:v>
                </c:pt>
                <c:pt idx="86">
                  <c:v>1.67</c:v>
                </c:pt>
                <c:pt idx="87">
                  <c:v>1.57</c:v>
                </c:pt>
                <c:pt idx="88">
                  <c:v>1.72</c:v>
                </c:pt>
                <c:pt idx="89">
                  <c:v>1.56</c:v>
                </c:pt>
                <c:pt idx="90">
                  <c:v>1.54</c:v>
                </c:pt>
                <c:pt idx="91">
                  <c:v>1.54</c:v>
                </c:pt>
                <c:pt idx="92">
                  <c:v>1.68</c:v>
                </c:pt>
                <c:pt idx="93">
                  <c:v>1.68</c:v>
                </c:pt>
                <c:pt idx="94">
                  <c:v>1.78</c:v>
                </c:pt>
                <c:pt idx="95">
                  <c:v>1.92</c:v>
                </c:pt>
                <c:pt idx="96">
                  <c:v>1.4</c:v>
                </c:pt>
                <c:pt idx="97">
                  <c:v>1.73</c:v>
                </c:pt>
                <c:pt idx="98">
                  <c:v>1.29</c:v>
                </c:pt>
                <c:pt idx="99">
                  <c:v>1.62</c:v>
                </c:pt>
                <c:pt idx="100">
                  <c:v>1.63</c:v>
                </c:pt>
                <c:pt idx="101">
                  <c:v>1.65</c:v>
                </c:pt>
                <c:pt idx="102">
                  <c:v>1.92</c:v>
                </c:pt>
                <c:pt idx="103">
                  <c:v>1.07</c:v>
                </c:pt>
                <c:pt idx="104">
                  <c:v>2.12</c:v>
                </c:pt>
                <c:pt idx="105">
                  <c:v>1.52</c:v>
                </c:pt>
                <c:pt idx="106">
                  <c:v>1.44</c:v>
                </c:pt>
                <c:pt idx="107">
                  <c:v>1.63</c:v>
                </c:pt>
                <c:pt idx="108">
                  <c:v>1.05</c:v>
                </c:pt>
                <c:pt idx="109">
                  <c:v>1.74</c:v>
                </c:pt>
                <c:pt idx="110">
                  <c:v>1.64</c:v>
                </c:pt>
                <c:pt idx="111">
                  <c:v>1.32</c:v>
                </c:pt>
                <c:pt idx="112">
                  <c:v>1.76</c:v>
                </c:pt>
                <c:pt idx="113">
                  <c:v>1.38</c:v>
                </c:pt>
                <c:pt idx="114">
                  <c:v>1.57</c:v>
                </c:pt>
                <c:pt idx="115">
                  <c:v>1.41</c:v>
                </c:pt>
                <c:pt idx="116">
                  <c:v>1.75</c:v>
                </c:pt>
                <c:pt idx="117">
                  <c:v>1.82</c:v>
                </c:pt>
                <c:pt idx="118">
                  <c:v>1.98</c:v>
                </c:pt>
                <c:pt idx="119">
                  <c:v>1.55</c:v>
                </c:pt>
                <c:pt idx="120">
                  <c:v>1.45</c:v>
                </c:pt>
                <c:pt idx="121">
                  <c:v>1.49</c:v>
                </c:pt>
                <c:pt idx="122">
                  <c:v>1.68</c:v>
                </c:pt>
                <c:pt idx="123">
                  <c:v>1.8</c:v>
                </c:pt>
                <c:pt idx="124">
                  <c:v>1.54</c:v>
                </c:pt>
                <c:pt idx="125">
                  <c:v>1.94</c:v>
                </c:pt>
                <c:pt idx="126">
                  <c:v>1.45</c:v>
                </c:pt>
                <c:pt idx="127">
                  <c:v>1.93</c:v>
                </c:pt>
                <c:pt idx="128">
                  <c:v>1.58</c:v>
                </c:pt>
                <c:pt idx="129">
                  <c:v>1.27</c:v>
                </c:pt>
                <c:pt idx="130">
                  <c:v>1.87</c:v>
                </c:pt>
                <c:pt idx="131">
                  <c:v>1.6</c:v>
                </c:pt>
                <c:pt idx="132">
                  <c:v>1.87</c:v>
                </c:pt>
                <c:pt idx="133">
                  <c:v>1.79</c:v>
                </c:pt>
                <c:pt idx="134">
                  <c:v>1.83</c:v>
                </c:pt>
                <c:pt idx="135">
                  <c:v>1.85</c:v>
                </c:pt>
                <c:pt idx="136">
                  <c:v>1.74</c:v>
                </c:pt>
                <c:pt idx="137">
                  <c:v>1.79</c:v>
                </c:pt>
                <c:pt idx="138">
                  <c:v>1.45</c:v>
                </c:pt>
                <c:pt idx="139">
                  <c:v>1.1499999999999999</c:v>
                </c:pt>
                <c:pt idx="140">
                  <c:v>1.6</c:v>
                </c:pt>
                <c:pt idx="141">
                  <c:v>1.85</c:v>
                </c:pt>
                <c:pt idx="142">
                  <c:v>1.85</c:v>
                </c:pt>
                <c:pt idx="143">
                  <c:v>1.78</c:v>
                </c:pt>
                <c:pt idx="144">
                  <c:v>1.87</c:v>
                </c:pt>
                <c:pt idx="145">
                  <c:v>1.56</c:v>
                </c:pt>
                <c:pt idx="146">
                  <c:v>2.0099999999999998</c:v>
                </c:pt>
                <c:pt idx="147">
                  <c:v>1.08</c:v>
                </c:pt>
                <c:pt idx="148">
                  <c:v>1.65</c:v>
                </c:pt>
                <c:pt idx="149">
                  <c:v>1.93</c:v>
                </c:pt>
                <c:pt idx="150">
                  <c:v>2.0699999999999998</c:v>
                </c:pt>
                <c:pt idx="151">
                  <c:v>1.82</c:v>
                </c:pt>
                <c:pt idx="152">
                  <c:v>1.98</c:v>
                </c:pt>
                <c:pt idx="153">
                  <c:v>1.51</c:v>
                </c:pt>
                <c:pt idx="154">
                  <c:v>2.0699999999999998</c:v>
                </c:pt>
                <c:pt idx="155">
                  <c:v>1.75</c:v>
                </c:pt>
                <c:pt idx="156">
                  <c:v>1.72</c:v>
                </c:pt>
                <c:pt idx="157">
                  <c:v>1.55</c:v>
                </c:pt>
                <c:pt idx="158">
                  <c:v>1.87</c:v>
                </c:pt>
                <c:pt idx="159">
                  <c:v>1.91</c:v>
                </c:pt>
                <c:pt idx="160">
                  <c:v>1.73</c:v>
                </c:pt>
                <c:pt idx="161">
                  <c:v>1.25</c:v>
                </c:pt>
                <c:pt idx="162">
                  <c:v>1.65</c:v>
                </c:pt>
                <c:pt idx="163">
                  <c:v>1.93</c:v>
                </c:pt>
                <c:pt idx="164">
                  <c:v>1.73</c:v>
                </c:pt>
                <c:pt idx="165">
                  <c:v>1.91</c:v>
                </c:pt>
                <c:pt idx="166">
                  <c:v>1.77</c:v>
                </c:pt>
                <c:pt idx="167">
                  <c:v>2.2999999999999998</c:v>
                </c:pt>
                <c:pt idx="168">
                  <c:v>1.67</c:v>
                </c:pt>
                <c:pt idx="169">
                  <c:v>1.74</c:v>
                </c:pt>
                <c:pt idx="170">
                  <c:v>1.64</c:v>
                </c:pt>
                <c:pt idx="171">
                  <c:v>1.1299999999999999</c:v>
                </c:pt>
                <c:pt idx="172">
                  <c:v>1.81</c:v>
                </c:pt>
                <c:pt idx="173">
                  <c:v>1.72</c:v>
                </c:pt>
                <c:pt idx="174">
                  <c:v>1.45</c:v>
                </c:pt>
                <c:pt idx="175">
                  <c:v>1.68</c:v>
                </c:pt>
                <c:pt idx="176">
                  <c:v>1.63</c:v>
                </c:pt>
                <c:pt idx="177">
                  <c:v>1.64</c:v>
                </c:pt>
                <c:pt idx="178">
                  <c:v>1.85</c:v>
                </c:pt>
                <c:pt idx="179">
                  <c:v>1.68</c:v>
                </c:pt>
                <c:pt idx="180">
                  <c:v>1.62</c:v>
                </c:pt>
                <c:pt idx="181">
                  <c:v>1.4</c:v>
                </c:pt>
                <c:pt idx="182">
                  <c:v>1.64</c:v>
                </c:pt>
                <c:pt idx="183">
                  <c:v>1</c:v>
                </c:pt>
                <c:pt idx="184">
                  <c:v>1.78</c:v>
                </c:pt>
                <c:pt idx="185">
                  <c:v>1.41</c:v>
                </c:pt>
                <c:pt idx="186">
                  <c:v>2.1</c:v>
                </c:pt>
                <c:pt idx="187">
                  <c:v>1.83</c:v>
                </c:pt>
                <c:pt idx="188">
                  <c:v>1.44</c:v>
                </c:pt>
                <c:pt idx="189">
                  <c:v>1.85</c:v>
                </c:pt>
                <c:pt idx="190">
                  <c:v>1.61</c:v>
                </c:pt>
                <c:pt idx="191">
                  <c:v>1.51</c:v>
                </c:pt>
                <c:pt idx="192">
                  <c:v>1.72</c:v>
                </c:pt>
                <c:pt idx="193">
                  <c:v>1.98</c:v>
                </c:pt>
                <c:pt idx="194">
                  <c:v>1.65</c:v>
                </c:pt>
                <c:pt idx="195">
                  <c:v>1.83</c:v>
                </c:pt>
                <c:pt idx="196">
                  <c:v>1.01</c:v>
                </c:pt>
                <c:pt idx="197">
                  <c:v>1.6</c:v>
                </c:pt>
                <c:pt idx="198">
                  <c:v>1.68</c:v>
                </c:pt>
                <c:pt idx="199">
                  <c:v>1.61</c:v>
                </c:pt>
              </c:numCache>
            </c:numRef>
          </c:xVal>
          <c:yVal>
            <c:numRef>
              <c:f>'Q2'!$K$2:$K$201</c:f>
              <c:numCache>
                <c:formatCode>General</c:formatCode>
                <c:ptCount val="200"/>
                <c:pt idx="0">
                  <c:v>1.81</c:v>
                </c:pt>
                <c:pt idx="1">
                  <c:v>1.88</c:v>
                </c:pt>
                <c:pt idx="2">
                  <c:v>1.81</c:v>
                </c:pt>
                <c:pt idx="3">
                  <c:v>1.63</c:v>
                </c:pt>
                <c:pt idx="4">
                  <c:v>2.16</c:v>
                </c:pt>
                <c:pt idx="5">
                  <c:v>0.99</c:v>
                </c:pt>
                <c:pt idx="6">
                  <c:v>1.84</c:v>
                </c:pt>
                <c:pt idx="7">
                  <c:v>1.62</c:v>
                </c:pt>
                <c:pt idx="8">
                  <c:v>1.73</c:v>
                </c:pt>
                <c:pt idx="9">
                  <c:v>1.32</c:v>
                </c:pt>
                <c:pt idx="10">
                  <c:v>1.81</c:v>
                </c:pt>
                <c:pt idx="11">
                  <c:v>2.0099999999999998</c:v>
                </c:pt>
                <c:pt idx="12">
                  <c:v>2.04</c:v>
                </c:pt>
                <c:pt idx="13">
                  <c:v>1.95</c:v>
                </c:pt>
                <c:pt idx="14">
                  <c:v>1.55</c:v>
                </c:pt>
                <c:pt idx="15">
                  <c:v>1.69</c:v>
                </c:pt>
                <c:pt idx="16">
                  <c:v>1.58</c:v>
                </c:pt>
                <c:pt idx="17">
                  <c:v>1.74</c:v>
                </c:pt>
                <c:pt idx="18">
                  <c:v>1.79</c:v>
                </c:pt>
                <c:pt idx="19">
                  <c:v>1.88</c:v>
                </c:pt>
                <c:pt idx="20">
                  <c:v>0.63</c:v>
                </c:pt>
                <c:pt idx="21">
                  <c:v>1.67</c:v>
                </c:pt>
                <c:pt idx="22">
                  <c:v>1.96</c:v>
                </c:pt>
                <c:pt idx="23">
                  <c:v>1.96</c:v>
                </c:pt>
                <c:pt idx="24">
                  <c:v>1.54</c:v>
                </c:pt>
                <c:pt idx="25">
                  <c:v>2.02</c:v>
                </c:pt>
                <c:pt idx="26">
                  <c:v>1.26</c:v>
                </c:pt>
                <c:pt idx="27">
                  <c:v>1.23</c:v>
                </c:pt>
                <c:pt idx="28">
                  <c:v>1.72</c:v>
                </c:pt>
                <c:pt idx="29">
                  <c:v>2.2999999999999998</c:v>
                </c:pt>
                <c:pt idx="30">
                  <c:v>1.69</c:v>
                </c:pt>
                <c:pt idx="31">
                  <c:v>1.84</c:v>
                </c:pt>
                <c:pt idx="32">
                  <c:v>1.91</c:v>
                </c:pt>
                <c:pt idx="33">
                  <c:v>1.75</c:v>
                </c:pt>
                <c:pt idx="34">
                  <c:v>1.77</c:v>
                </c:pt>
                <c:pt idx="35">
                  <c:v>2.0099999999999998</c:v>
                </c:pt>
                <c:pt idx="36">
                  <c:v>2.02</c:v>
                </c:pt>
                <c:pt idx="37">
                  <c:v>1.63</c:v>
                </c:pt>
                <c:pt idx="38">
                  <c:v>1.42</c:v>
                </c:pt>
                <c:pt idx="39">
                  <c:v>2.16</c:v>
                </c:pt>
                <c:pt idx="40">
                  <c:v>2</c:v>
                </c:pt>
                <c:pt idx="41">
                  <c:v>1.55</c:v>
                </c:pt>
                <c:pt idx="42">
                  <c:v>1.08</c:v>
                </c:pt>
                <c:pt idx="43">
                  <c:v>1.43</c:v>
                </c:pt>
                <c:pt idx="44">
                  <c:v>1.95</c:v>
                </c:pt>
                <c:pt idx="45">
                  <c:v>1.62</c:v>
                </c:pt>
                <c:pt idx="46">
                  <c:v>1.17</c:v>
                </c:pt>
                <c:pt idx="47">
                  <c:v>1.53</c:v>
                </c:pt>
                <c:pt idx="48">
                  <c:v>1.65</c:v>
                </c:pt>
                <c:pt idx="49">
                  <c:v>2.04</c:v>
                </c:pt>
                <c:pt idx="50">
                  <c:v>1.54</c:v>
                </c:pt>
                <c:pt idx="51">
                  <c:v>1.59</c:v>
                </c:pt>
                <c:pt idx="52">
                  <c:v>2.09</c:v>
                </c:pt>
                <c:pt idx="53">
                  <c:v>1.65</c:v>
                </c:pt>
                <c:pt idx="54">
                  <c:v>1.91</c:v>
                </c:pt>
                <c:pt idx="55">
                  <c:v>1.95</c:v>
                </c:pt>
                <c:pt idx="56">
                  <c:v>2.1</c:v>
                </c:pt>
                <c:pt idx="57">
                  <c:v>1.43</c:v>
                </c:pt>
                <c:pt idx="58">
                  <c:v>1.92</c:v>
                </c:pt>
                <c:pt idx="59">
                  <c:v>1.78</c:v>
                </c:pt>
                <c:pt idx="60">
                  <c:v>1.91</c:v>
                </c:pt>
                <c:pt idx="61">
                  <c:v>1.63</c:v>
                </c:pt>
                <c:pt idx="62">
                  <c:v>1.63</c:v>
                </c:pt>
                <c:pt idx="63">
                  <c:v>1.91</c:v>
                </c:pt>
                <c:pt idx="64">
                  <c:v>1.81</c:v>
                </c:pt>
                <c:pt idx="65">
                  <c:v>1.71</c:v>
                </c:pt>
                <c:pt idx="66">
                  <c:v>1.91</c:v>
                </c:pt>
                <c:pt idx="67">
                  <c:v>1.19</c:v>
                </c:pt>
                <c:pt idx="68">
                  <c:v>2.25</c:v>
                </c:pt>
                <c:pt idx="69">
                  <c:v>1.17</c:v>
                </c:pt>
                <c:pt idx="70">
                  <c:v>1.73</c:v>
                </c:pt>
                <c:pt idx="71">
                  <c:v>2.0499999999999998</c:v>
                </c:pt>
                <c:pt idx="72">
                  <c:v>1.89</c:v>
                </c:pt>
                <c:pt idx="73">
                  <c:v>1.74</c:v>
                </c:pt>
                <c:pt idx="74">
                  <c:v>1.85</c:v>
                </c:pt>
                <c:pt idx="75">
                  <c:v>1.27</c:v>
                </c:pt>
                <c:pt idx="76">
                  <c:v>1.65</c:v>
                </c:pt>
                <c:pt idx="77">
                  <c:v>1.8</c:v>
                </c:pt>
                <c:pt idx="78">
                  <c:v>1.85</c:v>
                </c:pt>
                <c:pt idx="79">
                  <c:v>1.92</c:v>
                </c:pt>
                <c:pt idx="80">
                  <c:v>1.81</c:v>
                </c:pt>
                <c:pt idx="81">
                  <c:v>1.32</c:v>
                </c:pt>
                <c:pt idx="82">
                  <c:v>1.34</c:v>
                </c:pt>
                <c:pt idx="83">
                  <c:v>1.78</c:v>
                </c:pt>
                <c:pt idx="84">
                  <c:v>1.81</c:v>
                </c:pt>
                <c:pt idx="85">
                  <c:v>1.66</c:v>
                </c:pt>
                <c:pt idx="86">
                  <c:v>1.73</c:v>
                </c:pt>
                <c:pt idx="87">
                  <c:v>1.65</c:v>
                </c:pt>
                <c:pt idx="88">
                  <c:v>1.75</c:v>
                </c:pt>
                <c:pt idx="89">
                  <c:v>1.56</c:v>
                </c:pt>
                <c:pt idx="90">
                  <c:v>1.63</c:v>
                </c:pt>
                <c:pt idx="91">
                  <c:v>1.63</c:v>
                </c:pt>
                <c:pt idx="92">
                  <c:v>1.68</c:v>
                </c:pt>
                <c:pt idx="93">
                  <c:v>1.62</c:v>
                </c:pt>
                <c:pt idx="94">
                  <c:v>1.77</c:v>
                </c:pt>
                <c:pt idx="95">
                  <c:v>1.95</c:v>
                </c:pt>
                <c:pt idx="96">
                  <c:v>1.4</c:v>
                </c:pt>
                <c:pt idx="97">
                  <c:v>1.73</c:v>
                </c:pt>
                <c:pt idx="98">
                  <c:v>1.23</c:v>
                </c:pt>
                <c:pt idx="99">
                  <c:v>1.54</c:v>
                </c:pt>
                <c:pt idx="100">
                  <c:v>1.62</c:v>
                </c:pt>
                <c:pt idx="101">
                  <c:v>1.73</c:v>
                </c:pt>
                <c:pt idx="102">
                  <c:v>1.96</c:v>
                </c:pt>
                <c:pt idx="103">
                  <c:v>1.1000000000000001</c:v>
                </c:pt>
                <c:pt idx="104">
                  <c:v>2.36</c:v>
                </c:pt>
                <c:pt idx="105">
                  <c:v>1.52</c:v>
                </c:pt>
                <c:pt idx="106">
                  <c:v>1.45</c:v>
                </c:pt>
                <c:pt idx="107">
                  <c:v>1.72</c:v>
                </c:pt>
                <c:pt idx="108">
                  <c:v>1</c:v>
                </c:pt>
                <c:pt idx="109">
                  <c:v>1.78</c:v>
                </c:pt>
                <c:pt idx="110">
                  <c:v>1.61</c:v>
                </c:pt>
                <c:pt idx="111">
                  <c:v>1.39</c:v>
                </c:pt>
                <c:pt idx="112">
                  <c:v>1.79</c:v>
                </c:pt>
                <c:pt idx="113">
                  <c:v>1.4</c:v>
                </c:pt>
                <c:pt idx="114">
                  <c:v>1.62</c:v>
                </c:pt>
                <c:pt idx="115">
                  <c:v>1.48</c:v>
                </c:pt>
                <c:pt idx="116">
                  <c:v>1.69</c:v>
                </c:pt>
                <c:pt idx="117">
                  <c:v>1.85</c:v>
                </c:pt>
                <c:pt idx="118">
                  <c:v>1.94</c:v>
                </c:pt>
                <c:pt idx="119">
                  <c:v>1.6</c:v>
                </c:pt>
                <c:pt idx="120">
                  <c:v>1.44</c:v>
                </c:pt>
                <c:pt idx="121">
                  <c:v>1.52</c:v>
                </c:pt>
                <c:pt idx="122">
                  <c:v>1.68</c:v>
                </c:pt>
                <c:pt idx="123">
                  <c:v>1.83</c:v>
                </c:pt>
                <c:pt idx="124">
                  <c:v>1.48</c:v>
                </c:pt>
                <c:pt idx="125">
                  <c:v>1.86</c:v>
                </c:pt>
                <c:pt idx="126">
                  <c:v>1.44</c:v>
                </c:pt>
                <c:pt idx="127">
                  <c:v>1.99</c:v>
                </c:pt>
                <c:pt idx="128">
                  <c:v>1.62</c:v>
                </c:pt>
                <c:pt idx="129">
                  <c:v>1.3</c:v>
                </c:pt>
                <c:pt idx="130">
                  <c:v>1.81</c:v>
                </c:pt>
                <c:pt idx="131">
                  <c:v>1.61</c:v>
                </c:pt>
                <c:pt idx="132">
                  <c:v>1.85</c:v>
                </c:pt>
                <c:pt idx="133">
                  <c:v>1.82</c:v>
                </c:pt>
                <c:pt idx="134">
                  <c:v>1.87</c:v>
                </c:pt>
                <c:pt idx="135">
                  <c:v>1.91</c:v>
                </c:pt>
                <c:pt idx="136">
                  <c:v>1.81</c:v>
                </c:pt>
                <c:pt idx="137">
                  <c:v>1.82</c:v>
                </c:pt>
                <c:pt idx="138">
                  <c:v>1.43</c:v>
                </c:pt>
                <c:pt idx="139">
                  <c:v>1.19</c:v>
                </c:pt>
                <c:pt idx="140">
                  <c:v>1.65</c:v>
                </c:pt>
                <c:pt idx="141">
                  <c:v>1.81</c:v>
                </c:pt>
                <c:pt idx="142">
                  <c:v>1.89</c:v>
                </c:pt>
                <c:pt idx="143">
                  <c:v>1.87</c:v>
                </c:pt>
                <c:pt idx="144">
                  <c:v>1.95</c:v>
                </c:pt>
                <c:pt idx="145">
                  <c:v>1.59</c:v>
                </c:pt>
                <c:pt idx="146">
                  <c:v>2.0099999999999998</c:v>
                </c:pt>
                <c:pt idx="147">
                  <c:v>1.08</c:v>
                </c:pt>
                <c:pt idx="148">
                  <c:v>1.71</c:v>
                </c:pt>
                <c:pt idx="149">
                  <c:v>1.98</c:v>
                </c:pt>
                <c:pt idx="150">
                  <c:v>2.04</c:v>
                </c:pt>
                <c:pt idx="151">
                  <c:v>1.85</c:v>
                </c:pt>
                <c:pt idx="152">
                  <c:v>1.85</c:v>
                </c:pt>
                <c:pt idx="153">
                  <c:v>1.5</c:v>
                </c:pt>
                <c:pt idx="154">
                  <c:v>2.09</c:v>
                </c:pt>
                <c:pt idx="155">
                  <c:v>1.63</c:v>
                </c:pt>
                <c:pt idx="156">
                  <c:v>1.81</c:v>
                </c:pt>
                <c:pt idx="157">
                  <c:v>1.6</c:v>
                </c:pt>
                <c:pt idx="158">
                  <c:v>1.87</c:v>
                </c:pt>
                <c:pt idx="159">
                  <c:v>1.84</c:v>
                </c:pt>
                <c:pt idx="160">
                  <c:v>1.81</c:v>
                </c:pt>
                <c:pt idx="161">
                  <c:v>1.27</c:v>
                </c:pt>
                <c:pt idx="162">
                  <c:v>1.66</c:v>
                </c:pt>
                <c:pt idx="163">
                  <c:v>1.99</c:v>
                </c:pt>
                <c:pt idx="164">
                  <c:v>1.73</c:v>
                </c:pt>
                <c:pt idx="165">
                  <c:v>1.91</c:v>
                </c:pt>
                <c:pt idx="166">
                  <c:v>1.83</c:v>
                </c:pt>
                <c:pt idx="167">
                  <c:v>2.2200000000000002</c:v>
                </c:pt>
                <c:pt idx="168">
                  <c:v>1.7</c:v>
                </c:pt>
                <c:pt idx="169">
                  <c:v>1.78</c:v>
                </c:pt>
                <c:pt idx="170">
                  <c:v>1.63</c:v>
                </c:pt>
                <c:pt idx="171">
                  <c:v>1.1499999999999999</c:v>
                </c:pt>
                <c:pt idx="172">
                  <c:v>1.9</c:v>
                </c:pt>
                <c:pt idx="173">
                  <c:v>1.79</c:v>
                </c:pt>
                <c:pt idx="174">
                  <c:v>1.43</c:v>
                </c:pt>
                <c:pt idx="175">
                  <c:v>1.69</c:v>
                </c:pt>
                <c:pt idx="176">
                  <c:v>1.69</c:v>
                </c:pt>
                <c:pt idx="177">
                  <c:v>1.66</c:v>
                </c:pt>
                <c:pt idx="178">
                  <c:v>1.91</c:v>
                </c:pt>
                <c:pt idx="179">
                  <c:v>1.66</c:v>
                </c:pt>
                <c:pt idx="180">
                  <c:v>1.62</c:v>
                </c:pt>
                <c:pt idx="181">
                  <c:v>1.4</c:v>
                </c:pt>
                <c:pt idx="182">
                  <c:v>1.69</c:v>
                </c:pt>
                <c:pt idx="183">
                  <c:v>0.99</c:v>
                </c:pt>
                <c:pt idx="184">
                  <c:v>1.82</c:v>
                </c:pt>
                <c:pt idx="185">
                  <c:v>1.48</c:v>
                </c:pt>
                <c:pt idx="186">
                  <c:v>2.12</c:v>
                </c:pt>
                <c:pt idx="187">
                  <c:v>1.87</c:v>
                </c:pt>
                <c:pt idx="188">
                  <c:v>1.45</c:v>
                </c:pt>
                <c:pt idx="189">
                  <c:v>1.81</c:v>
                </c:pt>
                <c:pt idx="190">
                  <c:v>1.66</c:v>
                </c:pt>
                <c:pt idx="191">
                  <c:v>1.5</c:v>
                </c:pt>
                <c:pt idx="192">
                  <c:v>1.78</c:v>
                </c:pt>
                <c:pt idx="193">
                  <c:v>1.94</c:v>
                </c:pt>
                <c:pt idx="194">
                  <c:v>1.73</c:v>
                </c:pt>
                <c:pt idx="195">
                  <c:v>1.91</c:v>
                </c:pt>
                <c:pt idx="196">
                  <c:v>1.1000000000000001</c:v>
                </c:pt>
                <c:pt idx="197">
                  <c:v>1.75</c:v>
                </c:pt>
                <c:pt idx="198">
                  <c:v>1.7</c:v>
                </c:pt>
                <c:pt idx="199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B-4C02-BF31-FA5A6A516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78920"/>
        <c:axId val="817274656"/>
      </c:scatterChart>
      <c:valAx>
        <c:axId val="81727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74656"/>
        <c:crosses val="autoZero"/>
        <c:crossBetween val="midCat"/>
      </c:valAx>
      <c:valAx>
        <c:axId val="8172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789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Normal Probability Plot of Residuals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'Q2'!$AC$2:$AC$201</c:f>
              <c:numCache>
                <c:formatCode>0.000</c:formatCode>
                <c:ptCount val="200"/>
                <c:pt idx="0">
                  <c:v>-2.8070337683438042</c:v>
                </c:pt>
                <c:pt idx="1">
                  <c:v>-2.4323790585844463</c:v>
                </c:pt>
                <c:pt idx="2">
                  <c:v>-2.2414027276049446</c:v>
                </c:pt>
                <c:pt idx="3">
                  <c:v>-2.1083583991691093</c:v>
                </c:pt>
                <c:pt idx="4">
                  <c:v>-2.0046544617650959</c:v>
                </c:pt>
                <c:pt idx="5">
                  <c:v>-1.9188762262165762</c:v>
                </c:pt>
                <c:pt idx="6">
                  <c:v>-1.8452581167555007</c:v>
                </c:pt>
                <c:pt idx="7">
                  <c:v>-1.7804643416920256</c:v>
                </c:pt>
                <c:pt idx="8">
                  <c:v>-1.7223838902526909</c:v>
                </c:pt>
                <c:pt idx="9">
                  <c:v>-1.6695925772881866</c:v>
                </c:pt>
                <c:pt idx="10">
                  <c:v>-1.6210822508524081</c:v>
                </c:pt>
                <c:pt idx="11">
                  <c:v>-1.5761119739866583</c:v>
                </c:pt>
                <c:pt idx="12">
                  <c:v>-1.5341205443525459</c:v>
                </c:pt>
                <c:pt idx="13">
                  <c:v>-1.4946722498066201</c:v>
                </c:pt>
                <c:pt idx="14">
                  <c:v>-1.4574217385976507</c:v>
                </c:pt>
                <c:pt idx="15">
                  <c:v>-1.4220904321223211</c:v>
                </c:pt>
                <c:pt idx="16">
                  <c:v>-1.3884501973191481</c:v>
                </c:pt>
                <c:pt idx="17">
                  <c:v>-1.3563117453352478</c:v>
                </c:pt>
                <c:pt idx="18">
                  <c:v>-1.3255161998000577</c:v>
                </c:pt>
                <c:pt idx="19">
                  <c:v>-1.2959288462604264</c:v>
                </c:pt>
                <c:pt idx="20">
                  <c:v>-1.2674344169169052</c:v>
                </c:pt>
                <c:pt idx="21">
                  <c:v>-1.2399334778907378</c:v>
                </c:pt>
                <c:pt idx="22">
                  <c:v>-1.2133396224885178</c:v>
                </c:pt>
                <c:pt idx="23">
                  <c:v>-1.1875772631885786</c:v>
                </c:pt>
                <c:pt idx="24">
                  <c:v>-1.1625798748436229</c:v>
                </c:pt>
                <c:pt idx="25">
                  <c:v>-1.1382885824147984</c:v>
                </c:pt>
                <c:pt idx="26">
                  <c:v>-1.1146510149326594</c:v>
                </c:pt>
                <c:pt idx="27">
                  <c:v>-1.091620367434168</c:v>
                </c:pt>
                <c:pt idx="28">
                  <c:v>-1.0691546270064722</c:v>
                </c:pt>
                <c:pt idx="29">
                  <c:v>-1.0472159295232348</c:v>
                </c:pt>
                <c:pt idx="30">
                  <c:v>-1.0257700213555492</c:v>
                </c:pt>
                <c:pt idx="31">
                  <c:v>-1.0047858060707031</c:v>
                </c:pt>
                <c:pt idx="32">
                  <c:v>-0.98423496044632541</c:v>
                </c:pt>
                <c:pt idx="33">
                  <c:v>-0.96409160740693378</c:v>
                </c:pt>
                <c:pt idx="34">
                  <c:v>-0.9443320360069184</c:v>
                </c:pt>
                <c:pt idx="35">
                  <c:v>-0.92493446053172657</c:v>
                </c:pt>
                <c:pt idx="36">
                  <c:v>-0.90587881230928535</c:v>
                </c:pt>
                <c:pt idx="37">
                  <c:v>-0.88714655901887607</c:v>
                </c:pt>
                <c:pt idx="38">
                  <c:v>-0.86872054723122882</c:v>
                </c:pt>
                <c:pt idx="39">
                  <c:v>-0.85058486466838468</c:v>
                </c:pt>
                <c:pt idx="40">
                  <c:v>-0.83272471927744329</c:v>
                </c:pt>
                <c:pt idx="41">
                  <c:v>-0.81512633270115509</c:v>
                </c:pt>
                <c:pt idx="42">
                  <c:v>-0.79777684612523825</c:v>
                </c:pt>
                <c:pt idx="43">
                  <c:v>-0.78066423680623365</c:v>
                </c:pt>
                <c:pt idx="44">
                  <c:v>-0.76377724384952272</c:v>
                </c:pt>
                <c:pt idx="45">
                  <c:v>-0.74710530202624492</c:v>
                </c:pt>
                <c:pt idx="46">
                  <c:v>-0.73063848259937203</c:v>
                </c:pt>
                <c:pt idx="47">
                  <c:v>-0.71436744028018739</c:v>
                </c:pt>
                <c:pt idx="48">
                  <c:v>-0.69828336556258763</c:v>
                </c:pt>
                <c:pt idx="49">
                  <c:v>-0.68237794178843358</c:v>
                </c:pt>
                <c:pt idx="50">
                  <c:v>-0.6666433063863062</c:v>
                </c:pt>
                <c:pt idx="51">
                  <c:v>-0.6510720158013259</c:v>
                </c:pt>
                <c:pt idx="52">
                  <c:v>-0.63565701369758276</c:v>
                </c:pt>
                <c:pt idx="53">
                  <c:v>-0.62039160206907751</c:v>
                </c:pt>
                <c:pt idx="54">
                  <c:v>-0.60526941494150954</c:v>
                </c:pt>
                <c:pt idx="55">
                  <c:v>-0.59028439438696867</c:v>
                </c:pt>
                <c:pt idx="56">
                  <c:v>-0.5754307686077732</c:v>
                </c:pt>
                <c:pt idx="57">
                  <c:v>-0.5607030318750833</c:v>
                </c:pt>
                <c:pt idx="58">
                  <c:v>-0.54609592613335589</c:v>
                </c:pt>
                <c:pt idx="59">
                  <c:v>-0.53160442410370579</c:v>
                </c:pt>
                <c:pt idx="60">
                  <c:v>-0.51722371373836373</c:v>
                </c:pt>
                <c:pt idx="61">
                  <c:v>-0.50294918389505805</c:v>
                </c:pt>
                <c:pt idx="62">
                  <c:v>-0.48877641111466941</c:v>
                </c:pt>
                <c:pt idx="63">
                  <c:v>-0.47470114739821306</c:v>
                </c:pt>
                <c:pt idx="64">
                  <c:v>-0.46071930889032536</c:v>
                </c:pt>
                <c:pt idx="65">
                  <c:v>-0.44682696538622602</c:v>
                </c:pt>
                <c:pt idx="66">
                  <c:v>-0.43302033058771872</c:v>
                </c:pt>
                <c:pt idx="67">
                  <c:v>-0.41929575304139605</c:v>
                </c:pt>
                <c:pt idx="68">
                  <c:v>-0.40564970769891451</c:v>
                </c:pt>
                <c:pt idx="69">
                  <c:v>-0.39207878804514956</c:v>
                </c:pt>
                <c:pt idx="70">
                  <c:v>-0.37857969874529823</c:v>
                </c:pt>
                <c:pt idx="71">
                  <c:v>-0.3651492487666822</c:v>
                </c:pt>
                <c:pt idx="72">
                  <c:v>-0.35178434493515626</c:v>
                </c:pt>
                <c:pt idx="73">
                  <c:v>-0.33848198588973982</c:v>
                </c:pt>
                <c:pt idx="74">
                  <c:v>-0.32523925640239543</c:v>
                </c:pt>
                <c:pt idx="75">
                  <c:v>-0.31205332203283226</c:v>
                </c:pt>
                <c:pt idx="76">
                  <c:v>-0.29892142409085731</c:v>
                </c:pt>
                <c:pt idx="77">
                  <c:v>-0.28584087488116566</c:v>
                </c:pt>
                <c:pt idx="78">
                  <c:v>-0.27280905320758231</c:v>
                </c:pt>
                <c:pt idx="79">
                  <c:v>-0.25982340011567678</c:v>
                </c:pt>
                <c:pt idx="80">
                  <c:v>-0.24688141485437839</c:v>
                </c:pt>
                <c:pt idx="81">
                  <c:v>-0.23398065103876436</c:v>
                </c:pt>
                <c:pt idx="82">
                  <c:v>-0.22111871299757052</c:v>
                </c:pt>
                <c:pt idx="83">
                  <c:v>-0.20829325229022513</c:v>
                </c:pt>
                <c:pt idx="84">
                  <c:v>-0.19550196437931941</c:v>
                </c:pt>
                <c:pt idx="85">
                  <c:v>-0.18274258544544394</c:v>
                </c:pt>
                <c:pt idx="86">
                  <c:v>-0.17001288933221939</c:v>
                </c:pt>
                <c:pt idx="87">
                  <c:v>-0.1573106846101707</c:v>
                </c:pt>
                <c:pt idx="88">
                  <c:v>-0.14463381174882106</c:v>
                </c:pt>
                <c:pt idx="89">
                  <c:v>-0.13198014038704126</c:v>
                </c:pt>
                <c:pt idx="90">
                  <c:v>-0.11934756669227513</c:v>
                </c:pt>
                <c:pt idx="91">
                  <c:v>-0.10673401079978624</c:v>
                </c:pt>
                <c:pt idx="92">
                  <c:v>-9.4137414323536367E-2</c:v>
                </c:pt>
                <c:pt idx="93">
                  <c:v>-8.1555737930718422E-2</c:v>
                </c:pt>
                <c:pt idx="94">
                  <c:v>-6.8986958972328066E-2</c:v>
                </c:pt>
                <c:pt idx="95">
                  <c:v>-5.642906916247406E-2</c:v>
                </c:pt>
                <c:pt idx="96">
                  <c:v>-4.388007229940119E-2</c:v>
                </c:pt>
                <c:pt idx="97">
                  <c:v>-3.1337982021426625E-2</c:v>
                </c:pt>
                <c:pt idx="98">
                  <c:v>-1.8800819591187675E-2</c:v>
                </c:pt>
                <c:pt idx="99">
                  <c:v>-6.2666117017504746E-3</c:v>
                </c:pt>
                <c:pt idx="100">
                  <c:v>6.266611701750335E-3</c:v>
                </c:pt>
                <c:pt idx="101">
                  <c:v>1.8800819591187536E-2</c:v>
                </c:pt>
                <c:pt idx="102">
                  <c:v>3.1337982021426479E-2</c:v>
                </c:pt>
                <c:pt idx="103">
                  <c:v>4.3880072299401045E-2</c:v>
                </c:pt>
                <c:pt idx="104">
                  <c:v>5.6429069162473922E-2</c:v>
                </c:pt>
                <c:pt idx="105">
                  <c:v>6.8986958972327914E-2</c:v>
                </c:pt>
                <c:pt idx="106">
                  <c:v>8.1555737930718422E-2</c:v>
                </c:pt>
                <c:pt idx="107">
                  <c:v>9.4137414323536367E-2</c:v>
                </c:pt>
                <c:pt idx="108">
                  <c:v>0.10673401079978624</c:v>
                </c:pt>
                <c:pt idx="109">
                  <c:v>0.11934756669227513</c:v>
                </c:pt>
                <c:pt idx="110">
                  <c:v>0.13198014038704126</c:v>
                </c:pt>
                <c:pt idx="111">
                  <c:v>0.14463381174882106</c:v>
                </c:pt>
                <c:pt idx="112">
                  <c:v>0.1573106846101707</c:v>
                </c:pt>
                <c:pt idx="113">
                  <c:v>0.17001288933221939</c:v>
                </c:pt>
                <c:pt idx="114">
                  <c:v>0.18274258544544394</c:v>
                </c:pt>
                <c:pt idx="115">
                  <c:v>0.19550196437931941</c:v>
                </c:pt>
                <c:pt idx="116">
                  <c:v>0.20829325229022513</c:v>
                </c:pt>
                <c:pt idx="117">
                  <c:v>0.22111871299757052</c:v>
                </c:pt>
                <c:pt idx="118">
                  <c:v>0.23398065103876436</c:v>
                </c:pt>
                <c:pt idx="119">
                  <c:v>0.24688141485437856</c:v>
                </c:pt>
                <c:pt idx="120">
                  <c:v>0.25982340011567695</c:v>
                </c:pt>
                <c:pt idx="121">
                  <c:v>0.27280905320758253</c:v>
                </c:pt>
                <c:pt idx="122">
                  <c:v>0.28584087488116572</c:v>
                </c:pt>
                <c:pt idx="123">
                  <c:v>0.29892142409085742</c:v>
                </c:pt>
                <c:pt idx="124">
                  <c:v>0.31205332203283237</c:v>
                </c:pt>
                <c:pt idx="125">
                  <c:v>0.3252392564023952</c:v>
                </c:pt>
                <c:pt idx="126">
                  <c:v>0.33848198588973966</c:v>
                </c:pt>
                <c:pt idx="127">
                  <c:v>0.35178434493515615</c:v>
                </c:pt>
                <c:pt idx="128">
                  <c:v>0.36514924876668203</c:v>
                </c:pt>
                <c:pt idx="129">
                  <c:v>0.37857969874529807</c:v>
                </c:pt>
                <c:pt idx="130">
                  <c:v>0.39207878804514951</c:v>
                </c:pt>
                <c:pt idx="131">
                  <c:v>0.40564970769891451</c:v>
                </c:pt>
                <c:pt idx="132">
                  <c:v>0.41929575304139605</c:v>
                </c:pt>
                <c:pt idx="133">
                  <c:v>0.43302033058771872</c:v>
                </c:pt>
                <c:pt idx="134">
                  <c:v>0.44682696538622602</c:v>
                </c:pt>
                <c:pt idx="135">
                  <c:v>0.46071930889032536</c:v>
                </c:pt>
                <c:pt idx="136">
                  <c:v>0.47470114739821306</c:v>
                </c:pt>
                <c:pt idx="137">
                  <c:v>0.48877641111466941</c:v>
                </c:pt>
                <c:pt idx="138">
                  <c:v>0.50294918389505805</c:v>
                </c:pt>
                <c:pt idx="139">
                  <c:v>0.51722371373836373</c:v>
                </c:pt>
                <c:pt idx="140">
                  <c:v>0.53160442410370579</c:v>
                </c:pt>
                <c:pt idx="141">
                  <c:v>0.54609592613335589</c:v>
                </c:pt>
                <c:pt idx="142">
                  <c:v>0.5607030318750833</c:v>
                </c:pt>
                <c:pt idx="143">
                  <c:v>0.5754307686077732</c:v>
                </c:pt>
                <c:pt idx="144">
                  <c:v>0.59028439438696867</c:v>
                </c:pt>
                <c:pt idx="145">
                  <c:v>0.60526941494150943</c:v>
                </c:pt>
                <c:pt idx="146">
                  <c:v>0.62039160206907773</c:v>
                </c:pt>
                <c:pt idx="147">
                  <c:v>0.63565701369758265</c:v>
                </c:pt>
                <c:pt idx="148">
                  <c:v>0.65107201580132668</c:v>
                </c:pt>
                <c:pt idx="149">
                  <c:v>0.66664330638630676</c:v>
                </c:pt>
                <c:pt idx="150">
                  <c:v>0.68237794178843325</c:v>
                </c:pt>
                <c:pt idx="151">
                  <c:v>0.6982833655625873</c:v>
                </c:pt>
                <c:pt idx="152">
                  <c:v>0.71436744028018784</c:v>
                </c:pt>
                <c:pt idx="153">
                  <c:v>0.73063848259937203</c:v>
                </c:pt>
                <c:pt idx="154">
                  <c:v>0.74710530202624492</c:v>
                </c:pt>
                <c:pt idx="155">
                  <c:v>0.76377724384952272</c:v>
                </c:pt>
                <c:pt idx="156">
                  <c:v>0.78066423680623365</c:v>
                </c:pt>
                <c:pt idx="157">
                  <c:v>0.79777684612523825</c:v>
                </c:pt>
                <c:pt idx="158">
                  <c:v>0.81512633270115509</c:v>
                </c:pt>
                <c:pt idx="159">
                  <c:v>0.83272471927744329</c:v>
                </c:pt>
                <c:pt idx="160">
                  <c:v>0.85058486466838468</c:v>
                </c:pt>
                <c:pt idx="161">
                  <c:v>0.86872054723122882</c:v>
                </c:pt>
                <c:pt idx="162">
                  <c:v>0.88714655901887607</c:v>
                </c:pt>
                <c:pt idx="163">
                  <c:v>0.90587881230928535</c:v>
                </c:pt>
                <c:pt idx="164">
                  <c:v>0.92493446053172657</c:v>
                </c:pt>
                <c:pt idx="165">
                  <c:v>0.9443320360069184</c:v>
                </c:pt>
                <c:pt idx="166">
                  <c:v>0.96409160740693378</c:v>
                </c:pt>
                <c:pt idx="167">
                  <c:v>0.98423496044632541</c:v>
                </c:pt>
                <c:pt idx="168">
                  <c:v>1.0047858060707031</c:v>
                </c:pt>
                <c:pt idx="169">
                  <c:v>1.0257700213555492</c:v>
                </c:pt>
                <c:pt idx="170">
                  <c:v>1.0472159295232348</c:v>
                </c:pt>
                <c:pt idx="171">
                  <c:v>1.0691546270064722</c:v>
                </c:pt>
                <c:pt idx="172">
                  <c:v>1.0916203674341685</c:v>
                </c:pt>
                <c:pt idx="173">
                  <c:v>1.1146510149326603</c:v>
                </c:pt>
                <c:pt idx="174">
                  <c:v>1.1382885824147984</c:v>
                </c:pt>
                <c:pt idx="175">
                  <c:v>1.1625798748436227</c:v>
                </c:pt>
                <c:pt idx="176">
                  <c:v>1.1875772631885781</c:v>
                </c:pt>
                <c:pt idx="177">
                  <c:v>1.213339622488518</c:v>
                </c:pt>
                <c:pt idx="178">
                  <c:v>1.2399334778907378</c:v>
                </c:pt>
                <c:pt idx="179">
                  <c:v>1.2674344169169047</c:v>
                </c:pt>
                <c:pt idx="180">
                  <c:v>1.2959288462604264</c:v>
                </c:pt>
                <c:pt idx="181">
                  <c:v>1.3255161998000577</c:v>
                </c:pt>
                <c:pt idx="182">
                  <c:v>1.3563117453352478</c:v>
                </c:pt>
                <c:pt idx="183">
                  <c:v>1.3884501973191481</c:v>
                </c:pt>
                <c:pt idx="184">
                  <c:v>1.4220904321223211</c:v>
                </c:pt>
                <c:pt idx="185">
                  <c:v>1.4574217385976511</c:v>
                </c:pt>
                <c:pt idx="186">
                  <c:v>1.4946722498066201</c:v>
                </c:pt>
                <c:pt idx="187">
                  <c:v>1.5341205443525465</c:v>
                </c:pt>
                <c:pt idx="188">
                  <c:v>1.5761119739866585</c:v>
                </c:pt>
                <c:pt idx="189">
                  <c:v>1.6210822508524081</c:v>
                </c:pt>
                <c:pt idx="190">
                  <c:v>1.6695925772881872</c:v>
                </c:pt>
                <c:pt idx="191">
                  <c:v>1.7223838902526907</c:v>
                </c:pt>
                <c:pt idx="192">
                  <c:v>1.7804643416920258</c:v>
                </c:pt>
                <c:pt idx="193">
                  <c:v>1.8452581167555016</c:v>
                </c:pt>
                <c:pt idx="194">
                  <c:v>1.9188762262165762</c:v>
                </c:pt>
                <c:pt idx="195">
                  <c:v>2.0046544617650963</c:v>
                </c:pt>
                <c:pt idx="196">
                  <c:v>2.1083583991691093</c:v>
                </c:pt>
                <c:pt idx="197">
                  <c:v>2.2414027276049464</c:v>
                </c:pt>
                <c:pt idx="198">
                  <c:v>2.4323790585844489</c:v>
                </c:pt>
                <c:pt idx="199">
                  <c:v>2.8070337683438114</c:v>
                </c:pt>
              </c:numCache>
            </c:numRef>
          </c:xVal>
          <c:yVal>
            <c:numRef>
              <c:f>'Q2'!$AD$2:$AD$201</c:f>
              <c:numCache>
                <c:formatCode>0.000</c:formatCode>
                <c:ptCount val="200"/>
                <c:pt idx="0">
                  <c:v>-2.8070337683438042</c:v>
                </c:pt>
                <c:pt idx="1">
                  <c:v>-2.4323790585844463</c:v>
                </c:pt>
                <c:pt idx="2">
                  <c:v>-2.2414027276049446</c:v>
                </c:pt>
                <c:pt idx="3">
                  <c:v>-2.1083583991691093</c:v>
                </c:pt>
                <c:pt idx="4">
                  <c:v>-2.0046544617650959</c:v>
                </c:pt>
                <c:pt idx="5">
                  <c:v>-1.9188762262165762</c:v>
                </c:pt>
                <c:pt idx="6">
                  <c:v>-1.8452581167555007</c:v>
                </c:pt>
                <c:pt idx="7">
                  <c:v>-1.7804643416920256</c:v>
                </c:pt>
                <c:pt idx="8">
                  <c:v>-1.7223838902526909</c:v>
                </c:pt>
                <c:pt idx="9">
                  <c:v>-1.6695925772881866</c:v>
                </c:pt>
                <c:pt idx="10">
                  <c:v>-1.6210822508524081</c:v>
                </c:pt>
                <c:pt idx="11">
                  <c:v>-1.5761119739866583</c:v>
                </c:pt>
                <c:pt idx="12">
                  <c:v>-1.5341205443525459</c:v>
                </c:pt>
                <c:pt idx="13">
                  <c:v>-1.4946722498066201</c:v>
                </c:pt>
                <c:pt idx="14">
                  <c:v>-1.4574217385976507</c:v>
                </c:pt>
                <c:pt idx="15">
                  <c:v>-1.4220904321223211</c:v>
                </c:pt>
                <c:pt idx="16">
                  <c:v>-1.3884501973191481</c:v>
                </c:pt>
                <c:pt idx="17">
                  <c:v>-1.3563117453352478</c:v>
                </c:pt>
                <c:pt idx="18">
                  <c:v>-1.3255161998000577</c:v>
                </c:pt>
                <c:pt idx="19">
                  <c:v>-1.2959288462604264</c:v>
                </c:pt>
                <c:pt idx="20">
                  <c:v>-1.2674344169169052</c:v>
                </c:pt>
                <c:pt idx="21">
                  <c:v>-1.2399334778907378</c:v>
                </c:pt>
                <c:pt idx="22">
                  <c:v>-1.2133396224885178</c:v>
                </c:pt>
                <c:pt idx="23">
                  <c:v>-1.1875772631885786</c:v>
                </c:pt>
                <c:pt idx="24">
                  <c:v>-1.1625798748436229</c:v>
                </c:pt>
                <c:pt idx="25">
                  <c:v>-1.1382885824147984</c:v>
                </c:pt>
                <c:pt idx="26">
                  <c:v>-1.1146510149326594</c:v>
                </c:pt>
                <c:pt idx="27">
                  <c:v>-1.091620367434168</c:v>
                </c:pt>
                <c:pt idx="28">
                  <c:v>-1.0691546270064722</c:v>
                </c:pt>
                <c:pt idx="29">
                  <c:v>-1.0472159295232348</c:v>
                </c:pt>
                <c:pt idx="30">
                  <c:v>-1.0257700213555492</c:v>
                </c:pt>
                <c:pt idx="31">
                  <c:v>-1.0047858060707031</c:v>
                </c:pt>
                <c:pt idx="32">
                  <c:v>-0.98423496044632541</c:v>
                </c:pt>
                <c:pt idx="33">
                  <c:v>-0.96409160740693378</c:v>
                </c:pt>
                <c:pt idx="34">
                  <c:v>-0.9443320360069184</c:v>
                </c:pt>
                <c:pt idx="35">
                  <c:v>-0.92493446053172657</c:v>
                </c:pt>
                <c:pt idx="36">
                  <c:v>-0.90587881230928535</c:v>
                </c:pt>
                <c:pt idx="37">
                  <c:v>-0.88714655901887607</c:v>
                </c:pt>
                <c:pt idx="38">
                  <c:v>-0.86872054723122882</c:v>
                </c:pt>
                <c:pt idx="39">
                  <c:v>-0.85058486466838468</c:v>
                </c:pt>
                <c:pt idx="40">
                  <c:v>-0.83272471927744329</c:v>
                </c:pt>
                <c:pt idx="41">
                  <c:v>-0.81512633270115509</c:v>
                </c:pt>
                <c:pt idx="42">
                  <c:v>-0.79777684612523825</c:v>
                </c:pt>
                <c:pt idx="43">
                  <c:v>-0.78066423680623365</c:v>
                </c:pt>
                <c:pt idx="44">
                  <c:v>-0.76377724384952272</c:v>
                </c:pt>
                <c:pt idx="45">
                  <c:v>-0.74710530202624492</c:v>
                </c:pt>
                <c:pt idx="46">
                  <c:v>-0.73063848259937203</c:v>
                </c:pt>
                <c:pt idx="47">
                  <c:v>-0.71436744028018739</c:v>
                </c:pt>
                <c:pt idx="48">
                  <c:v>-0.69828336556258763</c:v>
                </c:pt>
                <c:pt idx="49">
                  <c:v>-0.68237794178843358</c:v>
                </c:pt>
                <c:pt idx="50">
                  <c:v>-0.6666433063863062</c:v>
                </c:pt>
                <c:pt idx="51">
                  <c:v>-0.6510720158013259</c:v>
                </c:pt>
                <c:pt idx="52">
                  <c:v>-0.63565701369758276</c:v>
                </c:pt>
                <c:pt idx="53">
                  <c:v>-0.62039160206907751</c:v>
                </c:pt>
                <c:pt idx="54">
                  <c:v>-0.60526941494150954</c:v>
                </c:pt>
                <c:pt idx="55">
                  <c:v>-0.59028439438696867</c:v>
                </c:pt>
                <c:pt idx="56">
                  <c:v>-0.5754307686077732</c:v>
                </c:pt>
                <c:pt idx="57">
                  <c:v>-0.5607030318750833</c:v>
                </c:pt>
                <c:pt idx="58">
                  <c:v>-0.54609592613335589</c:v>
                </c:pt>
                <c:pt idx="59">
                  <c:v>-0.53160442410370579</c:v>
                </c:pt>
                <c:pt idx="60">
                  <c:v>-0.51722371373836373</c:v>
                </c:pt>
                <c:pt idx="61">
                  <c:v>-0.50294918389505805</c:v>
                </c:pt>
                <c:pt idx="62">
                  <c:v>-0.48877641111466941</c:v>
                </c:pt>
                <c:pt idx="63">
                  <c:v>-0.47470114739821306</c:v>
                </c:pt>
                <c:pt idx="64">
                  <c:v>-0.46071930889032536</c:v>
                </c:pt>
                <c:pt idx="65">
                  <c:v>-0.44682696538622602</c:v>
                </c:pt>
                <c:pt idx="66">
                  <c:v>-0.43302033058771872</c:v>
                </c:pt>
                <c:pt idx="67">
                  <c:v>-0.41929575304139605</c:v>
                </c:pt>
                <c:pt idx="68">
                  <c:v>-0.40564970769891451</c:v>
                </c:pt>
                <c:pt idx="69">
                  <c:v>-0.39207878804514956</c:v>
                </c:pt>
                <c:pt idx="70">
                  <c:v>-0.37857969874529823</c:v>
                </c:pt>
                <c:pt idx="71">
                  <c:v>-0.3651492487666822</c:v>
                </c:pt>
                <c:pt idx="72">
                  <c:v>-0.35178434493515626</c:v>
                </c:pt>
                <c:pt idx="73">
                  <c:v>-0.33848198588973982</c:v>
                </c:pt>
                <c:pt idx="74">
                  <c:v>-0.32523925640239543</c:v>
                </c:pt>
                <c:pt idx="75">
                  <c:v>-0.31205332203283226</c:v>
                </c:pt>
                <c:pt idx="76">
                  <c:v>-0.29892142409085731</c:v>
                </c:pt>
                <c:pt idx="77">
                  <c:v>-0.28584087488116566</c:v>
                </c:pt>
                <c:pt idx="78">
                  <c:v>-0.27280905320758231</c:v>
                </c:pt>
                <c:pt idx="79">
                  <c:v>-0.25982340011567678</c:v>
                </c:pt>
                <c:pt idx="80">
                  <c:v>-0.24688141485437839</c:v>
                </c:pt>
                <c:pt idx="81">
                  <c:v>-0.23398065103876436</c:v>
                </c:pt>
                <c:pt idx="82">
                  <c:v>-0.22111871299757052</c:v>
                </c:pt>
                <c:pt idx="83">
                  <c:v>-0.20829325229022513</c:v>
                </c:pt>
                <c:pt idx="84">
                  <c:v>-0.19550196437931941</c:v>
                </c:pt>
                <c:pt idx="85">
                  <c:v>-0.18274258544544394</c:v>
                </c:pt>
                <c:pt idx="86">
                  <c:v>-0.17001288933221939</c:v>
                </c:pt>
                <c:pt idx="87">
                  <c:v>-0.1573106846101707</c:v>
                </c:pt>
                <c:pt idx="88">
                  <c:v>-0.14463381174882106</c:v>
                </c:pt>
                <c:pt idx="89">
                  <c:v>-0.13198014038704126</c:v>
                </c:pt>
                <c:pt idx="90">
                  <c:v>-0.11934756669227513</c:v>
                </c:pt>
                <c:pt idx="91">
                  <c:v>-0.10673401079978624</c:v>
                </c:pt>
                <c:pt idx="92">
                  <c:v>-9.4137414323536367E-2</c:v>
                </c:pt>
                <c:pt idx="93">
                  <c:v>-8.1555737930718422E-2</c:v>
                </c:pt>
                <c:pt idx="94">
                  <c:v>-6.8986958972328066E-2</c:v>
                </c:pt>
                <c:pt idx="95">
                  <c:v>-5.642906916247406E-2</c:v>
                </c:pt>
                <c:pt idx="96">
                  <c:v>-4.388007229940119E-2</c:v>
                </c:pt>
                <c:pt idx="97">
                  <c:v>-3.1337982021426625E-2</c:v>
                </c:pt>
                <c:pt idx="98">
                  <c:v>-1.8800819591187675E-2</c:v>
                </c:pt>
                <c:pt idx="99">
                  <c:v>-6.2666117017504746E-3</c:v>
                </c:pt>
                <c:pt idx="100">
                  <c:v>6.266611701750335E-3</c:v>
                </c:pt>
                <c:pt idx="101">
                  <c:v>1.8800819591187536E-2</c:v>
                </c:pt>
                <c:pt idx="102">
                  <c:v>3.1337982021426479E-2</c:v>
                </c:pt>
                <c:pt idx="103">
                  <c:v>4.3880072299401045E-2</c:v>
                </c:pt>
                <c:pt idx="104">
                  <c:v>5.6429069162473922E-2</c:v>
                </c:pt>
                <c:pt idx="105">
                  <c:v>6.8986958972327914E-2</c:v>
                </c:pt>
                <c:pt idx="106">
                  <c:v>8.1555737930718422E-2</c:v>
                </c:pt>
                <c:pt idx="107">
                  <c:v>9.4137414323536367E-2</c:v>
                </c:pt>
                <c:pt idx="108">
                  <c:v>0.10673401079978624</c:v>
                </c:pt>
                <c:pt idx="109">
                  <c:v>0.11934756669227513</c:v>
                </c:pt>
                <c:pt idx="110">
                  <c:v>0.13198014038704126</c:v>
                </c:pt>
                <c:pt idx="111">
                  <c:v>0.14463381174882106</c:v>
                </c:pt>
                <c:pt idx="112">
                  <c:v>0.1573106846101707</c:v>
                </c:pt>
                <c:pt idx="113">
                  <c:v>0.17001288933221939</c:v>
                </c:pt>
                <c:pt idx="114">
                  <c:v>0.18274258544544394</c:v>
                </c:pt>
                <c:pt idx="115">
                  <c:v>0.19550196437931941</c:v>
                </c:pt>
                <c:pt idx="116">
                  <c:v>0.20829325229022513</c:v>
                </c:pt>
                <c:pt idx="117">
                  <c:v>0.22111871299757052</c:v>
                </c:pt>
                <c:pt idx="118">
                  <c:v>0.23398065103876436</c:v>
                </c:pt>
                <c:pt idx="119">
                  <c:v>0.24688141485437856</c:v>
                </c:pt>
                <c:pt idx="120">
                  <c:v>0.25982340011567695</c:v>
                </c:pt>
                <c:pt idx="121">
                  <c:v>0.27280905320758253</c:v>
                </c:pt>
                <c:pt idx="122">
                  <c:v>0.28584087488116572</c:v>
                </c:pt>
                <c:pt idx="123">
                  <c:v>0.29892142409085742</c:v>
                </c:pt>
                <c:pt idx="124">
                  <c:v>0.31205332203283237</c:v>
                </c:pt>
                <c:pt idx="125">
                  <c:v>0.3252392564023952</c:v>
                </c:pt>
                <c:pt idx="126">
                  <c:v>0.33848198588973966</c:v>
                </c:pt>
                <c:pt idx="127">
                  <c:v>0.35178434493515615</c:v>
                </c:pt>
                <c:pt idx="128">
                  <c:v>0.36514924876668203</c:v>
                </c:pt>
                <c:pt idx="129">
                  <c:v>0.37857969874529807</c:v>
                </c:pt>
                <c:pt idx="130">
                  <c:v>0.39207878804514951</c:v>
                </c:pt>
                <c:pt idx="131">
                  <c:v>0.40564970769891451</c:v>
                </c:pt>
                <c:pt idx="132">
                  <c:v>0.41929575304139605</c:v>
                </c:pt>
                <c:pt idx="133">
                  <c:v>0.43302033058771872</c:v>
                </c:pt>
                <c:pt idx="134">
                  <c:v>0.44682696538622602</c:v>
                </c:pt>
                <c:pt idx="135">
                  <c:v>0.46071930889032536</c:v>
                </c:pt>
                <c:pt idx="136">
                  <c:v>0.47470114739821306</c:v>
                </c:pt>
                <c:pt idx="137">
                  <c:v>0.48877641111466941</c:v>
                </c:pt>
                <c:pt idx="138">
                  <c:v>0.50294918389505805</c:v>
                </c:pt>
                <c:pt idx="139">
                  <c:v>0.51722371373836373</c:v>
                </c:pt>
                <c:pt idx="140">
                  <c:v>0.53160442410370579</c:v>
                </c:pt>
                <c:pt idx="141">
                  <c:v>0.54609592613335589</c:v>
                </c:pt>
                <c:pt idx="142">
                  <c:v>0.5607030318750833</c:v>
                </c:pt>
                <c:pt idx="143">
                  <c:v>0.5754307686077732</c:v>
                </c:pt>
                <c:pt idx="144">
                  <c:v>0.59028439438696867</c:v>
                </c:pt>
                <c:pt idx="145">
                  <c:v>0.60526941494150943</c:v>
                </c:pt>
                <c:pt idx="146">
                  <c:v>0.62039160206907773</c:v>
                </c:pt>
                <c:pt idx="147">
                  <c:v>0.63565701369758265</c:v>
                </c:pt>
                <c:pt idx="148">
                  <c:v>0.65107201580132668</c:v>
                </c:pt>
                <c:pt idx="149">
                  <c:v>0.66664330638630676</c:v>
                </c:pt>
                <c:pt idx="150">
                  <c:v>0.68237794178843325</c:v>
                </c:pt>
                <c:pt idx="151">
                  <c:v>0.6982833655625873</c:v>
                </c:pt>
                <c:pt idx="152">
                  <c:v>0.71436744028018784</c:v>
                </c:pt>
                <c:pt idx="153">
                  <c:v>0.73063848259937203</c:v>
                </c:pt>
                <c:pt idx="154">
                  <c:v>0.74710530202624492</c:v>
                </c:pt>
                <c:pt idx="155">
                  <c:v>0.76377724384952272</c:v>
                </c:pt>
                <c:pt idx="156">
                  <c:v>0.78066423680623365</c:v>
                </c:pt>
                <c:pt idx="157">
                  <c:v>0.79777684612523825</c:v>
                </c:pt>
                <c:pt idx="158">
                  <c:v>0.81512633270115509</c:v>
                </c:pt>
                <c:pt idx="159">
                  <c:v>0.83272471927744329</c:v>
                </c:pt>
                <c:pt idx="160">
                  <c:v>0.85058486466838468</c:v>
                </c:pt>
                <c:pt idx="161">
                  <c:v>0.86872054723122882</c:v>
                </c:pt>
                <c:pt idx="162">
                  <c:v>0.88714655901887607</c:v>
                </c:pt>
                <c:pt idx="163">
                  <c:v>0.90587881230928535</c:v>
                </c:pt>
                <c:pt idx="164">
                  <c:v>0.92493446053172657</c:v>
                </c:pt>
                <c:pt idx="165">
                  <c:v>0.9443320360069184</c:v>
                </c:pt>
                <c:pt idx="166">
                  <c:v>0.96409160740693378</c:v>
                </c:pt>
                <c:pt idx="167">
                  <c:v>0.98423496044632541</c:v>
                </c:pt>
                <c:pt idx="168">
                  <c:v>1.0047858060707031</c:v>
                </c:pt>
                <c:pt idx="169">
                  <c:v>1.0257700213555492</c:v>
                </c:pt>
                <c:pt idx="170">
                  <c:v>1.0472159295232348</c:v>
                </c:pt>
                <c:pt idx="171">
                  <c:v>1.0691546270064722</c:v>
                </c:pt>
                <c:pt idx="172">
                  <c:v>1.0916203674341685</c:v>
                </c:pt>
                <c:pt idx="173">
                  <c:v>1.1146510149326603</c:v>
                </c:pt>
                <c:pt idx="174">
                  <c:v>1.1382885824147984</c:v>
                </c:pt>
                <c:pt idx="175">
                  <c:v>1.1625798748436227</c:v>
                </c:pt>
                <c:pt idx="176">
                  <c:v>1.1875772631885781</c:v>
                </c:pt>
                <c:pt idx="177">
                  <c:v>1.213339622488518</c:v>
                </c:pt>
                <c:pt idx="178">
                  <c:v>1.2399334778907378</c:v>
                </c:pt>
                <c:pt idx="179">
                  <c:v>1.2674344169169047</c:v>
                </c:pt>
                <c:pt idx="180">
                  <c:v>1.2959288462604264</c:v>
                </c:pt>
                <c:pt idx="181">
                  <c:v>1.3255161998000577</c:v>
                </c:pt>
                <c:pt idx="182">
                  <c:v>1.3563117453352478</c:v>
                </c:pt>
                <c:pt idx="183">
                  <c:v>1.3884501973191481</c:v>
                </c:pt>
                <c:pt idx="184">
                  <c:v>1.4220904321223211</c:v>
                </c:pt>
                <c:pt idx="185">
                  <c:v>1.4574217385976511</c:v>
                </c:pt>
                <c:pt idx="186">
                  <c:v>1.4946722498066201</c:v>
                </c:pt>
                <c:pt idx="187">
                  <c:v>1.5341205443525465</c:v>
                </c:pt>
                <c:pt idx="188">
                  <c:v>1.5761119739866585</c:v>
                </c:pt>
                <c:pt idx="189">
                  <c:v>1.6210822508524081</c:v>
                </c:pt>
                <c:pt idx="190">
                  <c:v>1.6695925772881872</c:v>
                </c:pt>
                <c:pt idx="191">
                  <c:v>1.7223838902526907</c:v>
                </c:pt>
                <c:pt idx="192">
                  <c:v>1.7804643416920258</c:v>
                </c:pt>
                <c:pt idx="193">
                  <c:v>1.8452581167555016</c:v>
                </c:pt>
                <c:pt idx="194">
                  <c:v>1.9188762262165762</c:v>
                </c:pt>
                <c:pt idx="195">
                  <c:v>2.0046544617650963</c:v>
                </c:pt>
                <c:pt idx="196">
                  <c:v>2.1083583991691093</c:v>
                </c:pt>
                <c:pt idx="197">
                  <c:v>2.2414027276049464</c:v>
                </c:pt>
                <c:pt idx="198">
                  <c:v>2.4323790585844489</c:v>
                </c:pt>
                <c:pt idx="199">
                  <c:v>2.8070337683438114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7-4935-AB13-0D4210E3C7CE}"/>
            </c:ext>
          </c:extLst>
        </c:ser>
        <c:ser>
          <c:idx val="1"/>
          <c:order val="1"/>
          <c:tx>
            <c:v>Standart residuals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'Q2'!$AC$2:$AC$201</c:f>
              <c:numCache>
                <c:formatCode>0.000</c:formatCode>
                <c:ptCount val="200"/>
                <c:pt idx="0">
                  <c:v>-2.8070337683438042</c:v>
                </c:pt>
                <c:pt idx="1">
                  <c:v>-2.4323790585844463</c:v>
                </c:pt>
                <c:pt idx="2">
                  <c:v>-2.2414027276049446</c:v>
                </c:pt>
                <c:pt idx="3">
                  <c:v>-2.1083583991691093</c:v>
                </c:pt>
                <c:pt idx="4">
                  <c:v>-2.0046544617650959</c:v>
                </c:pt>
                <c:pt idx="5">
                  <c:v>-1.9188762262165762</c:v>
                </c:pt>
                <c:pt idx="6">
                  <c:v>-1.8452581167555007</c:v>
                </c:pt>
                <c:pt idx="7">
                  <c:v>-1.7804643416920256</c:v>
                </c:pt>
                <c:pt idx="8">
                  <c:v>-1.7223838902526909</c:v>
                </c:pt>
                <c:pt idx="9">
                  <c:v>-1.6695925772881866</c:v>
                </c:pt>
                <c:pt idx="10">
                  <c:v>-1.6210822508524081</c:v>
                </c:pt>
                <c:pt idx="11">
                  <c:v>-1.5761119739866583</c:v>
                </c:pt>
                <c:pt idx="12">
                  <c:v>-1.5341205443525459</c:v>
                </c:pt>
                <c:pt idx="13">
                  <c:v>-1.4946722498066201</c:v>
                </c:pt>
                <c:pt idx="14">
                  <c:v>-1.4574217385976507</c:v>
                </c:pt>
                <c:pt idx="15">
                  <c:v>-1.4220904321223211</c:v>
                </c:pt>
                <c:pt idx="16">
                  <c:v>-1.3884501973191481</c:v>
                </c:pt>
                <c:pt idx="17">
                  <c:v>-1.3563117453352478</c:v>
                </c:pt>
                <c:pt idx="18">
                  <c:v>-1.3255161998000577</c:v>
                </c:pt>
                <c:pt idx="19">
                  <c:v>-1.2959288462604264</c:v>
                </c:pt>
                <c:pt idx="20">
                  <c:v>-1.2674344169169052</c:v>
                </c:pt>
                <c:pt idx="21">
                  <c:v>-1.2399334778907378</c:v>
                </c:pt>
                <c:pt idx="22">
                  <c:v>-1.2133396224885178</c:v>
                </c:pt>
                <c:pt idx="23">
                  <c:v>-1.1875772631885786</c:v>
                </c:pt>
                <c:pt idx="24">
                  <c:v>-1.1625798748436229</c:v>
                </c:pt>
                <c:pt idx="25">
                  <c:v>-1.1382885824147984</c:v>
                </c:pt>
                <c:pt idx="26">
                  <c:v>-1.1146510149326594</c:v>
                </c:pt>
                <c:pt idx="27">
                  <c:v>-1.091620367434168</c:v>
                </c:pt>
                <c:pt idx="28">
                  <c:v>-1.0691546270064722</c:v>
                </c:pt>
                <c:pt idx="29">
                  <c:v>-1.0472159295232348</c:v>
                </c:pt>
                <c:pt idx="30">
                  <c:v>-1.0257700213555492</c:v>
                </c:pt>
                <c:pt idx="31">
                  <c:v>-1.0047858060707031</c:v>
                </c:pt>
                <c:pt idx="32">
                  <c:v>-0.98423496044632541</c:v>
                </c:pt>
                <c:pt idx="33">
                  <c:v>-0.96409160740693378</c:v>
                </c:pt>
                <c:pt idx="34">
                  <c:v>-0.9443320360069184</c:v>
                </c:pt>
                <c:pt idx="35">
                  <c:v>-0.92493446053172657</c:v>
                </c:pt>
                <c:pt idx="36">
                  <c:v>-0.90587881230928535</c:v>
                </c:pt>
                <c:pt idx="37">
                  <c:v>-0.88714655901887607</c:v>
                </c:pt>
                <c:pt idx="38">
                  <c:v>-0.86872054723122882</c:v>
                </c:pt>
                <c:pt idx="39">
                  <c:v>-0.85058486466838468</c:v>
                </c:pt>
                <c:pt idx="40">
                  <c:v>-0.83272471927744329</c:v>
                </c:pt>
                <c:pt idx="41">
                  <c:v>-0.81512633270115509</c:v>
                </c:pt>
                <c:pt idx="42">
                  <c:v>-0.79777684612523825</c:v>
                </c:pt>
                <c:pt idx="43">
                  <c:v>-0.78066423680623365</c:v>
                </c:pt>
                <c:pt idx="44">
                  <c:v>-0.76377724384952272</c:v>
                </c:pt>
                <c:pt idx="45">
                  <c:v>-0.74710530202624492</c:v>
                </c:pt>
                <c:pt idx="46">
                  <c:v>-0.73063848259937203</c:v>
                </c:pt>
                <c:pt idx="47">
                  <c:v>-0.71436744028018739</c:v>
                </c:pt>
                <c:pt idx="48">
                  <c:v>-0.69828336556258763</c:v>
                </c:pt>
                <c:pt idx="49">
                  <c:v>-0.68237794178843358</c:v>
                </c:pt>
                <c:pt idx="50">
                  <c:v>-0.6666433063863062</c:v>
                </c:pt>
                <c:pt idx="51">
                  <c:v>-0.6510720158013259</c:v>
                </c:pt>
                <c:pt idx="52">
                  <c:v>-0.63565701369758276</c:v>
                </c:pt>
                <c:pt idx="53">
                  <c:v>-0.62039160206907751</c:v>
                </c:pt>
                <c:pt idx="54">
                  <c:v>-0.60526941494150954</c:v>
                </c:pt>
                <c:pt idx="55">
                  <c:v>-0.59028439438696867</c:v>
                </c:pt>
                <c:pt idx="56">
                  <c:v>-0.5754307686077732</c:v>
                </c:pt>
                <c:pt idx="57">
                  <c:v>-0.5607030318750833</c:v>
                </c:pt>
                <c:pt idx="58">
                  <c:v>-0.54609592613335589</c:v>
                </c:pt>
                <c:pt idx="59">
                  <c:v>-0.53160442410370579</c:v>
                </c:pt>
                <c:pt idx="60">
                  <c:v>-0.51722371373836373</c:v>
                </c:pt>
                <c:pt idx="61">
                  <c:v>-0.50294918389505805</c:v>
                </c:pt>
                <c:pt idx="62">
                  <c:v>-0.48877641111466941</c:v>
                </c:pt>
                <c:pt idx="63">
                  <c:v>-0.47470114739821306</c:v>
                </c:pt>
                <c:pt idx="64">
                  <c:v>-0.46071930889032536</c:v>
                </c:pt>
                <c:pt idx="65">
                  <c:v>-0.44682696538622602</c:v>
                </c:pt>
                <c:pt idx="66">
                  <c:v>-0.43302033058771872</c:v>
                </c:pt>
                <c:pt idx="67">
                  <c:v>-0.41929575304139605</c:v>
                </c:pt>
                <c:pt idx="68">
                  <c:v>-0.40564970769891451</c:v>
                </c:pt>
                <c:pt idx="69">
                  <c:v>-0.39207878804514956</c:v>
                </c:pt>
                <c:pt idx="70">
                  <c:v>-0.37857969874529823</c:v>
                </c:pt>
                <c:pt idx="71">
                  <c:v>-0.3651492487666822</c:v>
                </c:pt>
                <c:pt idx="72">
                  <c:v>-0.35178434493515626</c:v>
                </c:pt>
                <c:pt idx="73">
                  <c:v>-0.33848198588973982</c:v>
                </c:pt>
                <c:pt idx="74">
                  <c:v>-0.32523925640239543</c:v>
                </c:pt>
                <c:pt idx="75">
                  <c:v>-0.31205332203283226</c:v>
                </c:pt>
                <c:pt idx="76">
                  <c:v>-0.29892142409085731</c:v>
                </c:pt>
                <c:pt idx="77">
                  <c:v>-0.28584087488116566</c:v>
                </c:pt>
                <c:pt idx="78">
                  <c:v>-0.27280905320758231</c:v>
                </c:pt>
                <c:pt idx="79">
                  <c:v>-0.25982340011567678</c:v>
                </c:pt>
                <c:pt idx="80">
                  <c:v>-0.24688141485437839</c:v>
                </c:pt>
                <c:pt idx="81">
                  <c:v>-0.23398065103876436</c:v>
                </c:pt>
                <c:pt idx="82">
                  <c:v>-0.22111871299757052</c:v>
                </c:pt>
                <c:pt idx="83">
                  <c:v>-0.20829325229022513</c:v>
                </c:pt>
                <c:pt idx="84">
                  <c:v>-0.19550196437931941</c:v>
                </c:pt>
                <c:pt idx="85">
                  <c:v>-0.18274258544544394</c:v>
                </c:pt>
                <c:pt idx="86">
                  <c:v>-0.17001288933221939</c:v>
                </c:pt>
                <c:pt idx="87">
                  <c:v>-0.1573106846101707</c:v>
                </c:pt>
                <c:pt idx="88">
                  <c:v>-0.14463381174882106</c:v>
                </c:pt>
                <c:pt idx="89">
                  <c:v>-0.13198014038704126</c:v>
                </c:pt>
                <c:pt idx="90">
                  <c:v>-0.11934756669227513</c:v>
                </c:pt>
                <c:pt idx="91">
                  <c:v>-0.10673401079978624</c:v>
                </c:pt>
                <c:pt idx="92">
                  <c:v>-9.4137414323536367E-2</c:v>
                </c:pt>
                <c:pt idx="93">
                  <c:v>-8.1555737930718422E-2</c:v>
                </c:pt>
                <c:pt idx="94">
                  <c:v>-6.8986958972328066E-2</c:v>
                </c:pt>
                <c:pt idx="95">
                  <c:v>-5.642906916247406E-2</c:v>
                </c:pt>
                <c:pt idx="96">
                  <c:v>-4.388007229940119E-2</c:v>
                </c:pt>
                <c:pt idx="97">
                  <c:v>-3.1337982021426625E-2</c:v>
                </c:pt>
                <c:pt idx="98">
                  <c:v>-1.8800819591187675E-2</c:v>
                </c:pt>
                <c:pt idx="99">
                  <c:v>-6.2666117017504746E-3</c:v>
                </c:pt>
                <c:pt idx="100">
                  <c:v>6.266611701750335E-3</c:v>
                </c:pt>
                <c:pt idx="101">
                  <c:v>1.8800819591187536E-2</c:v>
                </c:pt>
                <c:pt idx="102">
                  <c:v>3.1337982021426479E-2</c:v>
                </c:pt>
                <c:pt idx="103">
                  <c:v>4.3880072299401045E-2</c:v>
                </c:pt>
                <c:pt idx="104">
                  <c:v>5.6429069162473922E-2</c:v>
                </c:pt>
                <c:pt idx="105">
                  <c:v>6.8986958972327914E-2</c:v>
                </c:pt>
                <c:pt idx="106">
                  <c:v>8.1555737930718422E-2</c:v>
                </c:pt>
                <c:pt idx="107">
                  <c:v>9.4137414323536367E-2</c:v>
                </c:pt>
                <c:pt idx="108">
                  <c:v>0.10673401079978624</c:v>
                </c:pt>
                <c:pt idx="109">
                  <c:v>0.11934756669227513</c:v>
                </c:pt>
                <c:pt idx="110">
                  <c:v>0.13198014038704126</c:v>
                </c:pt>
                <c:pt idx="111">
                  <c:v>0.14463381174882106</c:v>
                </c:pt>
                <c:pt idx="112">
                  <c:v>0.1573106846101707</c:v>
                </c:pt>
                <c:pt idx="113">
                  <c:v>0.17001288933221939</c:v>
                </c:pt>
                <c:pt idx="114">
                  <c:v>0.18274258544544394</c:v>
                </c:pt>
                <c:pt idx="115">
                  <c:v>0.19550196437931941</c:v>
                </c:pt>
                <c:pt idx="116">
                  <c:v>0.20829325229022513</c:v>
                </c:pt>
                <c:pt idx="117">
                  <c:v>0.22111871299757052</c:v>
                </c:pt>
                <c:pt idx="118">
                  <c:v>0.23398065103876436</c:v>
                </c:pt>
                <c:pt idx="119">
                  <c:v>0.24688141485437856</c:v>
                </c:pt>
                <c:pt idx="120">
                  <c:v>0.25982340011567695</c:v>
                </c:pt>
                <c:pt idx="121">
                  <c:v>0.27280905320758253</c:v>
                </c:pt>
                <c:pt idx="122">
                  <c:v>0.28584087488116572</c:v>
                </c:pt>
                <c:pt idx="123">
                  <c:v>0.29892142409085742</c:v>
                </c:pt>
                <c:pt idx="124">
                  <c:v>0.31205332203283237</c:v>
                </c:pt>
                <c:pt idx="125">
                  <c:v>0.3252392564023952</c:v>
                </c:pt>
                <c:pt idx="126">
                  <c:v>0.33848198588973966</c:v>
                </c:pt>
                <c:pt idx="127">
                  <c:v>0.35178434493515615</c:v>
                </c:pt>
                <c:pt idx="128">
                  <c:v>0.36514924876668203</c:v>
                </c:pt>
                <c:pt idx="129">
                  <c:v>0.37857969874529807</c:v>
                </c:pt>
                <c:pt idx="130">
                  <c:v>0.39207878804514951</c:v>
                </c:pt>
                <c:pt idx="131">
                  <c:v>0.40564970769891451</c:v>
                </c:pt>
                <c:pt idx="132">
                  <c:v>0.41929575304139605</c:v>
                </c:pt>
                <c:pt idx="133">
                  <c:v>0.43302033058771872</c:v>
                </c:pt>
                <c:pt idx="134">
                  <c:v>0.44682696538622602</c:v>
                </c:pt>
                <c:pt idx="135">
                  <c:v>0.46071930889032536</c:v>
                </c:pt>
                <c:pt idx="136">
                  <c:v>0.47470114739821306</c:v>
                </c:pt>
                <c:pt idx="137">
                  <c:v>0.48877641111466941</c:v>
                </c:pt>
                <c:pt idx="138">
                  <c:v>0.50294918389505805</c:v>
                </c:pt>
                <c:pt idx="139">
                  <c:v>0.51722371373836373</c:v>
                </c:pt>
                <c:pt idx="140">
                  <c:v>0.53160442410370579</c:v>
                </c:pt>
                <c:pt idx="141">
                  <c:v>0.54609592613335589</c:v>
                </c:pt>
                <c:pt idx="142">
                  <c:v>0.5607030318750833</c:v>
                </c:pt>
                <c:pt idx="143">
                  <c:v>0.5754307686077732</c:v>
                </c:pt>
                <c:pt idx="144">
                  <c:v>0.59028439438696867</c:v>
                </c:pt>
                <c:pt idx="145">
                  <c:v>0.60526941494150943</c:v>
                </c:pt>
                <c:pt idx="146">
                  <c:v>0.62039160206907773</c:v>
                </c:pt>
                <c:pt idx="147">
                  <c:v>0.63565701369758265</c:v>
                </c:pt>
                <c:pt idx="148">
                  <c:v>0.65107201580132668</c:v>
                </c:pt>
                <c:pt idx="149">
                  <c:v>0.66664330638630676</c:v>
                </c:pt>
                <c:pt idx="150">
                  <c:v>0.68237794178843325</c:v>
                </c:pt>
                <c:pt idx="151">
                  <c:v>0.6982833655625873</c:v>
                </c:pt>
                <c:pt idx="152">
                  <c:v>0.71436744028018784</c:v>
                </c:pt>
                <c:pt idx="153">
                  <c:v>0.73063848259937203</c:v>
                </c:pt>
                <c:pt idx="154">
                  <c:v>0.74710530202624492</c:v>
                </c:pt>
                <c:pt idx="155">
                  <c:v>0.76377724384952272</c:v>
                </c:pt>
                <c:pt idx="156">
                  <c:v>0.78066423680623365</c:v>
                </c:pt>
                <c:pt idx="157">
                  <c:v>0.79777684612523825</c:v>
                </c:pt>
                <c:pt idx="158">
                  <c:v>0.81512633270115509</c:v>
                </c:pt>
                <c:pt idx="159">
                  <c:v>0.83272471927744329</c:v>
                </c:pt>
                <c:pt idx="160">
                  <c:v>0.85058486466838468</c:v>
                </c:pt>
                <c:pt idx="161">
                  <c:v>0.86872054723122882</c:v>
                </c:pt>
                <c:pt idx="162">
                  <c:v>0.88714655901887607</c:v>
                </c:pt>
                <c:pt idx="163">
                  <c:v>0.90587881230928535</c:v>
                </c:pt>
                <c:pt idx="164">
                  <c:v>0.92493446053172657</c:v>
                </c:pt>
                <c:pt idx="165">
                  <c:v>0.9443320360069184</c:v>
                </c:pt>
                <c:pt idx="166">
                  <c:v>0.96409160740693378</c:v>
                </c:pt>
                <c:pt idx="167">
                  <c:v>0.98423496044632541</c:v>
                </c:pt>
                <c:pt idx="168">
                  <c:v>1.0047858060707031</c:v>
                </c:pt>
                <c:pt idx="169">
                  <c:v>1.0257700213555492</c:v>
                </c:pt>
                <c:pt idx="170">
                  <c:v>1.0472159295232348</c:v>
                </c:pt>
                <c:pt idx="171">
                  <c:v>1.0691546270064722</c:v>
                </c:pt>
                <c:pt idx="172">
                  <c:v>1.0916203674341685</c:v>
                </c:pt>
                <c:pt idx="173">
                  <c:v>1.1146510149326603</c:v>
                </c:pt>
                <c:pt idx="174">
                  <c:v>1.1382885824147984</c:v>
                </c:pt>
                <c:pt idx="175">
                  <c:v>1.1625798748436227</c:v>
                </c:pt>
                <c:pt idx="176">
                  <c:v>1.1875772631885781</c:v>
                </c:pt>
                <c:pt idx="177">
                  <c:v>1.213339622488518</c:v>
                </c:pt>
                <c:pt idx="178">
                  <c:v>1.2399334778907378</c:v>
                </c:pt>
                <c:pt idx="179">
                  <c:v>1.2674344169169047</c:v>
                </c:pt>
                <c:pt idx="180">
                  <c:v>1.2959288462604264</c:v>
                </c:pt>
                <c:pt idx="181">
                  <c:v>1.3255161998000577</c:v>
                </c:pt>
                <c:pt idx="182">
                  <c:v>1.3563117453352478</c:v>
                </c:pt>
                <c:pt idx="183">
                  <c:v>1.3884501973191481</c:v>
                </c:pt>
                <c:pt idx="184">
                  <c:v>1.4220904321223211</c:v>
                </c:pt>
                <c:pt idx="185">
                  <c:v>1.4574217385976511</c:v>
                </c:pt>
                <c:pt idx="186">
                  <c:v>1.4946722498066201</c:v>
                </c:pt>
                <c:pt idx="187">
                  <c:v>1.5341205443525465</c:v>
                </c:pt>
                <c:pt idx="188">
                  <c:v>1.5761119739866585</c:v>
                </c:pt>
                <c:pt idx="189">
                  <c:v>1.6210822508524081</c:v>
                </c:pt>
                <c:pt idx="190">
                  <c:v>1.6695925772881872</c:v>
                </c:pt>
                <c:pt idx="191">
                  <c:v>1.7223838902526907</c:v>
                </c:pt>
                <c:pt idx="192">
                  <c:v>1.7804643416920258</c:v>
                </c:pt>
                <c:pt idx="193">
                  <c:v>1.8452581167555016</c:v>
                </c:pt>
                <c:pt idx="194">
                  <c:v>1.9188762262165762</c:v>
                </c:pt>
                <c:pt idx="195">
                  <c:v>2.0046544617650963</c:v>
                </c:pt>
                <c:pt idx="196">
                  <c:v>2.1083583991691093</c:v>
                </c:pt>
                <c:pt idx="197">
                  <c:v>2.2414027276049464</c:v>
                </c:pt>
                <c:pt idx="198">
                  <c:v>2.4323790585844489</c:v>
                </c:pt>
                <c:pt idx="199">
                  <c:v>2.8070337683438114</c:v>
                </c:pt>
              </c:numCache>
            </c:numRef>
          </c:xVal>
          <c:yVal>
            <c:numRef>
              <c:f>'Q2'!$AE$2:$AE$201</c:f>
              <c:numCache>
                <c:formatCode>0.000</c:formatCode>
                <c:ptCount val="200"/>
                <c:pt idx="0">
                  <c:v>-2.8979440359523605</c:v>
                </c:pt>
                <c:pt idx="1">
                  <c:v>-2.6937381259213375</c:v>
                </c:pt>
                <c:pt idx="2">
                  <c:v>-1.9928535130398679</c:v>
                </c:pt>
                <c:pt idx="3">
                  <c:v>-1.964460281878404</c:v>
                </c:pt>
                <c:pt idx="4">
                  <c:v>-1.939221854179326</c:v>
                </c:pt>
                <c:pt idx="5">
                  <c:v>-1.7760283891593018</c:v>
                </c:pt>
                <c:pt idx="6">
                  <c:v>-1.7760283891593018</c:v>
                </c:pt>
                <c:pt idx="7">
                  <c:v>-1.7736622865625105</c:v>
                </c:pt>
                <c:pt idx="8">
                  <c:v>-1.6096801206769003</c:v>
                </c:pt>
                <c:pt idx="9">
                  <c:v>-1.5868077955746054</c:v>
                </c:pt>
                <c:pt idx="10">
                  <c:v>-1.5868077955746054</c:v>
                </c:pt>
                <c:pt idx="11">
                  <c:v>-1.5773433851874481</c:v>
                </c:pt>
                <c:pt idx="12">
                  <c:v>-1.5718224791282709</c:v>
                </c:pt>
                <c:pt idx="13">
                  <c:v>-1.5607806670099247</c:v>
                </c:pt>
                <c:pt idx="14">
                  <c:v>-1.5410631453700196</c:v>
                </c:pt>
                <c:pt idx="15">
                  <c:v>-1.5410631453700196</c:v>
                </c:pt>
                <c:pt idx="16">
                  <c:v>-1.4062629115114635</c:v>
                </c:pt>
                <c:pt idx="17">
                  <c:v>-1.3975872019899047</c:v>
                </c:pt>
                <c:pt idx="18">
                  <c:v>-1.3944323985275189</c:v>
                </c:pt>
                <c:pt idx="19">
                  <c:v>-1.3565747569788977</c:v>
                </c:pt>
                <c:pt idx="20">
                  <c:v>-1.3360685344733902</c:v>
                </c:pt>
                <c:pt idx="21">
                  <c:v>-1.2233519248515303</c:v>
                </c:pt>
                <c:pt idx="22">
                  <c:v>-1.2233519248515303</c:v>
                </c:pt>
                <c:pt idx="23">
                  <c:v>-1.2130988135987826</c:v>
                </c:pt>
                <c:pt idx="24">
                  <c:v>-1.2130988135987826</c:v>
                </c:pt>
                <c:pt idx="25">
                  <c:v>-1.2130988135987826</c:v>
                </c:pt>
                <c:pt idx="26">
                  <c:v>-1.1989021980180465</c:v>
                </c:pt>
                <c:pt idx="27">
                  <c:v>-1.1989021980180465</c:v>
                </c:pt>
                <c:pt idx="28">
                  <c:v>-1.174452471184563</c:v>
                </c:pt>
                <c:pt idx="29">
                  <c:v>-1.174452471184563</c:v>
                </c:pt>
                <c:pt idx="30">
                  <c:v>-1.0443844425195812</c:v>
                </c:pt>
                <c:pt idx="31">
                  <c:v>-1.0443844425195812</c:v>
                </c:pt>
                <c:pt idx="32">
                  <c:v>-1.0104703052989403</c:v>
                </c:pt>
                <c:pt idx="33">
                  <c:v>-0.99627368971821251</c:v>
                </c:pt>
                <c:pt idx="34">
                  <c:v>-0.85516384893488473</c:v>
                </c:pt>
                <c:pt idx="35">
                  <c:v>-0.84254463508534572</c:v>
                </c:pt>
                <c:pt idx="36">
                  <c:v>-0.84254463508534572</c:v>
                </c:pt>
                <c:pt idx="37">
                  <c:v>-0.8299254212358026</c:v>
                </c:pt>
                <c:pt idx="38">
                  <c:v>-0.82755931863901533</c:v>
                </c:pt>
                <c:pt idx="39">
                  <c:v>-0.80941919873029911</c:v>
                </c:pt>
                <c:pt idx="40">
                  <c:v>-0.80941919873029911</c:v>
                </c:pt>
                <c:pt idx="41">
                  <c:v>-0.80941919873029911</c:v>
                </c:pt>
                <c:pt idx="42">
                  <c:v>-0.64938053717266486</c:v>
                </c:pt>
                <c:pt idx="43">
                  <c:v>-0.63833872505431455</c:v>
                </c:pt>
                <c:pt idx="44">
                  <c:v>-0.63755002418871609</c:v>
                </c:pt>
                <c:pt idx="45">
                  <c:v>-0.63755002418871609</c:v>
                </c:pt>
                <c:pt idx="46">
                  <c:v>-0.63439522072633436</c:v>
                </c:pt>
                <c:pt idx="47">
                  <c:v>-0.6280856138015628</c:v>
                </c:pt>
                <c:pt idx="48">
                  <c:v>-0.6280856138015628</c:v>
                </c:pt>
                <c:pt idx="49">
                  <c:v>-0.62335340860798416</c:v>
                </c:pt>
                <c:pt idx="50">
                  <c:v>-0.62335340860798416</c:v>
                </c:pt>
                <c:pt idx="51">
                  <c:v>-0.5949601774465163</c:v>
                </c:pt>
                <c:pt idx="52">
                  <c:v>-0.58786186965615028</c:v>
                </c:pt>
                <c:pt idx="53">
                  <c:v>-0.58786186965615028</c:v>
                </c:pt>
                <c:pt idx="54">
                  <c:v>-0.48145486695906614</c:v>
                </c:pt>
                <c:pt idx="55">
                  <c:v>-0.47435655916869607</c:v>
                </c:pt>
                <c:pt idx="56">
                  <c:v>-0.47435655916869607</c:v>
                </c:pt>
                <c:pt idx="57">
                  <c:v>-0.47356785830310172</c:v>
                </c:pt>
                <c:pt idx="58">
                  <c:v>-0.47356785830310172</c:v>
                </c:pt>
                <c:pt idx="59">
                  <c:v>-0.47041305484071594</c:v>
                </c:pt>
                <c:pt idx="60">
                  <c:v>-0.45937124272236568</c:v>
                </c:pt>
                <c:pt idx="61">
                  <c:v>-0.45937124272236568</c:v>
                </c:pt>
                <c:pt idx="62">
                  <c:v>-0.4554277383943855</c:v>
                </c:pt>
                <c:pt idx="63">
                  <c:v>-0.4554277383943855</c:v>
                </c:pt>
                <c:pt idx="64">
                  <c:v>-0.45306163579759823</c:v>
                </c:pt>
                <c:pt idx="65">
                  <c:v>-0.45069553320080685</c:v>
                </c:pt>
                <c:pt idx="66">
                  <c:v>-0.44596332800722815</c:v>
                </c:pt>
                <c:pt idx="67">
                  <c:v>-0.44280852454484237</c:v>
                </c:pt>
                <c:pt idx="68">
                  <c:v>-0.43334411415768914</c:v>
                </c:pt>
                <c:pt idx="69">
                  <c:v>-0.43334411415768914</c:v>
                </c:pt>
                <c:pt idx="70">
                  <c:v>-0.40810568645860701</c:v>
                </c:pt>
                <c:pt idx="71">
                  <c:v>-0.37261414750677108</c:v>
                </c:pt>
                <c:pt idx="72">
                  <c:v>-0.31352919674547153</c:v>
                </c:pt>
                <c:pt idx="73">
                  <c:v>-0.26936194827207061</c:v>
                </c:pt>
                <c:pt idx="74">
                  <c:v>-0.26778454654087769</c:v>
                </c:pt>
                <c:pt idx="75">
                  <c:v>-0.26699584567528334</c:v>
                </c:pt>
                <c:pt idx="76">
                  <c:v>-0.26699584567528334</c:v>
                </c:pt>
                <c:pt idx="77">
                  <c:v>-0.26305234134729905</c:v>
                </c:pt>
                <c:pt idx="78">
                  <c:v>-0.25832013615372035</c:v>
                </c:pt>
                <c:pt idx="79">
                  <c:v>-0.257531435288126</c:v>
                </c:pt>
                <c:pt idx="80">
                  <c:v>-0.25674273442252749</c:v>
                </c:pt>
                <c:pt idx="81">
                  <c:v>-0.25043312749776003</c:v>
                </c:pt>
                <c:pt idx="82">
                  <c:v>-0.25043312749776003</c:v>
                </c:pt>
                <c:pt idx="83">
                  <c:v>-0.11642159450479814</c:v>
                </c:pt>
                <c:pt idx="84">
                  <c:v>-0.11405549190801086</c:v>
                </c:pt>
                <c:pt idx="85">
                  <c:v>-9.9858876327278967E-2</c:v>
                </c:pt>
                <c:pt idx="86">
                  <c:v>-9.9858876327278967E-2</c:v>
                </c:pt>
                <c:pt idx="87">
                  <c:v>-9.74927737304917E-2</c:v>
                </c:pt>
                <c:pt idx="88">
                  <c:v>-8.9605765074527235E-2</c:v>
                </c:pt>
                <c:pt idx="89">
                  <c:v>-8.8817064208928723E-2</c:v>
                </c:pt>
                <c:pt idx="90">
                  <c:v>-8.3296158149755675E-2</c:v>
                </c:pt>
                <c:pt idx="91">
                  <c:v>-8.0141354687369895E-2</c:v>
                </c:pt>
                <c:pt idx="92">
                  <c:v>-7.7775252090586749E-2</c:v>
                </c:pt>
                <c:pt idx="93">
                  <c:v>-7.7775252090586749E-2</c:v>
                </c:pt>
                <c:pt idx="94">
                  <c:v>-7.6986551224984115E-2</c:v>
                </c:pt>
                <c:pt idx="95">
                  <c:v>-5.9635132181866432E-2</c:v>
                </c:pt>
                <c:pt idx="96">
                  <c:v>-4.9382020929114707E-2</c:v>
                </c:pt>
                <c:pt idx="97">
                  <c:v>-3.9917610541957353E-2</c:v>
                </c:pt>
                <c:pt idx="98">
                  <c:v>7.9897306870264376E-2</c:v>
                </c:pt>
                <c:pt idx="99">
                  <c:v>8.3840811198248683E-2</c:v>
                </c:pt>
                <c:pt idx="100">
                  <c:v>9.1727819854208997E-2</c:v>
                </c:pt>
                <c:pt idx="101">
                  <c:v>9.1727819854208997E-2</c:v>
                </c:pt>
                <c:pt idx="102">
                  <c:v>9.1727819854208997E-2</c:v>
                </c:pt>
                <c:pt idx="103">
                  <c:v>9.3305221585401887E-2</c:v>
                </c:pt>
                <c:pt idx="104">
                  <c:v>9.40939224510004E-2</c:v>
                </c:pt>
                <c:pt idx="105">
                  <c:v>9.40939224510004E-2</c:v>
                </c:pt>
                <c:pt idx="106">
                  <c:v>9.6460025047787681E-2</c:v>
                </c:pt>
                <c:pt idx="107">
                  <c:v>9.9614828510173462E-2</c:v>
                </c:pt>
                <c:pt idx="108">
                  <c:v>0.10355833283815775</c:v>
                </c:pt>
                <c:pt idx="109">
                  <c:v>0.1122340423597166</c:v>
                </c:pt>
                <c:pt idx="110">
                  <c:v>0.1122340423597166</c:v>
                </c:pt>
                <c:pt idx="111">
                  <c:v>0.11775494841888964</c:v>
                </c:pt>
                <c:pt idx="112">
                  <c:v>0.12564195707485409</c:v>
                </c:pt>
                <c:pt idx="113">
                  <c:v>0.13510636746200733</c:v>
                </c:pt>
                <c:pt idx="114">
                  <c:v>0.15088038477393623</c:v>
                </c:pt>
                <c:pt idx="115">
                  <c:v>0.2541325840086347</c:v>
                </c:pt>
                <c:pt idx="116">
                  <c:v>0.2541325840086347</c:v>
                </c:pt>
                <c:pt idx="117">
                  <c:v>0.2699066013205636</c:v>
                </c:pt>
                <c:pt idx="118">
                  <c:v>0.2699066013205636</c:v>
                </c:pt>
                <c:pt idx="119">
                  <c:v>0.27542750737973254</c:v>
                </c:pt>
                <c:pt idx="120">
                  <c:v>0.27700490911092956</c:v>
                </c:pt>
                <c:pt idx="121">
                  <c:v>0.27700490911092956</c:v>
                </c:pt>
                <c:pt idx="122">
                  <c:v>0.28094841343890969</c:v>
                </c:pt>
                <c:pt idx="123">
                  <c:v>0.28410321690129547</c:v>
                </c:pt>
                <c:pt idx="124">
                  <c:v>0.28410321690129547</c:v>
                </c:pt>
                <c:pt idx="125">
                  <c:v>0.29672243075083859</c:v>
                </c:pt>
                <c:pt idx="126">
                  <c:v>0.31880605498753495</c:v>
                </c:pt>
                <c:pt idx="127">
                  <c:v>0.33063656797147961</c:v>
                </c:pt>
                <c:pt idx="128">
                  <c:v>0.33063656797147961</c:v>
                </c:pt>
                <c:pt idx="129">
                  <c:v>0.45045148538370133</c:v>
                </c:pt>
                <c:pt idx="130">
                  <c:v>0.45518369057727998</c:v>
                </c:pt>
                <c:pt idx="131">
                  <c:v>0.47411251135159471</c:v>
                </c:pt>
                <c:pt idx="132">
                  <c:v>0.47805601567957484</c:v>
                </c:pt>
                <c:pt idx="133">
                  <c:v>0.480422118276358</c:v>
                </c:pt>
                <c:pt idx="134">
                  <c:v>0.48121081914195651</c:v>
                </c:pt>
                <c:pt idx="135">
                  <c:v>0.48121081914195651</c:v>
                </c:pt>
                <c:pt idx="136">
                  <c:v>0.48357692173874789</c:v>
                </c:pt>
                <c:pt idx="137">
                  <c:v>0.48515432346994081</c:v>
                </c:pt>
                <c:pt idx="138">
                  <c:v>0.48515432346994081</c:v>
                </c:pt>
                <c:pt idx="139">
                  <c:v>0.4898865286635195</c:v>
                </c:pt>
                <c:pt idx="140">
                  <c:v>0.63888337810280771</c:v>
                </c:pt>
                <c:pt idx="141">
                  <c:v>0.64124948069959498</c:v>
                </c:pt>
                <c:pt idx="142">
                  <c:v>0.64124948069959498</c:v>
                </c:pt>
                <c:pt idx="143">
                  <c:v>0.64755908762436243</c:v>
                </c:pt>
                <c:pt idx="144">
                  <c:v>0.64755908762436243</c:v>
                </c:pt>
                <c:pt idx="145">
                  <c:v>0.64755908762436243</c:v>
                </c:pt>
                <c:pt idx="146">
                  <c:v>0.65307999368353964</c:v>
                </c:pt>
                <c:pt idx="147">
                  <c:v>0.6538686945491381</c:v>
                </c:pt>
                <c:pt idx="148">
                  <c:v>0.65781219887711828</c:v>
                </c:pt>
                <c:pt idx="149">
                  <c:v>0.66017830147390966</c:v>
                </c:pt>
                <c:pt idx="150">
                  <c:v>0.66175570320510257</c:v>
                </c:pt>
                <c:pt idx="151">
                  <c:v>0.66175570320510257</c:v>
                </c:pt>
                <c:pt idx="152">
                  <c:v>0.66254440407069692</c:v>
                </c:pt>
                <c:pt idx="153">
                  <c:v>0.66333310493629138</c:v>
                </c:pt>
                <c:pt idx="154">
                  <c:v>0.66333310493629138</c:v>
                </c:pt>
                <c:pt idx="155">
                  <c:v>0.66491050666748419</c:v>
                </c:pt>
                <c:pt idx="156">
                  <c:v>0.66491050666748419</c:v>
                </c:pt>
                <c:pt idx="157">
                  <c:v>0.6980359430225308</c:v>
                </c:pt>
                <c:pt idx="158">
                  <c:v>0.825737869090717</c:v>
                </c:pt>
                <c:pt idx="159">
                  <c:v>0.82652656995631135</c:v>
                </c:pt>
                <c:pt idx="160">
                  <c:v>0.84230058726824031</c:v>
                </c:pt>
                <c:pt idx="161">
                  <c:v>0.84230058726824031</c:v>
                </c:pt>
                <c:pt idx="162">
                  <c:v>0.84387798899943323</c:v>
                </c:pt>
                <c:pt idx="163">
                  <c:v>0.84387798899943323</c:v>
                </c:pt>
                <c:pt idx="164">
                  <c:v>0.8683277158329209</c:v>
                </c:pt>
                <c:pt idx="165">
                  <c:v>0.8683277158329209</c:v>
                </c:pt>
                <c:pt idx="166">
                  <c:v>0.87542602362328281</c:v>
                </c:pt>
                <c:pt idx="167">
                  <c:v>1.0181132661377994</c:v>
                </c:pt>
                <c:pt idx="168">
                  <c:v>1.0181132661377994</c:v>
                </c:pt>
                <c:pt idx="169">
                  <c:v>1.0181132661377994</c:v>
                </c:pt>
                <c:pt idx="170">
                  <c:v>1.0181132661377994</c:v>
                </c:pt>
                <c:pt idx="171">
                  <c:v>1.0212680696001852</c:v>
                </c:pt>
                <c:pt idx="172">
                  <c:v>1.0212680696001852</c:v>
                </c:pt>
                <c:pt idx="173">
                  <c:v>1.0291550782561538</c:v>
                </c:pt>
                <c:pt idx="174">
                  <c:v>1.0291550782561538</c:v>
                </c:pt>
                <c:pt idx="175">
                  <c:v>1.0354646851809213</c:v>
                </c:pt>
                <c:pt idx="176">
                  <c:v>1.0354646851809213</c:v>
                </c:pt>
                <c:pt idx="177">
                  <c:v>1.0354646851809213</c:v>
                </c:pt>
                <c:pt idx="178">
                  <c:v>1.0417742921056885</c:v>
                </c:pt>
                <c:pt idx="179">
                  <c:v>1.0417742921056885</c:v>
                </c:pt>
                <c:pt idx="180">
                  <c:v>1.0496613007616571</c:v>
                </c:pt>
                <c:pt idx="181">
                  <c:v>1.208911261453693</c:v>
                </c:pt>
                <c:pt idx="182">
                  <c:v>1.2112773640504844</c:v>
                </c:pt>
                <c:pt idx="183">
                  <c:v>1.2160095692440631</c:v>
                </c:pt>
                <c:pt idx="184">
                  <c:v>1.2160095692440638</c:v>
                </c:pt>
                <c:pt idx="185">
                  <c:v>1.2167982701096616</c:v>
                </c:pt>
                <c:pt idx="186">
                  <c:v>1.223107877034429</c:v>
                </c:pt>
                <c:pt idx="187">
                  <c:v>1.2302061848247949</c:v>
                </c:pt>
                <c:pt idx="188">
                  <c:v>1.2302061848247949</c:v>
                </c:pt>
                <c:pt idx="189">
                  <c:v>1.2302061848247949</c:v>
                </c:pt>
                <c:pt idx="190">
                  <c:v>1.2664864246422232</c:v>
                </c:pt>
                <c:pt idx="191">
                  <c:v>1.2664864246422232</c:v>
                </c:pt>
                <c:pt idx="192">
                  <c:v>1.2720073307014044</c:v>
                </c:pt>
                <c:pt idx="193">
                  <c:v>1.3973431541727952</c:v>
                </c:pt>
                <c:pt idx="194">
                  <c:v>1.9413439089590081</c:v>
                </c:pt>
                <c:pt idx="195">
                  <c:v>2.1384515111996691</c:v>
                </c:pt>
                <c:pt idx="196">
                  <c:v>2.3418687203651056</c:v>
                </c:pt>
                <c:pt idx="197">
                  <c:v>2.4853446637452166</c:v>
                </c:pt>
                <c:pt idx="198">
                  <c:v>3.6261891313125898</c:v>
                </c:pt>
                <c:pt idx="199">
                  <c:v>3.9754483864549246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7-4935-AB13-0D4210E3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46392"/>
        <c:axId val="409147704"/>
      </c:scatterChart>
      <c:valAx>
        <c:axId val="4091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47704"/>
        <c:crosses val="autoZero"/>
        <c:crossBetween val="midCat"/>
      </c:valAx>
      <c:valAx>
        <c:axId val="40914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4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Residuals vs Predicted Values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'Q2'!$S$2:$S$201</c:f>
              <c:numCache>
                <c:formatCode>0.000</c:formatCode>
                <c:ptCount val="200"/>
                <c:pt idx="0">
                  <c:v>1.7446462577325641</c:v>
                </c:pt>
                <c:pt idx="1">
                  <c:v>1.804900587407593</c:v>
                </c:pt>
                <c:pt idx="2">
                  <c:v>1.9053244701993073</c:v>
                </c:pt>
                <c:pt idx="3">
                  <c:v>1.6944343163367066</c:v>
                </c:pt>
                <c:pt idx="4">
                  <c:v>2.1463417888994227</c:v>
                </c:pt>
                <c:pt idx="5">
                  <c:v>1.0215943016322189</c:v>
                </c:pt>
                <c:pt idx="6">
                  <c:v>1.9354516350368218</c:v>
                </c:pt>
                <c:pt idx="7">
                  <c:v>1.6241375983825066</c:v>
                </c:pt>
                <c:pt idx="8">
                  <c:v>1.6743495397783639</c:v>
                </c:pt>
                <c:pt idx="9">
                  <c:v>1.3831202796823916</c:v>
                </c:pt>
                <c:pt idx="10">
                  <c:v>1.8952820819201361</c:v>
                </c:pt>
                <c:pt idx="11">
                  <c:v>2.0559602943868791</c:v>
                </c:pt>
                <c:pt idx="12">
                  <c:v>2.096129847503565</c:v>
                </c:pt>
                <c:pt idx="13">
                  <c:v>1.8952820819201361</c:v>
                </c:pt>
                <c:pt idx="14">
                  <c:v>1.5638832687074777</c:v>
                </c:pt>
                <c:pt idx="15">
                  <c:v>1.6542647632200209</c:v>
                </c:pt>
                <c:pt idx="16">
                  <c:v>1.6140952101033352</c:v>
                </c:pt>
                <c:pt idx="17">
                  <c:v>1.7145190928950496</c:v>
                </c:pt>
                <c:pt idx="18">
                  <c:v>1.7446462577325641</c:v>
                </c:pt>
                <c:pt idx="19">
                  <c:v>1.8852396936409646</c:v>
                </c:pt>
                <c:pt idx="20">
                  <c:v>0.65002593530287478</c:v>
                </c:pt>
                <c:pt idx="21">
                  <c:v>1.6843919280575352</c:v>
                </c:pt>
                <c:pt idx="22">
                  <c:v>1.9454940233159932</c:v>
                </c:pt>
                <c:pt idx="23">
                  <c:v>1.8450701405242789</c:v>
                </c:pt>
                <c:pt idx="24">
                  <c:v>1.5538408804283064</c:v>
                </c:pt>
                <c:pt idx="25">
                  <c:v>1.9756211881535077</c:v>
                </c:pt>
                <c:pt idx="26">
                  <c:v>1.3329083382865343</c:v>
                </c:pt>
                <c:pt idx="27">
                  <c:v>1.3128235617281914</c:v>
                </c:pt>
                <c:pt idx="28">
                  <c:v>1.6843919280575352</c:v>
                </c:pt>
                <c:pt idx="29">
                  <c:v>2.1664265654577655</c:v>
                </c:pt>
                <c:pt idx="30">
                  <c:v>1.7346038694533925</c:v>
                </c:pt>
                <c:pt idx="31">
                  <c:v>1.804900587407593</c:v>
                </c:pt>
                <c:pt idx="32">
                  <c:v>1.9354516350368218</c:v>
                </c:pt>
                <c:pt idx="33">
                  <c:v>1.7145190928950496</c:v>
                </c:pt>
                <c:pt idx="34">
                  <c:v>1.7747734225700784</c:v>
                </c:pt>
                <c:pt idx="35">
                  <c:v>1.9655787998743361</c:v>
                </c:pt>
                <c:pt idx="36">
                  <c:v>1.9856635764326791</c:v>
                </c:pt>
                <c:pt idx="37">
                  <c:v>1.6944343163367066</c:v>
                </c:pt>
                <c:pt idx="38">
                  <c:v>1.4132474445199057</c:v>
                </c:pt>
                <c:pt idx="39">
                  <c:v>2.1463417888994227</c:v>
                </c:pt>
                <c:pt idx="40">
                  <c:v>1.9957059647118507</c:v>
                </c:pt>
                <c:pt idx="41">
                  <c:v>1.4935865507532775</c:v>
                </c:pt>
                <c:pt idx="42">
                  <c:v>1.1119757961447621</c:v>
                </c:pt>
                <c:pt idx="43">
                  <c:v>1.4735017741949346</c:v>
                </c:pt>
                <c:pt idx="44">
                  <c:v>1.8952820819201361</c:v>
                </c:pt>
                <c:pt idx="45">
                  <c:v>1.6542647632200209</c:v>
                </c:pt>
                <c:pt idx="46">
                  <c:v>1.1019334078655907</c:v>
                </c:pt>
                <c:pt idx="47">
                  <c:v>1.5437984921491348</c:v>
                </c:pt>
                <c:pt idx="48">
                  <c:v>1.6241375983825066</c:v>
                </c:pt>
                <c:pt idx="49">
                  <c:v>2.0157907412701936</c:v>
                </c:pt>
                <c:pt idx="50">
                  <c:v>1.5136713273116205</c:v>
                </c:pt>
                <c:pt idx="51">
                  <c:v>1.5839680452658207</c:v>
                </c:pt>
                <c:pt idx="52">
                  <c:v>1.9856635764326791</c:v>
                </c:pt>
                <c:pt idx="53">
                  <c:v>1.6743495397783639</c:v>
                </c:pt>
                <c:pt idx="54">
                  <c:v>1.9153668584784789</c:v>
                </c:pt>
                <c:pt idx="55">
                  <c:v>1.8952820819201361</c:v>
                </c:pt>
                <c:pt idx="56">
                  <c:v>2.1865113420161086</c:v>
                </c:pt>
                <c:pt idx="57">
                  <c:v>1.4835441624741061</c:v>
                </c:pt>
                <c:pt idx="58">
                  <c:v>1.9454940233159932</c:v>
                </c:pt>
                <c:pt idx="59">
                  <c:v>1.78481581084925</c:v>
                </c:pt>
                <c:pt idx="60">
                  <c:v>1.8551125288034502</c:v>
                </c:pt>
                <c:pt idx="61">
                  <c:v>1.5638832687074777</c:v>
                </c:pt>
                <c:pt idx="62">
                  <c:v>1.6341799866616782</c:v>
                </c:pt>
                <c:pt idx="63">
                  <c:v>1.9153668584784789</c:v>
                </c:pt>
                <c:pt idx="64">
                  <c:v>1.7546886460117355</c:v>
                </c:pt>
                <c:pt idx="65">
                  <c:v>1.6743495397783639</c:v>
                </c:pt>
                <c:pt idx="66">
                  <c:v>1.8751973053617932</c:v>
                </c:pt>
                <c:pt idx="67">
                  <c:v>1.1722301258197907</c:v>
                </c:pt>
                <c:pt idx="68">
                  <c:v>2.2668504482494805</c:v>
                </c:pt>
                <c:pt idx="69">
                  <c:v>1.1019334078655907</c:v>
                </c:pt>
                <c:pt idx="70">
                  <c:v>1.6944343163367066</c:v>
                </c:pt>
                <c:pt idx="71">
                  <c:v>1.8551125288034502</c:v>
                </c:pt>
                <c:pt idx="72">
                  <c:v>1.9655787998743361</c:v>
                </c:pt>
                <c:pt idx="73">
                  <c:v>1.8149429756867643</c:v>
                </c:pt>
                <c:pt idx="74">
                  <c:v>1.8450701405242789</c:v>
                </c:pt>
                <c:pt idx="75">
                  <c:v>1.2324844554948196</c:v>
                </c:pt>
                <c:pt idx="76">
                  <c:v>1.5940104335449923</c:v>
                </c:pt>
                <c:pt idx="77">
                  <c:v>1.7346038694533925</c:v>
                </c:pt>
                <c:pt idx="78">
                  <c:v>1.8952820819201361</c:v>
                </c:pt>
                <c:pt idx="79">
                  <c:v>1.9454940233159932</c:v>
                </c:pt>
                <c:pt idx="80">
                  <c:v>1.7647310342909071</c:v>
                </c:pt>
                <c:pt idx="81">
                  <c:v>1.3831202796823916</c:v>
                </c:pt>
                <c:pt idx="82">
                  <c:v>1.3228659500073627</c:v>
                </c:pt>
                <c:pt idx="83">
                  <c:v>1.8551125288034502</c:v>
                </c:pt>
                <c:pt idx="84">
                  <c:v>1.8751973053617932</c:v>
                </c:pt>
                <c:pt idx="85">
                  <c:v>1.6743495397783639</c:v>
                </c:pt>
                <c:pt idx="86">
                  <c:v>1.6944343163367066</c:v>
                </c:pt>
                <c:pt idx="87">
                  <c:v>1.5940104335449923</c:v>
                </c:pt>
                <c:pt idx="88">
                  <c:v>1.7446462577325641</c:v>
                </c:pt>
                <c:pt idx="89">
                  <c:v>1.5839680452658207</c:v>
                </c:pt>
                <c:pt idx="90">
                  <c:v>1.5638832687074777</c:v>
                </c:pt>
                <c:pt idx="91">
                  <c:v>1.5638832687074777</c:v>
                </c:pt>
                <c:pt idx="92">
                  <c:v>1.7044767046158782</c:v>
                </c:pt>
                <c:pt idx="93">
                  <c:v>1.7044767046158782</c:v>
                </c:pt>
                <c:pt idx="94">
                  <c:v>1.804900587407593</c:v>
                </c:pt>
                <c:pt idx="95">
                  <c:v>1.9454940233159932</c:v>
                </c:pt>
                <c:pt idx="96">
                  <c:v>1.4232898327990773</c:v>
                </c:pt>
                <c:pt idx="97">
                  <c:v>1.7546886460117355</c:v>
                </c:pt>
                <c:pt idx="98">
                  <c:v>1.3128235617281914</c:v>
                </c:pt>
                <c:pt idx="99">
                  <c:v>1.6442223749408496</c:v>
                </c:pt>
                <c:pt idx="100">
                  <c:v>1.6542647632200209</c:v>
                </c:pt>
                <c:pt idx="101">
                  <c:v>1.6743495397783639</c:v>
                </c:pt>
                <c:pt idx="102">
                  <c:v>1.9454940233159932</c:v>
                </c:pt>
                <c:pt idx="103">
                  <c:v>1.0918910195864191</c:v>
                </c:pt>
                <c:pt idx="104">
                  <c:v>2.1463417888994227</c:v>
                </c:pt>
                <c:pt idx="105">
                  <c:v>1.5437984921491348</c:v>
                </c:pt>
                <c:pt idx="106">
                  <c:v>1.4634593859157632</c:v>
                </c:pt>
                <c:pt idx="107">
                  <c:v>1.6542647632200209</c:v>
                </c:pt>
                <c:pt idx="108">
                  <c:v>1.0718062430280761</c:v>
                </c:pt>
                <c:pt idx="109">
                  <c:v>1.7647310342909071</c:v>
                </c:pt>
                <c:pt idx="110">
                  <c:v>1.6643071514991923</c:v>
                </c:pt>
                <c:pt idx="111">
                  <c:v>1.3429507265657057</c:v>
                </c:pt>
                <c:pt idx="112">
                  <c:v>1.78481581084925</c:v>
                </c:pt>
                <c:pt idx="113">
                  <c:v>1.4032050562407343</c:v>
                </c:pt>
                <c:pt idx="114">
                  <c:v>1.5940104335449923</c:v>
                </c:pt>
                <c:pt idx="115">
                  <c:v>1.4333322210782486</c:v>
                </c:pt>
                <c:pt idx="116">
                  <c:v>1.7747734225700784</c:v>
                </c:pt>
                <c:pt idx="117">
                  <c:v>1.8450701405242789</c:v>
                </c:pt>
                <c:pt idx="118">
                  <c:v>2.0057483529910218</c:v>
                </c:pt>
                <c:pt idx="119">
                  <c:v>1.5739256569866493</c:v>
                </c:pt>
                <c:pt idx="120">
                  <c:v>1.4735017741949346</c:v>
                </c:pt>
                <c:pt idx="121">
                  <c:v>1.5136713273116205</c:v>
                </c:pt>
                <c:pt idx="122">
                  <c:v>1.7044767046158782</c:v>
                </c:pt>
                <c:pt idx="123">
                  <c:v>1.8249853639659359</c:v>
                </c:pt>
                <c:pt idx="124">
                  <c:v>1.5638832687074777</c:v>
                </c:pt>
                <c:pt idx="125">
                  <c:v>1.9655787998743361</c:v>
                </c:pt>
                <c:pt idx="126">
                  <c:v>1.4735017741949346</c:v>
                </c:pt>
                <c:pt idx="127">
                  <c:v>1.9555364115951648</c:v>
                </c:pt>
                <c:pt idx="128">
                  <c:v>1.6040528218241636</c:v>
                </c:pt>
                <c:pt idx="129">
                  <c:v>1.2927387851698484</c:v>
                </c:pt>
                <c:pt idx="130">
                  <c:v>1.8952820819201361</c:v>
                </c:pt>
                <c:pt idx="131">
                  <c:v>1.6241375983825066</c:v>
                </c:pt>
                <c:pt idx="132">
                  <c:v>1.8952820819201361</c:v>
                </c:pt>
                <c:pt idx="133">
                  <c:v>1.8149429756867643</c:v>
                </c:pt>
                <c:pt idx="134">
                  <c:v>1.8551125288034502</c:v>
                </c:pt>
                <c:pt idx="135">
                  <c:v>1.8751973053617932</c:v>
                </c:pt>
                <c:pt idx="136">
                  <c:v>1.7647310342909071</c:v>
                </c:pt>
                <c:pt idx="137">
                  <c:v>1.8149429756867643</c:v>
                </c:pt>
                <c:pt idx="138">
                  <c:v>1.4735017741949346</c:v>
                </c:pt>
                <c:pt idx="139">
                  <c:v>1.1722301258197907</c:v>
                </c:pt>
                <c:pt idx="140">
                  <c:v>1.6241375983825066</c:v>
                </c:pt>
                <c:pt idx="141">
                  <c:v>1.8751973053617932</c:v>
                </c:pt>
                <c:pt idx="142">
                  <c:v>1.8751973053617932</c:v>
                </c:pt>
                <c:pt idx="143">
                  <c:v>1.804900587407593</c:v>
                </c:pt>
                <c:pt idx="144">
                  <c:v>1.8952820819201361</c:v>
                </c:pt>
                <c:pt idx="145">
                  <c:v>1.5839680452658207</c:v>
                </c:pt>
                <c:pt idx="146">
                  <c:v>2.0358755178285364</c:v>
                </c:pt>
                <c:pt idx="147">
                  <c:v>1.1019334078655907</c:v>
                </c:pt>
                <c:pt idx="148">
                  <c:v>1.6743495397783639</c:v>
                </c:pt>
                <c:pt idx="149">
                  <c:v>1.9555364115951648</c:v>
                </c:pt>
                <c:pt idx="150">
                  <c:v>2.096129847503565</c:v>
                </c:pt>
                <c:pt idx="151">
                  <c:v>1.8450701405242789</c:v>
                </c:pt>
                <c:pt idx="152">
                  <c:v>2.0057483529910218</c:v>
                </c:pt>
                <c:pt idx="153">
                  <c:v>1.5337561038699634</c:v>
                </c:pt>
                <c:pt idx="154">
                  <c:v>2.096129847503565</c:v>
                </c:pt>
                <c:pt idx="155">
                  <c:v>1.7747734225700784</c:v>
                </c:pt>
                <c:pt idx="156">
                  <c:v>1.7446462577325641</c:v>
                </c:pt>
                <c:pt idx="157">
                  <c:v>1.5739256569866493</c:v>
                </c:pt>
                <c:pt idx="158">
                  <c:v>1.8952820819201361</c:v>
                </c:pt>
                <c:pt idx="159">
                  <c:v>1.9354516350368218</c:v>
                </c:pt>
                <c:pt idx="160">
                  <c:v>1.7546886460117355</c:v>
                </c:pt>
                <c:pt idx="161">
                  <c:v>1.2726540086115055</c:v>
                </c:pt>
                <c:pt idx="162">
                  <c:v>1.6743495397783639</c:v>
                </c:pt>
                <c:pt idx="163">
                  <c:v>1.9555364115951648</c:v>
                </c:pt>
                <c:pt idx="164">
                  <c:v>1.7546886460117355</c:v>
                </c:pt>
                <c:pt idx="165">
                  <c:v>1.9354516350368218</c:v>
                </c:pt>
                <c:pt idx="166">
                  <c:v>1.7948581991284214</c:v>
                </c:pt>
                <c:pt idx="167">
                  <c:v>2.3271047779245086</c:v>
                </c:pt>
                <c:pt idx="168">
                  <c:v>1.6944343163367066</c:v>
                </c:pt>
                <c:pt idx="169">
                  <c:v>1.7647310342909071</c:v>
                </c:pt>
                <c:pt idx="170">
                  <c:v>1.6643071514991923</c:v>
                </c:pt>
                <c:pt idx="171">
                  <c:v>1.1521453492614477</c:v>
                </c:pt>
                <c:pt idx="172">
                  <c:v>1.8350277522451073</c:v>
                </c:pt>
                <c:pt idx="173">
                  <c:v>1.7446462577325641</c:v>
                </c:pt>
                <c:pt idx="174">
                  <c:v>1.4735017741949346</c:v>
                </c:pt>
                <c:pt idx="175">
                  <c:v>1.7044767046158782</c:v>
                </c:pt>
                <c:pt idx="176">
                  <c:v>1.6542647632200209</c:v>
                </c:pt>
                <c:pt idx="177">
                  <c:v>1.6643071514991923</c:v>
                </c:pt>
                <c:pt idx="178">
                  <c:v>1.8751973053617932</c:v>
                </c:pt>
                <c:pt idx="179">
                  <c:v>1.7044767046158782</c:v>
                </c:pt>
                <c:pt idx="180">
                  <c:v>1.6442223749408496</c:v>
                </c:pt>
                <c:pt idx="181">
                  <c:v>1.4232898327990773</c:v>
                </c:pt>
                <c:pt idx="182">
                  <c:v>1.6643071514991923</c:v>
                </c:pt>
                <c:pt idx="183">
                  <c:v>1.0215943016322189</c:v>
                </c:pt>
                <c:pt idx="184">
                  <c:v>1.804900587407593</c:v>
                </c:pt>
                <c:pt idx="185">
                  <c:v>1.4333322210782486</c:v>
                </c:pt>
                <c:pt idx="186">
                  <c:v>2.1262570123410796</c:v>
                </c:pt>
                <c:pt idx="187">
                  <c:v>1.8551125288034502</c:v>
                </c:pt>
                <c:pt idx="188">
                  <c:v>1.4634593859157632</c:v>
                </c:pt>
                <c:pt idx="189">
                  <c:v>1.8751973053617932</c:v>
                </c:pt>
                <c:pt idx="190">
                  <c:v>1.6341799866616782</c:v>
                </c:pt>
                <c:pt idx="191">
                  <c:v>1.5337561038699634</c:v>
                </c:pt>
                <c:pt idx="192">
                  <c:v>1.7446462577325641</c:v>
                </c:pt>
                <c:pt idx="193">
                  <c:v>2.0057483529910218</c:v>
                </c:pt>
                <c:pt idx="194">
                  <c:v>1.6743495397783639</c:v>
                </c:pt>
                <c:pt idx="195">
                  <c:v>1.8551125288034502</c:v>
                </c:pt>
                <c:pt idx="196">
                  <c:v>1.0316366899113902</c:v>
                </c:pt>
                <c:pt idx="197">
                  <c:v>1.6241375983825066</c:v>
                </c:pt>
                <c:pt idx="198">
                  <c:v>1.7044767046158782</c:v>
                </c:pt>
                <c:pt idx="199">
                  <c:v>1.6341799866616782</c:v>
                </c:pt>
              </c:numCache>
            </c:numRef>
          </c:xVal>
          <c:yVal>
            <c:numRef>
              <c:f>'Q2'!$T$2:$T$201</c:f>
              <c:numCache>
                <c:formatCode>0.000</c:formatCode>
                <c:ptCount val="200"/>
                <c:pt idx="0">
                  <c:v>6.5353742267435955E-2</c:v>
                </c:pt>
                <c:pt idx="1">
                  <c:v>7.5099412592406933E-2</c:v>
                </c:pt>
                <c:pt idx="2">
                  <c:v>-9.5324470199307232E-2</c:v>
                </c:pt>
                <c:pt idx="3">
                  <c:v>-6.443431633670671E-2</c:v>
                </c:pt>
                <c:pt idx="4">
                  <c:v>1.3658211100577411E-2</c:v>
                </c:pt>
                <c:pt idx="5">
                  <c:v>-3.159430163221888E-2</c:v>
                </c:pt>
                <c:pt idx="6">
                  <c:v>-9.5451635036821747E-2</c:v>
                </c:pt>
                <c:pt idx="7">
                  <c:v>-4.137598382506491E-3</c:v>
                </c:pt>
                <c:pt idx="8">
                  <c:v>5.5650460221636111E-2</c:v>
                </c:pt>
                <c:pt idx="9">
                  <c:v>-6.3120279682391534E-2</c:v>
                </c:pt>
                <c:pt idx="10">
                  <c:v>-8.5282081920136088E-2</c:v>
                </c:pt>
                <c:pt idx="11">
                  <c:v>-4.5960294386879319E-2</c:v>
                </c:pt>
                <c:pt idx="12">
                  <c:v>-5.6129847503564978E-2</c:v>
                </c:pt>
                <c:pt idx="13">
                  <c:v>5.4717918079863814E-2</c:v>
                </c:pt>
                <c:pt idx="14">
                  <c:v>-1.3883268707477692E-2</c:v>
                </c:pt>
                <c:pt idx="15">
                  <c:v>3.5735236779979029E-2</c:v>
                </c:pt>
                <c:pt idx="16">
                  <c:v>-3.4095210103335161E-2</c:v>
                </c:pt>
                <c:pt idx="17">
                  <c:v>2.5480907104950434E-2</c:v>
                </c:pt>
                <c:pt idx="18">
                  <c:v>4.5353742267435937E-2</c:v>
                </c:pt>
                <c:pt idx="19">
                  <c:v>-5.2396936409646599E-3</c:v>
                </c:pt>
                <c:pt idx="20">
                  <c:v>-2.0025935302874776E-2</c:v>
                </c:pt>
                <c:pt idx="21">
                  <c:v>-1.4391928057535308E-2</c:v>
                </c:pt>
                <c:pt idx="22">
                  <c:v>1.4505976684006772E-2</c:v>
                </c:pt>
                <c:pt idx="23">
                  <c:v>0.1149298594757211</c:v>
                </c:pt>
                <c:pt idx="24">
                  <c:v>-1.3840880428306335E-2</c:v>
                </c:pt>
                <c:pt idx="25">
                  <c:v>4.4378811846492283E-2</c:v>
                </c:pt>
                <c:pt idx="26">
                  <c:v>-7.2908338286534313E-2</c:v>
                </c:pt>
                <c:pt idx="27">
                  <c:v>-8.2823561728191386E-2</c:v>
                </c:pt>
                <c:pt idx="28">
                  <c:v>3.5608071942464736E-2</c:v>
                </c:pt>
                <c:pt idx="29">
                  <c:v>0.13357343454223436</c:v>
                </c:pt>
                <c:pt idx="30">
                  <c:v>-4.4603869453392564E-2</c:v>
                </c:pt>
                <c:pt idx="31">
                  <c:v>3.509941259240712E-2</c:v>
                </c:pt>
                <c:pt idx="32">
                  <c:v>-2.5451635036821907E-2</c:v>
                </c:pt>
                <c:pt idx="33">
                  <c:v>3.5480907104950443E-2</c:v>
                </c:pt>
                <c:pt idx="34">
                  <c:v>-4.7734225700784005E-3</c:v>
                </c:pt>
                <c:pt idx="35">
                  <c:v>4.442120012566364E-2</c:v>
                </c:pt>
                <c:pt idx="36">
                  <c:v>3.4336423567320917E-2</c:v>
                </c:pt>
                <c:pt idx="37">
                  <c:v>-6.443431633670671E-2</c:v>
                </c:pt>
                <c:pt idx="38">
                  <c:v>6.7525554800942356E-3</c:v>
                </c:pt>
                <c:pt idx="39">
                  <c:v>1.3658211100577411E-2</c:v>
                </c:pt>
                <c:pt idx="40">
                  <c:v>4.2940352881493116E-3</c:v>
                </c:pt>
                <c:pt idx="41">
                  <c:v>5.6413449246722536E-2</c:v>
                </c:pt>
                <c:pt idx="42">
                  <c:v>-3.1975796144761981E-2</c:v>
                </c:pt>
                <c:pt idx="43">
                  <c:v>-4.3501774194934617E-2</c:v>
                </c:pt>
                <c:pt idx="44">
                  <c:v>5.4717918079863814E-2</c:v>
                </c:pt>
                <c:pt idx="45">
                  <c:v>-3.4264763220020811E-2</c:v>
                </c:pt>
                <c:pt idx="46">
                  <c:v>6.8066592134409243E-2</c:v>
                </c:pt>
                <c:pt idx="47">
                  <c:v>-1.3798492149134756E-2</c:v>
                </c:pt>
                <c:pt idx="48">
                  <c:v>2.5862401617493314E-2</c:v>
                </c:pt>
                <c:pt idx="49">
                  <c:v>2.4209258729806393E-2</c:v>
                </c:pt>
                <c:pt idx="50">
                  <c:v>2.6328672688379573E-2</c:v>
                </c:pt>
                <c:pt idx="51">
                  <c:v>6.03195473417939E-3</c:v>
                </c:pt>
                <c:pt idx="52">
                  <c:v>0.10433642356732076</c:v>
                </c:pt>
                <c:pt idx="53">
                  <c:v>-2.434953977836396E-2</c:v>
                </c:pt>
                <c:pt idx="54">
                  <c:v>-5.366858478478953E-3</c:v>
                </c:pt>
                <c:pt idx="55">
                  <c:v>5.4717918079863814E-2</c:v>
                </c:pt>
                <c:pt idx="56">
                  <c:v>-8.651134201610855E-2</c:v>
                </c:pt>
                <c:pt idx="57">
                  <c:v>-5.3544162474106205E-2</c:v>
                </c:pt>
                <c:pt idx="58">
                  <c:v>-2.5494023315993264E-2</c:v>
                </c:pt>
                <c:pt idx="59">
                  <c:v>-4.8158108492499796E-3</c:v>
                </c:pt>
                <c:pt idx="60">
                  <c:v>5.4887471196549686E-2</c:v>
                </c:pt>
                <c:pt idx="61">
                  <c:v>6.6116731292522157E-2</c:v>
                </c:pt>
                <c:pt idx="62">
                  <c:v>-4.1799866616782921E-3</c:v>
                </c:pt>
                <c:pt idx="63">
                  <c:v>-5.366858478478953E-3</c:v>
                </c:pt>
                <c:pt idx="64">
                  <c:v>5.5311353988264589E-2</c:v>
                </c:pt>
                <c:pt idx="65">
                  <c:v>3.5650460221636093E-2</c:v>
                </c:pt>
                <c:pt idx="66">
                  <c:v>3.4802694638206733E-2</c:v>
                </c:pt>
                <c:pt idx="67">
                  <c:v>1.7769874180209255E-2</c:v>
                </c:pt>
                <c:pt idx="68">
                  <c:v>-1.6850448249480454E-2</c:v>
                </c:pt>
                <c:pt idx="69">
                  <c:v>6.8066592134409243E-2</c:v>
                </c:pt>
                <c:pt idx="70">
                  <c:v>3.5565683663293379E-2</c:v>
                </c:pt>
                <c:pt idx="71">
                  <c:v>0.19488747119654959</c:v>
                </c:pt>
                <c:pt idx="72">
                  <c:v>-7.5578799874336244E-2</c:v>
                </c:pt>
                <c:pt idx="73">
                  <c:v>-7.4942975686764335E-2</c:v>
                </c:pt>
                <c:pt idx="74">
                  <c:v>4.9298594757212211E-3</c:v>
                </c:pt>
                <c:pt idx="75">
                  <c:v>3.7515544505180465E-2</c:v>
                </c:pt>
                <c:pt idx="76">
                  <c:v>5.5989566455007633E-2</c:v>
                </c:pt>
                <c:pt idx="77">
                  <c:v>6.5396130546607534E-2</c:v>
                </c:pt>
                <c:pt idx="78">
                  <c:v>-4.5282081920136052E-2</c:v>
                </c:pt>
                <c:pt idx="79">
                  <c:v>-2.5494023315993264E-2</c:v>
                </c:pt>
                <c:pt idx="80">
                  <c:v>4.5268965709093001E-2</c:v>
                </c:pt>
                <c:pt idx="81">
                  <c:v>-6.3120279682391534E-2</c:v>
                </c:pt>
                <c:pt idx="82">
                  <c:v>1.7134049992637346E-2</c:v>
                </c:pt>
                <c:pt idx="83">
                  <c:v>-7.5112528803450207E-2</c:v>
                </c:pt>
                <c:pt idx="84">
                  <c:v>-6.5197305361793134E-2</c:v>
                </c:pt>
                <c:pt idx="85">
                  <c:v>-1.4349539778363951E-2</c:v>
                </c:pt>
                <c:pt idx="86">
                  <c:v>3.5565683663293379E-2</c:v>
                </c:pt>
                <c:pt idx="87">
                  <c:v>5.5989566455007633E-2</c:v>
                </c:pt>
                <c:pt idx="88">
                  <c:v>5.3537422674359014E-3</c:v>
                </c:pt>
                <c:pt idx="89">
                  <c:v>-2.3968045265820637E-2</c:v>
                </c:pt>
                <c:pt idx="90">
                  <c:v>6.6116731292522157E-2</c:v>
                </c:pt>
                <c:pt idx="91">
                  <c:v>6.6116731292522157E-2</c:v>
                </c:pt>
                <c:pt idx="92">
                  <c:v>-2.4476704615878253E-2</c:v>
                </c:pt>
                <c:pt idx="93">
                  <c:v>-8.4476704615878084E-2</c:v>
                </c:pt>
                <c:pt idx="94">
                  <c:v>-3.4900587407592942E-2</c:v>
                </c:pt>
                <c:pt idx="95">
                  <c:v>4.5059766840067628E-3</c:v>
                </c:pt>
                <c:pt idx="96">
                  <c:v>-2.328983279907737E-2</c:v>
                </c:pt>
                <c:pt idx="97">
                  <c:v>-2.4688646011735482E-2</c:v>
                </c:pt>
                <c:pt idx="98">
                  <c:v>-8.2823561728191386E-2</c:v>
                </c:pt>
                <c:pt idx="99">
                  <c:v>-0.10422237494084952</c:v>
                </c:pt>
                <c:pt idx="100">
                  <c:v>-3.4264763220020811E-2</c:v>
                </c:pt>
                <c:pt idx="101">
                  <c:v>5.5650460221636111E-2</c:v>
                </c:pt>
                <c:pt idx="102">
                  <c:v>1.4505976684006772E-2</c:v>
                </c:pt>
                <c:pt idx="103">
                  <c:v>8.1089804135809906E-3</c:v>
                </c:pt>
                <c:pt idx="104">
                  <c:v>0.21365821110057714</c:v>
                </c:pt>
                <c:pt idx="105">
                  <c:v>-2.3798492149134765E-2</c:v>
                </c:pt>
                <c:pt idx="106">
                  <c:v>-1.3459385915763233E-2</c:v>
                </c:pt>
                <c:pt idx="107">
                  <c:v>6.5735236779979056E-2</c:v>
                </c:pt>
                <c:pt idx="108">
                  <c:v>-7.1806243028076144E-2</c:v>
                </c:pt>
                <c:pt idx="109">
                  <c:v>1.5268965709092974E-2</c:v>
                </c:pt>
                <c:pt idx="110">
                  <c:v>-5.4307151499192186E-2</c:v>
                </c:pt>
                <c:pt idx="111">
                  <c:v>4.7049273434294214E-2</c:v>
                </c:pt>
                <c:pt idx="112">
                  <c:v>5.1841891507500293E-3</c:v>
                </c:pt>
                <c:pt idx="113">
                  <c:v>-3.2050562407344163E-3</c:v>
                </c:pt>
                <c:pt idx="114">
                  <c:v>2.5989566455007829E-2</c:v>
                </c:pt>
                <c:pt idx="115">
                  <c:v>4.6667778921751335E-2</c:v>
                </c:pt>
                <c:pt idx="116">
                  <c:v>-8.4773422570078472E-2</c:v>
                </c:pt>
                <c:pt idx="117">
                  <c:v>4.9298594757212211E-3</c:v>
                </c:pt>
                <c:pt idx="118">
                  <c:v>-6.5748352991021886E-2</c:v>
                </c:pt>
                <c:pt idx="119">
                  <c:v>2.6074343013350765E-2</c:v>
                </c:pt>
                <c:pt idx="120">
                  <c:v>-3.3501774194934608E-2</c:v>
                </c:pt>
                <c:pt idx="121">
                  <c:v>6.3286726883795552E-3</c:v>
                </c:pt>
                <c:pt idx="122">
                  <c:v>-2.4476704615878253E-2</c:v>
                </c:pt>
                <c:pt idx="123">
                  <c:v>5.0146360340641571E-3</c:v>
                </c:pt>
                <c:pt idx="124">
                  <c:v>-8.3883268707477754E-2</c:v>
                </c:pt>
                <c:pt idx="125">
                  <c:v>-0.10557879987433605</c:v>
                </c:pt>
                <c:pt idx="126">
                  <c:v>-3.3501774194934608E-2</c:v>
                </c:pt>
                <c:pt idx="127">
                  <c:v>3.446358840483521E-2</c:v>
                </c:pt>
                <c:pt idx="128">
                  <c:v>1.5947178175836463E-2</c:v>
                </c:pt>
                <c:pt idx="129">
                  <c:v>7.2612148301516299E-3</c:v>
                </c:pt>
                <c:pt idx="130">
                  <c:v>-8.5282081920136088E-2</c:v>
                </c:pt>
                <c:pt idx="131">
                  <c:v>-1.41375983825065E-2</c:v>
                </c:pt>
                <c:pt idx="132">
                  <c:v>-4.5282081920136052E-2</c:v>
                </c:pt>
                <c:pt idx="133">
                  <c:v>5.0570243132357362E-3</c:v>
                </c:pt>
                <c:pt idx="134">
                  <c:v>1.4887471196549873E-2</c:v>
                </c:pt>
                <c:pt idx="135">
                  <c:v>3.4802694638206733E-2</c:v>
                </c:pt>
                <c:pt idx="136">
                  <c:v>4.5268965709093001E-2</c:v>
                </c:pt>
                <c:pt idx="137">
                  <c:v>5.0570243132357362E-3</c:v>
                </c:pt>
                <c:pt idx="138">
                  <c:v>-4.3501774194934617E-2</c:v>
                </c:pt>
                <c:pt idx="139">
                  <c:v>1.7769874180209255E-2</c:v>
                </c:pt>
                <c:pt idx="140">
                  <c:v>2.5862401617493314E-2</c:v>
                </c:pt>
                <c:pt idx="141">
                  <c:v>-6.5197305361793134E-2</c:v>
                </c:pt>
                <c:pt idx="142">
                  <c:v>1.4802694638206715E-2</c:v>
                </c:pt>
                <c:pt idx="143">
                  <c:v>6.5099412592407147E-2</c:v>
                </c:pt>
                <c:pt idx="144">
                  <c:v>5.4717918079863814E-2</c:v>
                </c:pt>
                <c:pt idx="145">
                  <c:v>6.03195473417939E-3</c:v>
                </c:pt>
                <c:pt idx="146">
                  <c:v>-2.5875517828536587E-2</c:v>
                </c:pt>
                <c:pt idx="147">
                  <c:v>-2.1933407865590615E-2</c:v>
                </c:pt>
                <c:pt idx="148">
                  <c:v>3.5650460221636093E-2</c:v>
                </c:pt>
                <c:pt idx="149">
                  <c:v>2.4463588404835201E-2</c:v>
                </c:pt>
                <c:pt idx="150">
                  <c:v>-5.6129847503564978E-2</c:v>
                </c:pt>
                <c:pt idx="151">
                  <c:v>4.9298594757212211E-3</c:v>
                </c:pt>
                <c:pt idx="152">
                  <c:v>-0.15574835299102174</c:v>
                </c:pt>
                <c:pt idx="153">
                  <c:v>-3.3756103869963416E-2</c:v>
                </c:pt>
                <c:pt idx="154">
                  <c:v>-6.1298475035651556E-3</c:v>
                </c:pt>
                <c:pt idx="155">
                  <c:v>-0.14477342257007852</c:v>
                </c:pt>
                <c:pt idx="156">
                  <c:v>6.5353742267435955E-2</c:v>
                </c:pt>
                <c:pt idx="157">
                  <c:v>2.6074343013350765E-2</c:v>
                </c:pt>
                <c:pt idx="158">
                  <c:v>-2.5282081920136035E-2</c:v>
                </c:pt>
                <c:pt idx="159">
                  <c:v>-9.5451635036821747E-2</c:v>
                </c:pt>
                <c:pt idx="160">
                  <c:v>5.5311353988264589E-2</c:v>
                </c:pt>
                <c:pt idx="161">
                  <c:v>-2.6540086115054429E-3</c:v>
                </c:pt>
                <c:pt idx="162">
                  <c:v>-1.4349539778363951E-2</c:v>
                </c:pt>
                <c:pt idx="163">
                  <c:v>3.446358840483521E-2</c:v>
                </c:pt>
                <c:pt idx="164">
                  <c:v>-2.4688646011735482E-2</c:v>
                </c:pt>
                <c:pt idx="165">
                  <c:v>-2.5451635036821907E-2</c:v>
                </c:pt>
                <c:pt idx="166">
                  <c:v>3.5141800871578699E-2</c:v>
                </c:pt>
                <c:pt idx="167">
                  <c:v>-0.10710477792450845</c:v>
                </c:pt>
                <c:pt idx="168">
                  <c:v>5.5656836632933526E-3</c:v>
                </c:pt>
                <c:pt idx="169">
                  <c:v>1.5268965709092974E-2</c:v>
                </c:pt>
                <c:pt idx="170">
                  <c:v>-3.430715149919239E-2</c:v>
                </c:pt>
                <c:pt idx="171">
                  <c:v>-2.1453492614478264E-3</c:v>
                </c:pt>
                <c:pt idx="172">
                  <c:v>6.4972247754892631E-2</c:v>
                </c:pt>
                <c:pt idx="173">
                  <c:v>4.5353742267435937E-2</c:v>
                </c:pt>
                <c:pt idx="174">
                  <c:v>-4.3501774194934617E-2</c:v>
                </c:pt>
                <c:pt idx="175">
                  <c:v>-1.4476704615878244E-2</c:v>
                </c:pt>
                <c:pt idx="176">
                  <c:v>3.5735236779979029E-2</c:v>
                </c:pt>
                <c:pt idx="177">
                  <c:v>-4.3071514991923632E-3</c:v>
                </c:pt>
                <c:pt idx="178">
                  <c:v>3.4802694638206733E-2</c:v>
                </c:pt>
                <c:pt idx="179">
                  <c:v>-4.4476704615878271E-2</c:v>
                </c:pt>
                <c:pt idx="180">
                  <c:v>-2.4222374940849445E-2</c:v>
                </c:pt>
                <c:pt idx="181">
                  <c:v>-2.328983279907737E-2</c:v>
                </c:pt>
                <c:pt idx="182">
                  <c:v>2.5692848500807663E-2</c:v>
                </c:pt>
                <c:pt idx="183">
                  <c:v>-3.159430163221888E-2</c:v>
                </c:pt>
                <c:pt idx="184">
                  <c:v>1.5099412592407102E-2</c:v>
                </c:pt>
                <c:pt idx="185">
                  <c:v>4.6667778921751335E-2</c:v>
                </c:pt>
                <c:pt idx="186">
                  <c:v>-6.2570123410794487E-3</c:v>
                </c:pt>
                <c:pt idx="187">
                  <c:v>1.4887471196549873E-2</c:v>
                </c:pt>
                <c:pt idx="188">
                  <c:v>-1.3459385915763233E-2</c:v>
                </c:pt>
                <c:pt idx="189">
                  <c:v>-6.5197305361793134E-2</c:v>
                </c:pt>
                <c:pt idx="190">
                  <c:v>2.5820013338321735E-2</c:v>
                </c:pt>
                <c:pt idx="191">
                  <c:v>-3.3756103869963416E-2</c:v>
                </c:pt>
                <c:pt idx="192">
                  <c:v>3.5353742267435928E-2</c:v>
                </c:pt>
                <c:pt idx="193">
                  <c:v>-6.5748352991021886E-2</c:v>
                </c:pt>
                <c:pt idx="194">
                  <c:v>5.5650460221636111E-2</c:v>
                </c:pt>
                <c:pt idx="195">
                  <c:v>5.4887471196549686E-2</c:v>
                </c:pt>
                <c:pt idx="196">
                  <c:v>6.8363310088609852E-2</c:v>
                </c:pt>
                <c:pt idx="197">
                  <c:v>0.1258624016174934</c:v>
                </c:pt>
                <c:pt idx="198">
                  <c:v>-4.4767046158782353E-3</c:v>
                </c:pt>
                <c:pt idx="199">
                  <c:v>-4.1799866616782921E-3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6A-4AD2-BFE5-E1A200F2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227704"/>
        <c:axId val="413298064"/>
      </c:scatterChart>
      <c:valAx>
        <c:axId val="52722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98064"/>
        <c:crosses val="autoZero"/>
        <c:crossBetween val="midCat"/>
      </c:valAx>
      <c:valAx>
        <c:axId val="4132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tr-TR"/>
              <a:t> vs Independent variable (2015 cars)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'Q2'!$AL$1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'Q2'!$J:$J</c:f>
              <c:strCache>
                <c:ptCount val="201"/>
                <c:pt idx="0">
                  <c:v>Sample of 200 measurements from 2015</c:v>
                </c:pt>
                <c:pt idx="1">
                  <c:v> 1.72 </c:v>
                </c:pt>
                <c:pt idx="2">
                  <c:v> 1.78 </c:v>
                </c:pt>
                <c:pt idx="3">
                  <c:v> 1.88 </c:v>
                </c:pt>
                <c:pt idx="4">
                  <c:v> 1.67 </c:v>
                </c:pt>
                <c:pt idx="5">
                  <c:v> 2.12 </c:v>
                </c:pt>
                <c:pt idx="6">
                  <c:v> 1.00 </c:v>
                </c:pt>
                <c:pt idx="7">
                  <c:v> 1.91 </c:v>
                </c:pt>
                <c:pt idx="8">
                  <c:v> 1.60 </c:v>
                </c:pt>
                <c:pt idx="9">
                  <c:v> 1.65 </c:v>
                </c:pt>
                <c:pt idx="10">
                  <c:v> 1.36 </c:v>
                </c:pt>
                <c:pt idx="11">
                  <c:v> 1.87 </c:v>
                </c:pt>
                <c:pt idx="12">
                  <c:v> 2.03 </c:v>
                </c:pt>
                <c:pt idx="13">
                  <c:v> 2.07 </c:v>
                </c:pt>
                <c:pt idx="14">
                  <c:v> 1.87 </c:v>
                </c:pt>
                <c:pt idx="15">
                  <c:v> 1.54 </c:v>
                </c:pt>
                <c:pt idx="16">
                  <c:v> 1.63 </c:v>
                </c:pt>
                <c:pt idx="17">
                  <c:v> 1.59 </c:v>
                </c:pt>
                <c:pt idx="18">
                  <c:v> 1.69 </c:v>
                </c:pt>
                <c:pt idx="19">
                  <c:v> 1.72 </c:v>
                </c:pt>
                <c:pt idx="20">
                  <c:v> 1.86 </c:v>
                </c:pt>
                <c:pt idx="21">
                  <c:v> 0.63 </c:v>
                </c:pt>
                <c:pt idx="22">
                  <c:v> 1.66 </c:v>
                </c:pt>
                <c:pt idx="23">
                  <c:v> 1.92 </c:v>
                </c:pt>
                <c:pt idx="24">
                  <c:v> 1.82 </c:v>
                </c:pt>
                <c:pt idx="25">
                  <c:v> 1.53 </c:v>
                </c:pt>
                <c:pt idx="26">
                  <c:v> 1.95 </c:v>
                </c:pt>
                <c:pt idx="27">
                  <c:v> 1.31 </c:v>
                </c:pt>
                <c:pt idx="28">
                  <c:v> 1.29 </c:v>
                </c:pt>
                <c:pt idx="29">
                  <c:v> 1.66 </c:v>
                </c:pt>
                <c:pt idx="30">
                  <c:v> 2.14 </c:v>
                </c:pt>
                <c:pt idx="31">
                  <c:v> 1.71 </c:v>
                </c:pt>
                <c:pt idx="32">
                  <c:v> 1.78 </c:v>
                </c:pt>
                <c:pt idx="33">
                  <c:v> 1.91 </c:v>
                </c:pt>
                <c:pt idx="34">
                  <c:v> 1.69 </c:v>
                </c:pt>
                <c:pt idx="35">
                  <c:v> 1.75 </c:v>
                </c:pt>
                <c:pt idx="36">
                  <c:v> 1.94 </c:v>
                </c:pt>
                <c:pt idx="37">
                  <c:v> 1.96 </c:v>
                </c:pt>
                <c:pt idx="38">
                  <c:v> 1.67 </c:v>
                </c:pt>
                <c:pt idx="39">
                  <c:v> 1.39 </c:v>
                </c:pt>
                <c:pt idx="40">
                  <c:v> 2.12 </c:v>
                </c:pt>
                <c:pt idx="41">
                  <c:v> 1.97 </c:v>
                </c:pt>
                <c:pt idx="42">
                  <c:v> 1.47 </c:v>
                </c:pt>
                <c:pt idx="43">
                  <c:v> 1.09 </c:v>
                </c:pt>
                <c:pt idx="44">
                  <c:v> 1.45 </c:v>
                </c:pt>
                <c:pt idx="45">
                  <c:v> 1.87 </c:v>
                </c:pt>
                <c:pt idx="46">
                  <c:v> 1.63 </c:v>
                </c:pt>
                <c:pt idx="47">
                  <c:v> 1.08 </c:v>
                </c:pt>
                <c:pt idx="48">
                  <c:v> 1.52 </c:v>
                </c:pt>
                <c:pt idx="49">
                  <c:v> 1.60 </c:v>
                </c:pt>
                <c:pt idx="50">
                  <c:v> 1.99 </c:v>
                </c:pt>
                <c:pt idx="51">
                  <c:v> 1.49 </c:v>
                </c:pt>
                <c:pt idx="52">
                  <c:v> 1.56 </c:v>
                </c:pt>
                <c:pt idx="53">
                  <c:v> 1.96 </c:v>
                </c:pt>
                <c:pt idx="54">
                  <c:v> 1.65 </c:v>
                </c:pt>
                <c:pt idx="55">
                  <c:v> 1.89 </c:v>
                </c:pt>
                <c:pt idx="56">
                  <c:v> 1.87 </c:v>
                </c:pt>
                <c:pt idx="57">
                  <c:v> 2.16 </c:v>
                </c:pt>
                <c:pt idx="58">
                  <c:v> 1.46 </c:v>
                </c:pt>
                <c:pt idx="59">
                  <c:v> 1.92 </c:v>
                </c:pt>
                <c:pt idx="60">
                  <c:v> 1.76 </c:v>
                </c:pt>
                <c:pt idx="61">
                  <c:v> 1.83 </c:v>
                </c:pt>
                <c:pt idx="62">
                  <c:v> 1.54 </c:v>
                </c:pt>
                <c:pt idx="63">
                  <c:v> 1.61 </c:v>
                </c:pt>
                <c:pt idx="64">
                  <c:v> 1.89 </c:v>
                </c:pt>
                <c:pt idx="65">
                  <c:v> 1.73 </c:v>
                </c:pt>
                <c:pt idx="66">
                  <c:v> 1.65 </c:v>
                </c:pt>
                <c:pt idx="67">
                  <c:v> 1.85 </c:v>
                </c:pt>
                <c:pt idx="68">
                  <c:v> 1.15 </c:v>
                </c:pt>
                <c:pt idx="69">
                  <c:v> 2.24 </c:v>
                </c:pt>
                <c:pt idx="70">
                  <c:v> 1.08 </c:v>
                </c:pt>
                <c:pt idx="71">
                  <c:v> 1.67 </c:v>
                </c:pt>
                <c:pt idx="72">
                  <c:v> 1.83 </c:v>
                </c:pt>
                <c:pt idx="73">
                  <c:v> 1.94 </c:v>
                </c:pt>
                <c:pt idx="74">
                  <c:v> 1.79 </c:v>
                </c:pt>
                <c:pt idx="75">
                  <c:v> 1.82 </c:v>
                </c:pt>
                <c:pt idx="76">
                  <c:v> 1.21 </c:v>
                </c:pt>
                <c:pt idx="77">
                  <c:v> 1.57 </c:v>
                </c:pt>
                <c:pt idx="78">
                  <c:v> 1.71 </c:v>
                </c:pt>
                <c:pt idx="79">
                  <c:v> 1.87 </c:v>
                </c:pt>
                <c:pt idx="80">
                  <c:v> 1.92 </c:v>
                </c:pt>
                <c:pt idx="81">
                  <c:v> 1.74 </c:v>
                </c:pt>
                <c:pt idx="82">
                  <c:v> 1.36 </c:v>
                </c:pt>
                <c:pt idx="83">
                  <c:v> 1.30 </c:v>
                </c:pt>
                <c:pt idx="84">
                  <c:v> 1.83 </c:v>
                </c:pt>
                <c:pt idx="85">
                  <c:v> 1.85 </c:v>
                </c:pt>
                <c:pt idx="86">
                  <c:v> 1.65 </c:v>
                </c:pt>
                <c:pt idx="87">
                  <c:v> 1.67 </c:v>
                </c:pt>
                <c:pt idx="88">
                  <c:v> 1.57 </c:v>
                </c:pt>
                <c:pt idx="89">
                  <c:v> 1.72 </c:v>
                </c:pt>
                <c:pt idx="90">
                  <c:v> 1.56 </c:v>
                </c:pt>
                <c:pt idx="91">
                  <c:v> 1.54 </c:v>
                </c:pt>
                <c:pt idx="92">
                  <c:v> 1.54 </c:v>
                </c:pt>
                <c:pt idx="93">
                  <c:v> 1.68 </c:v>
                </c:pt>
                <c:pt idx="94">
                  <c:v> 1.68 </c:v>
                </c:pt>
                <c:pt idx="95">
                  <c:v> 1.78 </c:v>
                </c:pt>
                <c:pt idx="96">
                  <c:v> 1.92 </c:v>
                </c:pt>
                <c:pt idx="97">
                  <c:v> 1.40 </c:v>
                </c:pt>
                <c:pt idx="98">
                  <c:v> 1.73 </c:v>
                </c:pt>
                <c:pt idx="99">
                  <c:v> 1.29 </c:v>
                </c:pt>
                <c:pt idx="100">
                  <c:v> 1.62 </c:v>
                </c:pt>
                <c:pt idx="101">
                  <c:v> 1.63 </c:v>
                </c:pt>
                <c:pt idx="102">
                  <c:v> 1.65 </c:v>
                </c:pt>
                <c:pt idx="103">
                  <c:v> 1.92 </c:v>
                </c:pt>
                <c:pt idx="104">
                  <c:v> 1.07 </c:v>
                </c:pt>
                <c:pt idx="105">
                  <c:v> 2.12 </c:v>
                </c:pt>
                <c:pt idx="106">
                  <c:v> 1.52 </c:v>
                </c:pt>
                <c:pt idx="107">
                  <c:v> 1.44 </c:v>
                </c:pt>
                <c:pt idx="108">
                  <c:v> 1.63 </c:v>
                </c:pt>
                <c:pt idx="109">
                  <c:v> 1.05 </c:v>
                </c:pt>
                <c:pt idx="110">
                  <c:v> 1.74 </c:v>
                </c:pt>
                <c:pt idx="111">
                  <c:v> 1.64 </c:v>
                </c:pt>
                <c:pt idx="112">
                  <c:v> 1.32 </c:v>
                </c:pt>
                <c:pt idx="113">
                  <c:v> 1.76 </c:v>
                </c:pt>
                <c:pt idx="114">
                  <c:v> 1.38 </c:v>
                </c:pt>
                <c:pt idx="115">
                  <c:v> 1.57 </c:v>
                </c:pt>
                <c:pt idx="116">
                  <c:v> 1.41 </c:v>
                </c:pt>
                <c:pt idx="117">
                  <c:v> 1.75 </c:v>
                </c:pt>
                <c:pt idx="118">
                  <c:v> 1.82 </c:v>
                </c:pt>
                <c:pt idx="119">
                  <c:v> 1.98 </c:v>
                </c:pt>
                <c:pt idx="120">
                  <c:v> 1.55 </c:v>
                </c:pt>
                <c:pt idx="121">
                  <c:v> 1.45 </c:v>
                </c:pt>
                <c:pt idx="122">
                  <c:v> 1.49 </c:v>
                </c:pt>
                <c:pt idx="123">
                  <c:v> 1.68 </c:v>
                </c:pt>
                <c:pt idx="124">
                  <c:v> 1.80 </c:v>
                </c:pt>
                <c:pt idx="125">
                  <c:v> 1.54 </c:v>
                </c:pt>
                <c:pt idx="126">
                  <c:v> 1.94 </c:v>
                </c:pt>
                <c:pt idx="127">
                  <c:v> 1.45 </c:v>
                </c:pt>
                <c:pt idx="128">
                  <c:v> 1.93 </c:v>
                </c:pt>
                <c:pt idx="129">
                  <c:v> 1.58 </c:v>
                </c:pt>
                <c:pt idx="130">
                  <c:v> 1.27 </c:v>
                </c:pt>
                <c:pt idx="131">
                  <c:v> 1.87 </c:v>
                </c:pt>
                <c:pt idx="132">
                  <c:v> 1.60 </c:v>
                </c:pt>
                <c:pt idx="133">
                  <c:v> 1.87 </c:v>
                </c:pt>
                <c:pt idx="134">
                  <c:v> 1.79 </c:v>
                </c:pt>
                <c:pt idx="135">
                  <c:v> 1.83 </c:v>
                </c:pt>
                <c:pt idx="136">
                  <c:v> 1.85 </c:v>
                </c:pt>
                <c:pt idx="137">
                  <c:v> 1.74 </c:v>
                </c:pt>
                <c:pt idx="138">
                  <c:v> 1.79 </c:v>
                </c:pt>
                <c:pt idx="139">
                  <c:v> 1.45 </c:v>
                </c:pt>
                <c:pt idx="140">
                  <c:v> 1.15 </c:v>
                </c:pt>
                <c:pt idx="141">
                  <c:v> 1.60 </c:v>
                </c:pt>
                <c:pt idx="142">
                  <c:v> 1.85 </c:v>
                </c:pt>
                <c:pt idx="143">
                  <c:v> 1.85 </c:v>
                </c:pt>
                <c:pt idx="144">
                  <c:v> 1.78 </c:v>
                </c:pt>
                <c:pt idx="145">
                  <c:v> 1.87 </c:v>
                </c:pt>
                <c:pt idx="146">
                  <c:v> 1.56 </c:v>
                </c:pt>
                <c:pt idx="147">
                  <c:v> 2.01 </c:v>
                </c:pt>
                <c:pt idx="148">
                  <c:v> 1.08 </c:v>
                </c:pt>
                <c:pt idx="149">
                  <c:v> 1.65 </c:v>
                </c:pt>
                <c:pt idx="150">
                  <c:v> 1.93 </c:v>
                </c:pt>
                <c:pt idx="151">
                  <c:v> 2.07 </c:v>
                </c:pt>
                <c:pt idx="152">
                  <c:v> 1.82 </c:v>
                </c:pt>
                <c:pt idx="153">
                  <c:v> 1.98 </c:v>
                </c:pt>
                <c:pt idx="154">
                  <c:v> 1.51 </c:v>
                </c:pt>
                <c:pt idx="155">
                  <c:v> 2.07 </c:v>
                </c:pt>
                <c:pt idx="156">
                  <c:v> 1.75 </c:v>
                </c:pt>
                <c:pt idx="157">
                  <c:v> 1.72 </c:v>
                </c:pt>
                <c:pt idx="158">
                  <c:v> 1.55 </c:v>
                </c:pt>
                <c:pt idx="159">
                  <c:v> 1.87 </c:v>
                </c:pt>
                <c:pt idx="160">
                  <c:v> 1.91 </c:v>
                </c:pt>
                <c:pt idx="161">
                  <c:v> 1.73 </c:v>
                </c:pt>
                <c:pt idx="162">
                  <c:v> 1.25 </c:v>
                </c:pt>
                <c:pt idx="163">
                  <c:v> 1.65 </c:v>
                </c:pt>
                <c:pt idx="164">
                  <c:v> 1.93 </c:v>
                </c:pt>
                <c:pt idx="165">
                  <c:v> 1.73 </c:v>
                </c:pt>
                <c:pt idx="166">
                  <c:v> 1.91 </c:v>
                </c:pt>
                <c:pt idx="167">
                  <c:v> 1.77 </c:v>
                </c:pt>
                <c:pt idx="168">
                  <c:v> 2.30 </c:v>
                </c:pt>
                <c:pt idx="169">
                  <c:v> 1.67 </c:v>
                </c:pt>
                <c:pt idx="170">
                  <c:v> 1.74 </c:v>
                </c:pt>
                <c:pt idx="171">
                  <c:v> 1.64 </c:v>
                </c:pt>
                <c:pt idx="172">
                  <c:v> 1.13 </c:v>
                </c:pt>
                <c:pt idx="173">
                  <c:v> 1.81 </c:v>
                </c:pt>
                <c:pt idx="174">
                  <c:v> 1.72 </c:v>
                </c:pt>
                <c:pt idx="175">
                  <c:v> 1.45 </c:v>
                </c:pt>
                <c:pt idx="176">
                  <c:v> 1.68 </c:v>
                </c:pt>
                <c:pt idx="177">
                  <c:v> 1.63 </c:v>
                </c:pt>
                <c:pt idx="178">
                  <c:v> 1.64 </c:v>
                </c:pt>
                <c:pt idx="179">
                  <c:v> 1.85 </c:v>
                </c:pt>
                <c:pt idx="180">
                  <c:v> 1.68 </c:v>
                </c:pt>
                <c:pt idx="181">
                  <c:v> 1.62 </c:v>
                </c:pt>
                <c:pt idx="182">
                  <c:v> 1.40 </c:v>
                </c:pt>
                <c:pt idx="183">
                  <c:v> 1.64 </c:v>
                </c:pt>
                <c:pt idx="184">
                  <c:v> 1.00 </c:v>
                </c:pt>
                <c:pt idx="185">
                  <c:v> 1.78 </c:v>
                </c:pt>
                <c:pt idx="186">
                  <c:v> 1.41 </c:v>
                </c:pt>
                <c:pt idx="187">
                  <c:v> 2.10 </c:v>
                </c:pt>
                <c:pt idx="188">
                  <c:v> 1.83 </c:v>
                </c:pt>
                <c:pt idx="189">
                  <c:v> 1.44 </c:v>
                </c:pt>
                <c:pt idx="190">
                  <c:v> 1.85 </c:v>
                </c:pt>
                <c:pt idx="191">
                  <c:v> 1.61 </c:v>
                </c:pt>
                <c:pt idx="192">
                  <c:v> 1.51 </c:v>
                </c:pt>
                <c:pt idx="193">
                  <c:v> 1.72 </c:v>
                </c:pt>
                <c:pt idx="194">
                  <c:v> 1.98 </c:v>
                </c:pt>
                <c:pt idx="195">
                  <c:v> 1.65 </c:v>
                </c:pt>
                <c:pt idx="196">
                  <c:v> 1.83 </c:v>
                </c:pt>
                <c:pt idx="197">
                  <c:v> 1.01 </c:v>
                </c:pt>
                <c:pt idx="198">
                  <c:v> 1.60 </c:v>
                </c:pt>
                <c:pt idx="199">
                  <c:v> 1.68 </c:v>
                </c:pt>
                <c:pt idx="200">
                  <c:v> 1.61 </c:v>
                </c:pt>
              </c:strCache>
            </c:strRef>
          </c:xVal>
          <c:yVal>
            <c:numRef>
              <c:f>'Q2'!$T:$T</c:f>
              <c:numCache>
                <c:formatCode>0.000</c:formatCode>
                <c:ptCount val="1048576"/>
                <c:pt idx="0" formatCode="0.00">
                  <c:v>0</c:v>
                </c:pt>
                <c:pt idx="1">
                  <c:v>6.5353742267435955E-2</c:v>
                </c:pt>
                <c:pt idx="2">
                  <c:v>7.5099412592406933E-2</c:v>
                </c:pt>
                <c:pt idx="3">
                  <c:v>-9.5324470199307232E-2</c:v>
                </c:pt>
                <c:pt idx="4">
                  <c:v>-6.443431633670671E-2</c:v>
                </c:pt>
                <c:pt idx="5">
                  <c:v>1.3658211100577411E-2</c:v>
                </c:pt>
                <c:pt idx="6">
                  <c:v>-3.159430163221888E-2</c:v>
                </c:pt>
                <c:pt idx="7">
                  <c:v>-9.5451635036821747E-2</c:v>
                </c:pt>
                <c:pt idx="8">
                  <c:v>-4.137598382506491E-3</c:v>
                </c:pt>
                <c:pt idx="9">
                  <c:v>5.5650460221636111E-2</c:v>
                </c:pt>
                <c:pt idx="10">
                  <c:v>-6.3120279682391534E-2</c:v>
                </c:pt>
                <c:pt idx="11">
                  <c:v>-8.5282081920136088E-2</c:v>
                </c:pt>
                <c:pt idx="12">
                  <c:v>-4.5960294386879319E-2</c:v>
                </c:pt>
                <c:pt idx="13">
                  <c:v>-5.6129847503564978E-2</c:v>
                </c:pt>
                <c:pt idx="14">
                  <c:v>5.4717918079863814E-2</c:v>
                </c:pt>
                <c:pt idx="15">
                  <c:v>-1.3883268707477692E-2</c:v>
                </c:pt>
                <c:pt idx="16">
                  <c:v>3.5735236779979029E-2</c:v>
                </c:pt>
                <c:pt idx="17">
                  <c:v>-3.4095210103335161E-2</c:v>
                </c:pt>
                <c:pt idx="18">
                  <c:v>2.5480907104950434E-2</c:v>
                </c:pt>
                <c:pt idx="19">
                  <c:v>4.5353742267435937E-2</c:v>
                </c:pt>
                <c:pt idx="20">
                  <c:v>-5.2396936409646599E-3</c:v>
                </c:pt>
                <c:pt idx="21">
                  <c:v>-2.0025935302874776E-2</c:v>
                </c:pt>
                <c:pt idx="22">
                  <c:v>-1.4391928057535308E-2</c:v>
                </c:pt>
                <c:pt idx="23">
                  <c:v>1.4505976684006772E-2</c:v>
                </c:pt>
                <c:pt idx="24">
                  <c:v>0.1149298594757211</c:v>
                </c:pt>
                <c:pt idx="25">
                  <c:v>-1.3840880428306335E-2</c:v>
                </c:pt>
                <c:pt idx="26">
                  <c:v>4.4378811846492283E-2</c:v>
                </c:pt>
                <c:pt idx="27">
                  <c:v>-7.2908338286534313E-2</c:v>
                </c:pt>
                <c:pt idx="28">
                  <c:v>-8.2823561728191386E-2</c:v>
                </c:pt>
                <c:pt idx="29">
                  <c:v>3.5608071942464736E-2</c:v>
                </c:pt>
                <c:pt idx="30">
                  <c:v>0.13357343454223436</c:v>
                </c:pt>
                <c:pt idx="31">
                  <c:v>-4.4603869453392564E-2</c:v>
                </c:pt>
                <c:pt idx="32">
                  <c:v>3.509941259240712E-2</c:v>
                </c:pt>
                <c:pt idx="33">
                  <c:v>-2.5451635036821907E-2</c:v>
                </c:pt>
                <c:pt idx="34">
                  <c:v>3.5480907104950443E-2</c:v>
                </c:pt>
                <c:pt idx="35">
                  <c:v>-4.7734225700784005E-3</c:v>
                </c:pt>
                <c:pt idx="36">
                  <c:v>4.442120012566364E-2</c:v>
                </c:pt>
                <c:pt idx="37">
                  <c:v>3.4336423567320917E-2</c:v>
                </c:pt>
                <c:pt idx="38">
                  <c:v>-6.443431633670671E-2</c:v>
                </c:pt>
                <c:pt idx="39">
                  <c:v>6.7525554800942356E-3</c:v>
                </c:pt>
                <c:pt idx="40">
                  <c:v>1.3658211100577411E-2</c:v>
                </c:pt>
                <c:pt idx="41">
                  <c:v>4.2940352881493116E-3</c:v>
                </c:pt>
                <c:pt idx="42">
                  <c:v>5.6413449246722536E-2</c:v>
                </c:pt>
                <c:pt idx="43">
                  <c:v>-3.1975796144761981E-2</c:v>
                </c:pt>
                <c:pt idx="44">
                  <c:v>-4.3501774194934617E-2</c:v>
                </c:pt>
                <c:pt idx="45">
                  <c:v>5.4717918079863814E-2</c:v>
                </c:pt>
                <c:pt idx="46">
                  <c:v>-3.4264763220020811E-2</c:v>
                </c:pt>
                <c:pt idx="47">
                  <c:v>6.8066592134409243E-2</c:v>
                </c:pt>
                <c:pt idx="48">
                  <c:v>-1.3798492149134756E-2</c:v>
                </c:pt>
                <c:pt idx="49">
                  <c:v>2.5862401617493314E-2</c:v>
                </c:pt>
                <c:pt idx="50">
                  <c:v>2.4209258729806393E-2</c:v>
                </c:pt>
                <c:pt idx="51">
                  <c:v>2.6328672688379573E-2</c:v>
                </c:pt>
                <c:pt idx="52">
                  <c:v>6.03195473417939E-3</c:v>
                </c:pt>
                <c:pt idx="53">
                  <c:v>0.10433642356732076</c:v>
                </c:pt>
                <c:pt idx="54">
                  <c:v>-2.434953977836396E-2</c:v>
                </c:pt>
                <c:pt idx="55">
                  <c:v>-5.366858478478953E-3</c:v>
                </c:pt>
                <c:pt idx="56">
                  <c:v>5.4717918079863814E-2</c:v>
                </c:pt>
                <c:pt idx="57">
                  <c:v>-8.651134201610855E-2</c:v>
                </c:pt>
                <c:pt idx="58">
                  <c:v>-5.3544162474106205E-2</c:v>
                </c:pt>
                <c:pt idx="59">
                  <c:v>-2.5494023315993264E-2</c:v>
                </c:pt>
                <c:pt idx="60">
                  <c:v>-4.8158108492499796E-3</c:v>
                </c:pt>
                <c:pt idx="61">
                  <c:v>5.4887471196549686E-2</c:v>
                </c:pt>
                <c:pt idx="62">
                  <c:v>6.6116731292522157E-2</c:v>
                </c:pt>
                <c:pt idx="63">
                  <c:v>-4.1799866616782921E-3</c:v>
                </c:pt>
                <c:pt idx="64">
                  <c:v>-5.366858478478953E-3</c:v>
                </c:pt>
                <c:pt idx="65">
                  <c:v>5.5311353988264589E-2</c:v>
                </c:pt>
                <c:pt idx="66">
                  <c:v>3.5650460221636093E-2</c:v>
                </c:pt>
                <c:pt idx="67">
                  <c:v>3.4802694638206733E-2</c:v>
                </c:pt>
                <c:pt idx="68">
                  <c:v>1.7769874180209255E-2</c:v>
                </c:pt>
                <c:pt idx="69">
                  <c:v>-1.6850448249480454E-2</c:v>
                </c:pt>
                <c:pt idx="70">
                  <c:v>6.8066592134409243E-2</c:v>
                </c:pt>
                <c:pt idx="71">
                  <c:v>3.5565683663293379E-2</c:v>
                </c:pt>
                <c:pt idx="72">
                  <c:v>0.19488747119654959</c:v>
                </c:pt>
                <c:pt idx="73">
                  <c:v>-7.5578799874336244E-2</c:v>
                </c:pt>
                <c:pt idx="74">
                  <c:v>-7.4942975686764335E-2</c:v>
                </c:pt>
                <c:pt idx="75">
                  <c:v>4.9298594757212211E-3</c:v>
                </c:pt>
                <c:pt idx="76">
                  <c:v>3.7515544505180465E-2</c:v>
                </c:pt>
                <c:pt idx="77">
                  <c:v>5.5989566455007633E-2</c:v>
                </c:pt>
                <c:pt idx="78">
                  <c:v>6.5396130546607534E-2</c:v>
                </c:pt>
                <c:pt idx="79">
                  <c:v>-4.5282081920136052E-2</c:v>
                </c:pt>
                <c:pt idx="80">
                  <c:v>-2.5494023315993264E-2</c:v>
                </c:pt>
                <c:pt idx="81">
                  <c:v>4.5268965709093001E-2</c:v>
                </c:pt>
                <c:pt idx="82">
                  <c:v>-6.3120279682391534E-2</c:v>
                </c:pt>
                <c:pt idx="83">
                  <c:v>1.7134049992637346E-2</c:v>
                </c:pt>
                <c:pt idx="84">
                  <c:v>-7.5112528803450207E-2</c:v>
                </c:pt>
                <c:pt idx="85">
                  <c:v>-6.5197305361793134E-2</c:v>
                </c:pt>
                <c:pt idx="86">
                  <c:v>-1.4349539778363951E-2</c:v>
                </c:pt>
                <c:pt idx="87">
                  <c:v>3.5565683663293379E-2</c:v>
                </c:pt>
                <c:pt idx="88">
                  <c:v>5.5989566455007633E-2</c:v>
                </c:pt>
                <c:pt idx="89">
                  <c:v>5.3537422674359014E-3</c:v>
                </c:pt>
                <c:pt idx="90">
                  <c:v>-2.3968045265820637E-2</c:v>
                </c:pt>
                <c:pt idx="91">
                  <c:v>6.6116731292522157E-2</c:v>
                </c:pt>
                <c:pt idx="92">
                  <c:v>6.6116731292522157E-2</c:v>
                </c:pt>
                <c:pt idx="93">
                  <c:v>-2.4476704615878253E-2</c:v>
                </c:pt>
                <c:pt idx="94">
                  <c:v>-8.4476704615878084E-2</c:v>
                </c:pt>
                <c:pt idx="95">
                  <c:v>-3.4900587407592942E-2</c:v>
                </c:pt>
                <c:pt idx="96">
                  <c:v>4.5059766840067628E-3</c:v>
                </c:pt>
                <c:pt idx="97">
                  <c:v>-2.328983279907737E-2</c:v>
                </c:pt>
                <c:pt idx="98">
                  <c:v>-2.4688646011735482E-2</c:v>
                </c:pt>
                <c:pt idx="99">
                  <c:v>-8.2823561728191386E-2</c:v>
                </c:pt>
                <c:pt idx="100">
                  <c:v>-0.10422237494084952</c:v>
                </c:pt>
                <c:pt idx="101">
                  <c:v>-3.4264763220020811E-2</c:v>
                </c:pt>
                <c:pt idx="102">
                  <c:v>5.5650460221636111E-2</c:v>
                </c:pt>
                <c:pt idx="103">
                  <c:v>1.4505976684006772E-2</c:v>
                </c:pt>
                <c:pt idx="104">
                  <c:v>8.1089804135809906E-3</c:v>
                </c:pt>
                <c:pt idx="105">
                  <c:v>0.21365821110057714</c:v>
                </c:pt>
                <c:pt idx="106">
                  <c:v>-2.3798492149134765E-2</c:v>
                </c:pt>
                <c:pt idx="107">
                  <c:v>-1.3459385915763233E-2</c:v>
                </c:pt>
                <c:pt idx="108">
                  <c:v>6.5735236779979056E-2</c:v>
                </c:pt>
                <c:pt idx="109">
                  <c:v>-7.1806243028076144E-2</c:v>
                </c:pt>
                <c:pt idx="110">
                  <c:v>1.5268965709092974E-2</c:v>
                </c:pt>
                <c:pt idx="111">
                  <c:v>-5.4307151499192186E-2</c:v>
                </c:pt>
                <c:pt idx="112">
                  <c:v>4.7049273434294214E-2</c:v>
                </c:pt>
                <c:pt idx="113">
                  <c:v>5.1841891507500293E-3</c:v>
                </c:pt>
                <c:pt idx="114">
                  <c:v>-3.2050562407344163E-3</c:v>
                </c:pt>
                <c:pt idx="115">
                  <c:v>2.5989566455007829E-2</c:v>
                </c:pt>
                <c:pt idx="116">
                  <c:v>4.6667778921751335E-2</c:v>
                </c:pt>
                <c:pt idx="117">
                  <c:v>-8.4773422570078472E-2</c:v>
                </c:pt>
                <c:pt idx="118">
                  <c:v>4.9298594757212211E-3</c:v>
                </c:pt>
                <c:pt idx="119">
                  <c:v>-6.5748352991021886E-2</c:v>
                </c:pt>
                <c:pt idx="120">
                  <c:v>2.6074343013350765E-2</c:v>
                </c:pt>
                <c:pt idx="121">
                  <c:v>-3.3501774194934608E-2</c:v>
                </c:pt>
                <c:pt idx="122">
                  <c:v>6.3286726883795552E-3</c:v>
                </c:pt>
                <c:pt idx="123">
                  <c:v>-2.4476704615878253E-2</c:v>
                </c:pt>
                <c:pt idx="124">
                  <c:v>5.0146360340641571E-3</c:v>
                </c:pt>
                <c:pt idx="125">
                  <c:v>-8.3883268707477754E-2</c:v>
                </c:pt>
                <c:pt idx="126">
                  <c:v>-0.10557879987433605</c:v>
                </c:pt>
                <c:pt idx="127">
                  <c:v>-3.3501774194934608E-2</c:v>
                </c:pt>
                <c:pt idx="128">
                  <c:v>3.446358840483521E-2</c:v>
                </c:pt>
                <c:pt idx="129">
                  <c:v>1.5947178175836463E-2</c:v>
                </c:pt>
                <c:pt idx="130">
                  <c:v>7.2612148301516299E-3</c:v>
                </c:pt>
                <c:pt idx="131">
                  <c:v>-8.5282081920136088E-2</c:v>
                </c:pt>
                <c:pt idx="132">
                  <c:v>-1.41375983825065E-2</c:v>
                </c:pt>
                <c:pt idx="133">
                  <c:v>-4.5282081920136052E-2</c:v>
                </c:pt>
                <c:pt idx="134">
                  <c:v>5.0570243132357362E-3</c:v>
                </c:pt>
                <c:pt idx="135">
                  <c:v>1.4887471196549873E-2</c:v>
                </c:pt>
                <c:pt idx="136">
                  <c:v>3.4802694638206733E-2</c:v>
                </c:pt>
                <c:pt idx="137">
                  <c:v>4.5268965709093001E-2</c:v>
                </c:pt>
                <c:pt idx="138">
                  <c:v>5.0570243132357362E-3</c:v>
                </c:pt>
                <c:pt idx="139">
                  <c:v>-4.3501774194934617E-2</c:v>
                </c:pt>
                <c:pt idx="140">
                  <c:v>1.7769874180209255E-2</c:v>
                </c:pt>
                <c:pt idx="141">
                  <c:v>2.5862401617493314E-2</c:v>
                </c:pt>
                <c:pt idx="142">
                  <c:v>-6.5197305361793134E-2</c:v>
                </c:pt>
                <c:pt idx="143">
                  <c:v>1.4802694638206715E-2</c:v>
                </c:pt>
                <c:pt idx="144">
                  <c:v>6.5099412592407147E-2</c:v>
                </c:pt>
                <c:pt idx="145">
                  <c:v>5.4717918079863814E-2</c:v>
                </c:pt>
                <c:pt idx="146">
                  <c:v>6.03195473417939E-3</c:v>
                </c:pt>
                <c:pt idx="147">
                  <c:v>-2.5875517828536587E-2</c:v>
                </c:pt>
                <c:pt idx="148">
                  <c:v>-2.1933407865590615E-2</c:v>
                </c:pt>
                <c:pt idx="149">
                  <c:v>3.5650460221636093E-2</c:v>
                </c:pt>
                <c:pt idx="150">
                  <c:v>2.4463588404835201E-2</c:v>
                </c:pt>
                <c:pt idx="151">
                  <c:v>-5.6129847503564978E-2</c:v>
                </c:pt>
                <c:pt idx="152">
                  <c:v>4.9298594757212211E-3</c:v>
                </c:pt>
                <c:pt idx="153">
                  <c:v>-0.15574835299102174</c:v>
                </c:pt>
                <c:pt idx="154">
                  <c:v>-3.3756103869963416E-2</c:v>
                </c:pt>
                <c:pt idx="155">
                  <c:v>-6.1298475035651556E-3</c:v>
                </c:pt>
                <c:pt idx="156">
                  <c:v>-0.14477342257007852</c:v>
                </c:pt>
                <c:pt idx="157">
                  <c:v>6.5353742267435955E-2</c:v>
                </c:pt>
                <c:pt idx="158">
                  <c:v>2.6074343013350765E-2</c:v>
                </c:pt>
                <c:pt idx="159">
                  <c:v>-2.5282081920136035E-2</c:v>
                </c:pt>
                <c:pt idx="160">
                  <c:v>-9.5451635036821747E-2</c:v>
                </c:pt>
                <c:pt idx="161">
                  <c:v>5.5311353988264589E-2</c:v>
                </c:pt>
                <c:pt idx="162">
                  <c:v>-2.6540086115054429E-3</c:v>
                </c:pt>
                <c:pt idx="163">
                  <c:v>-1.4349539778363951E-2</c:v>
                </c:pt>
                <c:pt idx="164">
                  <c:v>3.446358840483521E-2</c:v>
                </c:pt>
                <c:pt idx="165">
                  <c:v>-2.4688646011735482E-2</c:v>
                </c:pt>
                <c:pt idx="166">
                  <c:v>-2.5451635036821907E-2</c:v>
                </c:pt>
                <c:pt idx="167">
                  <c:v>3.5141800871578699E-2</c:v>
                </c:pt>
                <c:pt idx="168">
                  <c:v>-0.10710477792450845</c:v>
                </c:pt>
                <c:pt idx="169">
                  <c:v>5.5656836632933526E-3</c:v>
                </c:pt>
                <c:pt idx="170">
                  <c:v>1.5268965709092974E-2</c:v>
                </c:pt>
                <c:pt idx="171">
                  <c:v>-3.430715149919239E-2</c:v>
                </c:pt>
                <c:pt idx="172">
                  <c:v>-2.1453492614478264E-3</c:v>
                </c:pt>
                <c:pt idx="173">
                  <c:v>6.4972247754892631E-2</c:v>
                </c:pt>
                <c:pt idx="174">
                  <c:v>4.5353742267435937E-2</c:v>
                </c:pt>
                <c:pt idx="175">
                  <c:v>-4.3501774194934617E-2</c:v>
                </c:pt>
                <c:pt idx="176">
                  <c:v>-1.4476704615878244E-2</c:v>
                </c:pt>
                <c:pt idx="177">
                  <c:v>3.5735236779979029E-2</c:v>
                </c:pt>
                <c:pt idx="178">
                  <c:v>-4.3071514991923632E-3</c:v>
                </c:pt>
                <c:pt idx="179">
                  <c:v>3.4802694638206733E-2</c:v>
                </c:pt>
                <c:pt idx="180">
                  <c:v>-4.4476704615878271E-2</c:v>
                </c:pt>
                <c:pt idx="181">
                  <c:v>-2.4222374940849445E-2</c:v>
                </c:pt>
                <c:pt idx="182">
                  <c:v>-2.328983279907737E-2</c:v>
                </c:pt>
                <c:pt idx="183">
                  <c:v>2.5692848500807663E-2</c:v>
                </c:pt>
                <c:pt idx="184">
                  <c:v>-3.159430163221888E-2</c:v>
                </c:pt>
                <c:pt idx="185">
                  <c:v>1.5099412592407102E-2</c:v>
                </c:pt>
                <c:pt idx="186">
                  <c:v>4.6667778921751335E-2</c:v>
                </c:pt>
                <c:pt idx="187">
                  <c:v>-6.2570123410794487E-3</c:v>
                </c:pt>
                <c:pt idx="188">
                  <c:v>1.4887471196549873E-2</c:v>
                </c:pt>
                <c:pt idx="189">
                  <c:v>-1.3459385915763233E-2</c:v>
                </c:pt>
                <c:pt idx="190">
                  <c:v>-6.5197305361793134E-2</c:v>
                </c:pt>
                <c:pt idx="191">
                  <c:v>2.5820013338321735E-2</c:v>
                </c:pt>
                <c:pt idx="192">
                  <c:v>-3.3756103869963416E-2</c:v>
                </c:pt>
                <c:pt idx="193">
                  <c:v>3.5353742267435928E-2</c:v>
                </c:pt>
                <c:pt idx="194">
                  <c:v>-6.5748352991021886E-2</c:v>
                </c:pt>
                <c:pt idx="195">
                  <c:v>5.5650460221636111E-2</c:v>
                </c:pt>
                <c:pt idx="196">
                  <c:v>5.4887471196549686E-2</c:v>
                </c:pt>
                <c:pt idx="197">
                  <c:v>6.8363310088609852E-2</c:v>
                </c:pt>
                <c:pt idx="198">
                  <c:v>0.1258624016174934</c:v>
                </c:pt>
                <c:pt idx="199">
                  <c:v>-4.4767046158782353E-3</c:v>
                </c:pt>
                <c:pt idx="200">
                  <c:v>-4.1799866616782921E-3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3-43F4-B4FE-7DFBB8D7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461368"/>
        <c:axId val="1209459400"/>
      </c:scatterChart>
      <c:valAx>
        <c:axId val="120946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59400"/>
        <c:crosses val="autoZero"/>
        <c:crossBetween val="midCat"/>
      </c:valAx>
      <c:valAx>
        <c:axId val="12094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6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'Q2'!$BF$12:$BF$27</c:f>
              <c:numCache>
                <c:formatCode>0.000</c:formatCode>
                <c:ptCount val="16"/>
                <c:pt idx="0">
                  <c:v>-0.15574835299102174</c:v>
                </c:pt>
                <c:pt idx="1">
                  <c:v>-0.13112124871824848</c:v>
                </c:pt>
                <c:pt idx="2">
                  <c:v>-0.10649414444547523</c:v>
                </c:pt>
                <c:pt idx="3">
                  <c:v>-8.1867040172701966E-2</c:v>
                </c:pt>
                <c:pt idx="4">
                  <c:v>-5.7239935899928707E-2</c:v>
                </c:pt>
                <c:pt idx="5">
                  <c:v>-3.2612831627155447E-2</c:v>
                </c:pt>
                <c:pt idx="6">
                  <c:v>-7.9857273543821883E-3</c:v>
                </c:pt>
                <c:pt idx="7">
                  <c:v>1.6641376918391071E-2</c:v>
                </c:pt>
                <c:pt idx="8">
                  <c:v>4.126848119116433E-2</c:v>
                </c:pt>
                <c:pt idx="9">
                  <c:v>6.5895585463937589E-2</c:v>
                </c:pt>
                <c:pt idx="10">
                  <c:v>9.0522689736710849E-2</c:v>
                </c:pt>
                <c:pt idx="11">
                  <c:v>0.11514979400948411</c:v>
                </c:pt>
                <c:pt idx="12">
                  <c:v>0.13977689828225737</c:v>
                </c:pt>
                <c:pt idx="13">
                  <c:v>0.16440400255503063</c:v>
                </c:pt>
                <c:pt idx="14">
                  <c:v>0.18903110682780389</c:v>
                </c:pt>
                <c:pt idx="15" formatCode="General">
                  <c:v>0.214</c:v>
                </c:pt>
              </c:numCache>
            </c:numRef>
          </c:cat>
          <c:val>
            <c:numRef>
              <c:f>'Q2'!$BG$12:$BG$27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32</c:v>
                </c:pt>
                <c:pt idx="7">
                  <c:v>43</c:v>
                </c:pt>
                <c:pt idx="8">
                  <c:v>32</c:v>
                </c:pt>
                <c:pt idx="9">
                  <c:v>29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E-4844-A7E7-5C2E3481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0656064"/>
        <c:axId val="960657048"/>
      </c:barChart>
      <c:catAx>
        <c:axId val="9606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Class Left 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57048"/>
        <c:crosses val="autoZero"/>
        <c:auto val="1"/>
        <c:lblAlgn val="ctr"/>
        <c:lblOffset val="100"/>
        <c:noMultiLvlLbl val="0"/>
      </c:catAx>
      <c:valAx>
        <c:axId val="96065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465667</xdr:colOff>
      <xdr:row>7</xdr:row>
      <xdr:rowOff>169332</xdr:rowOff>
    </xdr:from>
    <xdr:to>
      <xdr:col>17</xdr:col>
      <xdr:colOff>270934</xdr:colOff>
      <xdr:row>22</xdr:row>
      <xdr:rowOff>93132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4E5DDC-68F7-49DB-AE19-C04527AAD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338667</xdr:colOff>
      <xdr:row>8</xdr:row>
      <xdr:rowOff>143933</xdr:rowOff>
    </xdr:from>
    <xdr:to>
      <xdr:col>24</xdr:col>
      <xdr:colOff>431800</xdr:colOff>
      <xdr:row>25</xdr:row>
      <xdr:rowOff>177799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26CA10-38C4-4BE6-9629-C49FE1D19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84666</xdr:colOff>
      <xdr:row>17</xdr:row>
      <xdr:rowOff>67733</xdr:rowOff>
    </xdr:from>
    <xdr:to>
      <xdr:col>34</xdr:col>
      <xdr:colOff>126999</xdr:colOff>
      <xdr:row>32</xdr:row>
      <xdr:rowOff>16933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222B5E-7424-4740-86B9-0FAD409D8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143932</xdr:colOff>
      <xdr:row>1</xdr:row>
      <xdr:rowOff>76199</xdr:rowOff>
    </xdr:from>
    <xdr:to>
      <xdr:col>34</xdr:col>
      <xdr:colOff>186265</xdr:colOff>
      <xdr:row>15</xdr:row>
      <xdr:rowOff>135466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825C76-5B23-4F6F-98F2-CB6C70351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8</xdr:row>
      <xdr:rowOff>186266</xdr:rowOff>
    </xdr:from>
    <xdr:to>
      <xdr:col>54</xdr:col>
      <xdr:colOff>601133</xdr:colOff>
      <xdr:row>27</xdr:row>
      <xdr:rowOff>93132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E283445-5623-44C4-A472-555B4C1E7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0.14364</cdr:x>
      <cdr:y>0.2291</cdr:y>
    </cdr:from>
    <cdr:to>
      <cdr:x>0.52459</cdr:x>
      <cdr:y>0.41796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16E0862-82D2-47C8-8CB4-E177D76CE0D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57924" y="626534"/>
          <a:ext cx="1744929" cy="51646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verning.com/gov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DBAE-E711-42AD-93AF-C3BD30290151}">
  <dimension ref="A1:N339"/>
  <sheetViews>
    <sheetView workbookViewId="0">
      <selection activeCell="F9" sqref="F9"/>
    </sheetView>
  </sheetViews>
  <sheetFormatPr defaultRowHeight="14.4" x14ac:dyDescent="0.3"/>
  <cols>
    <col min="1" max="1" width="41" customWidth="1"/>
    <col min="4" max="4" width="29.6640625" style="10" customWidth="1"/>
    <col min="5" max="5" width="18.88671875" style="10" customWidth="1"/>
    <col min="6" max="6" width="31.5546875" style="6" customWidth="1"/>
    <col min="7" max="7" width="32.33203125" style="6" customWidth="1"/>
    <col min="8" max="8" width="26.6640625" style="6" customWidth="1"/>
    <col min="9" max="9" width="28.33203125" style="6" customWidth="1"/>
  </cols>
  <sheetData>
    <row r="1" spans="1:14" ht="18" customHeight="1" thickBot="1" x14ac:dyDescent="0.35">
      <c r="A1" s="1"/>
      <c r="B1" s="1"/>
      <c r="C1" s="1"/>
      <c r="D1" s="7" t="s">
        <v>0</v>
      </c>
      <c r="E1" s="7"/>
      <c r="F1" s="2" t="s">
        <v>1</v>
      </c>
      <c r="G1" s="2" t="s">
        <v>3</v>
      </c>
      <c r="H1" s="2" t="s">
        <v>2</v>
      </c>
      <c r="I1" s="2" t="s">
        <v>4</v>
      </c>
      <c r="J1" s="1"/>
      <c r="K1" s="1"/>
      <c r="L1" s="1"/>
      <c r="M1" s="1"/>
      <c r="N1" s="1"/>
    </row>
    <row r="2" spans="1:14" ht="18" customHeight="1" thickTop="1" x14ac:dyDescent="0.3">
      <c r="A2" s="1" t="s">
        <v>6</v>
      </c>
      <c r="B2" s="1"/>
      <c r="C2" s="1"/>
      <c r="D2" s="8" t="s">
        <v>13</v>
      </c>
      <c r="E2" s="8" t="s">
        <v>14</v>
      </c>
      <c r="F2" s="4">
        <v>5.3999999999999999E-2</v>
      </c>
      <c r="G2" s="4">
        <v>0.08</v>
      </c>
      <c r="H2" s="3">
        <v>1.71</v>
      </c>
      <c r="I2" s="3">
        <v>1.69</v>
      </c>
      <c r="J2" s="1"/>
      <c r="K2" s="1"/>
      <c r="L2" s="1"/>
      <c r="M2" s="1"/>
      <c r="N2" s="1"/>
    </row>
    <row r="3" spans="1:14" ht="18" customHeight="1" x14ac:dyDescent="0.3">
      <c r="A3" s="11" t="s">
        <v>5</v>
      </c>
      <c r="B3" s="1"/>
      <c r="C3" s="1"/>
      <c r="D3" s="8" t="s">
        <v>15</v>
      </c>
      <c r="E3" s="8" t="s">
        <v>16</v>
      </c>
      <c r="F3" s="4">
        <v>0.14499999999999999</v>
      </c>
      <c r="G3" s="4">
        <v>0.129</v>
      </c>
      <c r="H3" s="3">
        <v>1.42</v>
      </c>
      <c r="I3" s="3">
        <v>1.46</v>
      </c>
      <c r="J3" s="1"/>
      <c r="K3" s="1"/>
      <c r="L3" s="1"/>
      <c r="M3" s="1"/>
      <c r="N3" s="1"/>
    </row>
    <row r="4" spans="1:14" ht="18" customHeight="1" x14ac:dyDescent="0.3">
      <c r="A4" s="1"/>
      <c r="B4" s="1"/>
      <c r="C4" s="1"/>
      <c r="D4" s="8" t="s">
        <v>17</v>
      </c>
      <c r="E4" s="8" t="s">
        <v>18</v>
      </c>
      <c r="F4" s="4">
        <v>8.5000000000000006E-2</v>
      </c>
      <c r="G4" s="4">
        <v>6.9000000000000006E-2</v>
      </c>
      <c r="H4" s="3">
        <v>1.69</v>
      </c>
      <c r="I4" s="3">
        <v>1.75</v>
      </c>
      <c r="J4" s="1"/>
      <c r="K4" s="1"/>
      <c r="L4" s="1"/>
      <c r="M4" s="1"/>
      <c r="N4" s="1"/>
    </row>
    <row r="5" spans="1:14" ht="18" customHeight="1" x14ac:dyDescent="0.3">
      <c r="A5" s="1"/>
      <c r="B5" s="1"/>
      <c r="C5" s="1"/>
      <c r="D5" s="8" t="s">
        <v>19</v>
      </c>
      <c r="E5" s="8" t="s">
        <v>20</v>
      </c>
      <c r="F5" s="4">
        <v>0.10100000000000001</v>
      </c>
      <c r="G5" s="4">
        <v>0.1</v>
      </c>
      <c r="H5" s="3">
        <v>1.38</v>
      </c>
      <c r="I5" s="3">
        <v>1.34</v>
      </c>
      <c r="J5" s="1"/>
      <c r="K5" s="1"/>
      <c r="L5" s="1"/>
      <c r="M5" s="1"/>
      <c r="N5" s="1"/>
    </row>
    <row r="6" spans="1:14" ht="18" customHeight="1" x14ac:dyDescent="0.3">
      <c r="A6" s="1"/>
      <c r="B6" s="1"/>
      <c r="C6" s="1"/>
      <c r="D6" s="8" t="s">
        <v>21</v>
      </c>
      <c r="E6" s="8" t="s">
        <v>22</v>
      </c>
      <c r="F6" s="4">
        <v>0.192</v>
      </c>
      <c r="G6" s="4">
        <v>0.16900000000000001</v>
      </c>
      <c r="H6" s="3">
        <v>1.31</v>
      </c>
      <c r="I6" s="3">
        <v>1.33</v>
      </c>
      <c r="J6" s="1"/>
      <c r="K6" s="1"/>
      <c r="L6" s="1"/>
      <c r="M6" s="1"/>
      <c r="N6" s="1"/>
    </row>
    <row r="7" spans="1:14" ht="18" customHeight="1" x14ac:dyDescent="0.3">
      <c r="A7" s="1"/>
      <c r="B7" s="1"/>
      <c r="C7" s="1"/>
      <c r="D7" s="8" t="s">
        <v>23</v>
      </c>
      <c r="E7" s="8" t="s">
        <v>14</v>
      </c>
      <c r="F7" s="4">
        <v>6.0999999999999999E-2</v>
      </c>
      <c r="G7" s="4">
        <v>4.2000000000000003E-2</v>
      </c>
      <c r="H7" s="3">
        <v>1.73</v>
      </c>
      <c r="I7" s="3">
        <v>1.81</v>
      </c>
      <c r="J7" s="1"/>
      <c r="K7" s="1"/>
      <c r="L7" s="1"/>
      <c r="M7" s="1"/>
      <c r="N7" s="1"/>
    </row>
    <row r="8" spans="1:14" ht="18" customHeight="1" x14ac:dyDescent="0.3">
      <c r="A8" s="1"/>
      <c r="B8" s="1"/>
      <c r="C8" s="1"/>
      <c r="D8" s="8" t="s">
        <v>24</v>
      </c>
      <c r="E8" s="8" t="s">
        <v>25</v>
      </c>
      <c r="F8" s="4">
        <v>5.7000000000000002E-2</v>
      </c>
      <c r="G8" s="4">
        <v>5.1999999999999998E-2</v>
      </c>
      <c r="H8" s="3">
        <v>2.0099999999999998</v>
      </c>
      <c r="I8" s="3">
        <v>2.0499999999999998</v>
      </c>
      <c r="J8" s="1"/>
      <c r="K8" s="1"/>
      <c r="L8" s="1"/>
      <c r="M8" s="1"/>
      <c r="N8" s="1"/>
    </row>
    <row r="9" spans="1:14" ht="18" customHeight="1" x14ac:dyDescent="0.3">
      <c r="A9" s="1"/>
      <c r="B9" s="1"/>
      <c r="C9" s="1"/>
      <c r="D9" s="8" t="s">
        <v>26</v>
      </c>
      <c r="E9" s="8" t="s">
        <v>27</v>
      </c>
      <c r="F9" s="4">
        <v>6.8000000000000005E-2</v>
      </c>
      <c r="G9" s="4">
        <v>6.0999999999999999E-2</v>
      </c>
      <c r="H9" s="3">
        <v>1.84</v>
      </c>
      <c r="I9" s="3">
        <v>1.95</v>
      </c>
      <c r="J9" s="1"/>
      <c r="K9" s="1"/>
      <c r="L9" s="1"/>
      <c r="M9" s="1"/>
      <c r="N9" s="1"/>
    </row>
    <row r="10" spans="1:14" ht="18" customHeight="1" x14ac:dyDescent="0.3">
      <c r="A10" s="1"/>
      <c r="B10" s="1"/>
      <c r="C10" s="1"/>
      <c r="D10" s="8" t="s">
        <v>28</v>
      </c>
      <c r="E10" s="8" t="s">
        <v>29</v>
      </c>
      <c r="F10" s="4">
        <v>0.124</v>
      </c>
      <c r="G10" s="4">
        <v>0.115</v>
      </c>
      <c r="H10" s="3">
        <v>1.45</v>
      </c>
      <c r="I10" s="3">
        <v>1.44</v>
      </c>
      <c r="J10" s="1"/>
      <c r="K10" s="1"/>
      <c r="L10" s="1"/>
      <c r="M10" s="1"/>
      <c r="N10" s="1"/>
    </row>
    <row r="11" spans="1:14" ht="18" customHeight="1" x14ac:dyDescent="0.3">
      <c r="A11" s="1"/>
      <c r="B11" s="1"/>
      <c r="C11" s="1"/>
      <c r="D11" s="8" t="s">
        <v>30</v>
      </c>
      <c r="E11" s="8" t="s">
        <v>25</v>
      </c>
      <c r="F11" s="4">
        <v>5.7000000000000002E-2</v>
      </c>
      <c r="G11" s="4">
        <v>3.3000000000000002E-2</v>
      </c>
      <c r="H11" s="3">
        <v>2.14</v>
      </c>
      <c r="I11" s="3">
        <v>2.2400000000000002</v>
      </c>
      <c r="J11" s="1"/>
      <c r="K11" s="1"/>
      <c r="L11" s="1"/>
      <c r="M11" s="1"/>
      <c r="N11" s="1"/>
    </row>
    <row r="12" spans="1:14" ht="18" customHeight="1" x14ac:dyDescent="0.3">
      <c r="A12" s="1"/>
      <c r="B12" s="1"/>
      <c r="C12" s="1"/>
      <c r="D12" s="8" t="s">
        <v>31</v>
      </c>
      <c r="E12" s="8" t="s">
        <v>25</v>
      </c>
      <c r="F12" s="4">
        <v>8.7999999999999995E-2</v>
      </c>
      <c r="G12" s="4">
        <v>9.6000000000000002E-2</v>
      </c>
      <c r="H12" s="3">
        <v>1.53</v>
      </c>
      <c r="I12" s="3">
        <v>1.58</v>
      </c>
      <c r="J12" s="1"/>
      <c r="K12" s="1"/>
      <c r="L12" s="1"/>
      <c r="M12" s="1"/>
      <c r="N12" s="1"/>
    </row>
    <row r="13" spans="1:14" ht="18" customHeight="1" x14ac:dyDescent="0.3">
      <c r="A13" s="1"/>
      <c r="B13" s="1"/>
      <c r="C13" s="1"/>
      <c r="D13" s="8" t="s">
        <v>32</v>
      </c>
      <c r="E13" s="8" t="s">
        <v>14</v>
      </c>
      <c r="F13" s="4">
        <v>4.7E-2</v>
      </c>
      <c r="G13" s="4">
        <v>3.6999999999999998E-2</v>
      </c>
      <c r="H13" s="3">
        <v>1.85</v>
      </c>
      <c r="I13" s="3">
        <v>1.89</v>
      </c>
      <c r="J13" s="1"/>
      <c r="K13" s="1"/>
      <c r="L13" s="1"/>
      <c r="M13" s="1"/>
      <c r="N13" s="1"/>
    </row>
    <row r="14" spans="1:14" ht="18" customHeight="1" x14ac:dyDescent="0.3">
      <c r="A14" s="1"/>
      <c r="B14" s="1"/>
      <c r="C14" s="1"/>
      <c r="D14" s="8" t="s">
        <v>32</v>
      </c>
      <c r="E14" s="8" t="s">
        <v>20</v>
      </c>
      <c r="F14" s="4">
        <v>0.13400000000000001</v>
      </c>
      <c r="G14" s="4">
        <v>0.127</v>
      </c>
      <c r="H14" s="3">
        <v>1.38</v>
      </c>
      <c r="I14" s="3">
        <v>1.4</v>
      </c>
      <c r="J14" s="1"/>
      <c r="K14" s="1"/>
      <c r="L14" s="1"/>
      <c r="M14" s="1"/>
      <c r="N14" s="1"/>
    </row>
    <row r="15" spans="1:14" ht="18" customHeight="1" x14ac:dyDescent="0.3">
      <c r="A15" s="1"/>
      <c r="B15" s="1"/>
      <c r="C15" s="1"/>
      <c r="D15" s="8" t="s">
        <v>33</v>
      </c>
      <c r="E15" s="8" t="s">
        <v>34</v>
      </c>
      <c r="F15" s="4">
        <v>3.6999999999999998E-2</v>
      </c>
      <c r="G15" s="4">
        <v>3.5999999999999997E-2</v>
      </c>
      <c r="H15" s="3">
        <v>2.04</v>
      </c>
      <c r="I15" s="3">
        <v>2.0699999999999998</v>
      </c>
      <c r="J15" s="1"/>
      <c r="K15" s="1"/>
      <c r="L15" s="1"/>
      <c r="M15" s="1"/>
      <c r="N15" s="1"/>
    </row>
    <row r="16" spans="1:14" ht="18" customHeight="1" x14ac:dyDescent="0.3">
      <c r="A16" s="1"/>
      <c r="B16" s="1"/>
      <c r="C16" s="1"/>
      <c r="D16" s="8" t="s">
        <v>35</v>
      </c>
      <c r="E16" s="8" t="s">
        <v>36</v>
      </c>
      <c r="F16" s="4">
        <v>0.112</v>
      </c>
      <c r="G16" s="4">
        <v>0.09</v>
      </c>
      <c r="H16" s="3">
        <v>1.52</v>
      </c>
      <c r="I16" s="3">
        <v>1.67</v>
      </c>
      <c r="J16" s="1"/>
      <c r="K16" s="1"/>
      <c r="L16" s="1"/>
      <c r="M16" s="1"/>
      <c r="N16" s="1"/>
    </row>
    <row r="17" spans="1:14" ht="18" customHeight="1" x14ac:dyDescent="0.3">
      <c r="A17" s="1"/>
      <c r="B17" s="1"/>
      <c r="C17" s="1"/>
      <c r="D17" s="8" t="s">
        <v>37</v>
      </c>
      <c r="E17" s="8" t="s">
        <v>36</v>
      </c>
      <c r="F17" s="4">
        <v>0.152</v>
      </c>
      <c r="G17" s="4">
        <v>0.16400000000000001</v>
      </c>
      <c r="H17" s="3">
        <v>1.31</v>
      </c>
      <c r="I17" s="3">
        <v>1.28</v>
      </c>
      <c r="J17" s="1"/>
      <c r="K17" s="1"/>
      <c r="L17" s="1"/>
      <c r="M17" s="1"/>
      <c r="N17" s="1"/>
    </row>
    <row r="18" spans="1:14" ht="19.5" customHeight="1" x14ac:dyDescent="0.3">
      <c r="A18" s="1"/>
      <c r="B18" s="1"/>
      <c r="C18" s="1"/>
      <c r="D18" s="8" t="s">
        <v>38</v>
      </c>
      <c r="E18" s="8" t="s">
        <v>36</v>
      </c>
      <c r="F18" s="4">
        <v>9.2999999999999999E-2</v>
      </c>
      <c r="G18" s="4">
        <v>9.0999999999999998E-2</v>
      </c>
      <c r="H18" s="3">
        <v>1.68</v>
      </c>
      <c r="I18" s="3">
        <v>1.69</v>
      </c>
      <c r="J18" s="1"/>
      <c r="K18" s="1"/>
      <c r="L18" s="1"/>
      <c r="M18" s="1"/>
      <c r="N18" s="1"/>
    </row>
    <row r="19" spans="1:14" ht="18" customHeight="1" x14ac:dyDescent="0.3">
      <c r="A19" s="1"/>
      <c r="B19" s="1"/>
      <c r="C19" s="1"/>
      <c r="D19" s="8" t="s">
        <v>39</v>
      </c>
      <c r="E19" s="8" t="s">
        <v>34</v>
      </c>
      <c r="F19" s="4">
        <v>7.3999999999999996E-2</v>
      </c>
      <c r="G19" s="4">
        <v>6.3E-2</v>
      </c>
      <c r="H19" s="3">
        <v>1.82</v>
      </c>
      <c r="I19" s="3">
        <v>1.85</v>
      </c>
      <c r="J19" s="1"/>
      <c r="K19" s="1"/>
      <c r="L19" s="1"/>
      <c r="M19" s="1"/>
      <c r="N19" s="1"/>
    </row>
    <row r="20" spans="1:14" ht="18" customHeight="1" x14ac:dyDescent="0.3">
      <c r="A20" s="1"/>
      <c r="B20" s="1"/>
      <c r="C20" s="1"/>
      <c r="D20" s="8" t="s">
        <v>39</v>
      </c>
      <c r="E20" s="8" t="s">
        <v>40</v>
      </c>
      <c r="F20" s="4">
        <v>0.04</v>
      </c>
      <c r="G20" s="4">
        <v>3.7999999999999999E-2</v>
      </c>
      <c r="H20" s="3">
        <v>1.98</v>
      </c>
      <c r="I20" s="3">
        <v>1.94</v>
      </c>
      <c r="J20" s="1"/>
      <c r="K20" s="1"/>
      <c r="L20" s="1"/>
      <c r="M20" s="1"/>
      <c r="N20" s="1"/>
    </row>
    <row r="21" spans="1:14" ht="18" customHeight="1" x14ac:dyDescent="0.3">
      <c r="A21" s="1"/>
      <c r="B21" s="1"/>
      <c r="C21" s="1"/>
      <c r="D21" s="8" t="s">
        <v>41</v>
      </c>
      <c r="E21" s="8" t="s">
        <v>14</v>
      </c>
      <c r="F21" s="4">
        <v>6.9000000000000006E-2</v>
      </c>
      <c r="G21" s="4">
        <v>0.06</v>
      </c>
      <c r="H21" s="3">
        <v>1.65</v>
      </c>
      <c r="I21" s="3">
        <v>1.65</v>
      </c>
      <c r="J21" s="1"/>
      <c r="K21" s="1"/>
      <c r="L21" s="1"/>
      <c r="M21" s="1"/>
      <c r="N21" s="1"/>
    </row>
    <row r="22" spans="1:14" ht="18" customHeight="1" x14ac:dyDescent="0.3">
      <c r="A22" s="1"/>
      <c r="B22" s="1"/>
      <c r="C22" s="1"/>
      <c r="D22" s="8" t="s">
        <v>42</v>
      </c>
      <c r="E22" s="8" t="s">
        <v>25</v>
      </c>
      <c r="F22" s="4">
        <v>5.5E-2</v>
      </c>
      <c r="G22" s="4">
        <v>6.0999999999999999E-2</v>
      </c>
      <c r="H22" s="3">
        <v>1.93</v>
      </c>
      <c r="I22" s="3">
        <v>1.92</v>
      </c>
      <c r="J22" s="1"/>
      <c r="K22" s="1"/>
      <c r="L22" s="1"/>
      <c r="M22" s="1"/>
      <c r="N22" s="1"/>
    </row>
    <row r="23" spans="1:14" ht="18" customHeight="1" x14ac:dyDescent="0.3">
      <c r="A23" s="1"/>
      <c r="B23" s="1"/>
      <c r="C23" s="1"/>
      <c r="D23" s="8" t="s">
        <v>43</v>
      </c>
      <c r="E23" s="8" t="s">
        <v>44</v>
      </c>
      <c r="F23" s="4">
        <v>0.307</v>
      </c>
      <c r="G23" s="4">
        <v>0.28899999999999998</v>
      </c>
      <c r="H23" s="3">
        <v>1.08</v>
      </c>
      <c r="I23" s="3">
        <v>1.08</v>
      </c>
      <c r="J23" s="1"/>
      <c r="K23" s="1"/>
      <c r="L23" s="1"/>
      <c r="M23" s="1"/>
      <c r="N23" s="1"/>
    </row>
    <row r="24" spans="1:14" ht="18" customHeight="1" x14ac:dyDescent="0.3">
      <c r="A24" s="1"/>
      <c r="B24" s="1"/>
      <c r="C24" s="1"/>
      <c r="D24" s="8" t="s">
        <v>45</v>
      </c>
      <c r="E24" s="8" t="s">
        <v>46</v>
      </c>
      <c r="F24" s="4">
        <v>0.104</v>
      </c>
      <c r="G24" s="4">
        <v>0.114</v>
      </c>
      <c r="H24" s="3">
        <v>1.54</v>
      </c>
      <c r="I24" s="3">
        <v>1.55</v>
      </c>
      <c r="J24" s="1"/>
      <c r="K24" s="1"/>
      <c r="L24" s="1"/>
      <c r="M24" s="1"/>
      <c r="N24" s="1"/>
    </row>
    <row r="25" spans="1:14" ht="18" customHeight="1" x14ac:dyDescent="0.3">
      <c r="A25" s="1"/>
      <c r="B25" s="1"/>
      <c r="C25" s="1"/>
      <c r="D25" s="8" t="s">
        <v>47</v>
      </c>
      <c r="E25" s="8" t="s">
        <v>14</v>
      </c>
      <c r="F25" s="4">
        <v>8.7999999999999995E-2</v>
      </c>
      <c r="G25" s="4">
        <v>7.6999999999999999E-2</v>
      </c>
      <c r="H25" s="3">
        <v>1.57</v>
      </c>
      <c r="I25" s="3">
        <v>1.62</v>
      </c>
      <c r="J25" s="1"/>
      <c r="K25" s="1"/>
      <c r="L25" s="1"/>
      <c r="M25" s="1"/>
      <c r="N25" s="1"/>
    </row>
    <row r="26" spans="1:14" ht="18" customHeight="1" x14ac:dyDescent="0.3">
      <c r="A26" s="1"/>
      <c r="B26" s="1"/>
      <c r="C26" s="1"/>
      <c r="D26" s="8" t="s">
        <v>48</v>
      </c>
      <c r="E26" s="8" t="s">
        <v>49</v>
      </c>
      <c r="F26" s="4">
        <v>5.5E-2</v>
      </c>
      <c r="G26" s="4">
        <v>6.9000000000000006E-2</v>
      </c>
      <c r="H26" s="3">
        <v>1.74</v>
      </c>
      <c r="I26" s="3">
        <v>1.81</v>
      </c>
      <c r="J26" s="1"/>
      <c r="K26" s="1"/>
      <c r="L26" s="1"/>
      <c r="M26" s="1"/>
      <c r="N26" s="1"/>
    </row>
    <row r="27" spans="1:14" ht="18" customHeight="1" x14ac:dyDescent="0.3">
      <c r="A27" s="1"/>
      <c r="B27" s="1"/>
      <c r="C27" s="1"/>
      <c r="D27" s="8" t="s">
        <v>50</v>
      </c>
      <c r="E27" s="8" t="s">
        <v>25</v>
      </c>
      <c r="F27" s="4">
        <v>0.19800000000000001</v>
      </c>
      <c r="G27" s="4">
        <v>0.23100000000000001</v>
      </c>
      <c r="H27" s="3">
        <v>1.29</v>
      </c>
      <c r="I27" s="3">
        <v>1.23</v>
      </c>
      <c r="J27" s="1"/>
      <c r="K27" s="1"/>
      <c r="L27" s="1"/>
      <c r="M27" s="1"/>
      <c r="N27" s="1"/>
    </row>
    <row r="28" spans="1:14" ht="18" customHeight="1" x14ac:dyDescent="0.3">
      <c r="A28" s="1"/>
      <c r="B28" s="1"/>
      <c r="C28" s="1"/>
      <c r="D28" s="8" t="s">
        <v>51</v>
      </c>
      <c r="E28" s="8" t="s">
        <v>52</v>
      </c>
      <c r="F28" s="4">
        <v>4.9000000000000002E-2</v>
      </c>
      <c r="G28" s="4">
        <v>6.7000000000000004E-2</v>
      </c>
      <c r="H28" s="3">
        <v>2.0499999999999998</v>
      </c>
      <c r="I28" s="3">
        <v>1.91</v>
      </c>
      <c r="J28" s="1"/>
      <c r="K28" s="1"/>
      <c r="L28" s="1"/>
      <c r="M28" s="1"/>
      <c r="N28" s="1"/>
    </row>
    <row r="29" spans="1:14" ht="18" customHeight="1" x14ac:dyDescent="0.3">
      <c r="A29" s="1"/>
      <c r="B29" s="1"/>
      <c r="C29" s="1"/>
      <c r="D29" s="8" t="s">
        <v>53</v>
      </c>
      <c r="E29" s="8" t="s">
        <v>54</v>
      </c>
      <c r="F29" s="4">
        <v>0.158</v>
      </c>
      <c r="G29" s="4">
        <v>0.123</v>
      </c>
      <c r="H29" s="3">
        <v>1.41</v>
      </c>
      <c r="I29" s="3">
        <v>1.48</v>
      </c>
      <c r="J29" s="1"/>
      <c r="K29" s="1"/>
      <c r="L29" s="1"/>
      <c r="M29" s="1"/>
      <c r="N29" s="1"/>
    </row>
    <row r="30" spans="1:14" ht="18" customHeight="1" x14ac:dyDescent="0.3">
      <c r="A30" s="1"/>
      <c r="B30" s="1"/>
      <c r="C30" s="1"/>
      <c r="D30" s="8" t="s">
        <v>55</v>
      </c>
      <c r="E30" s="8" t="s">
        <v>56</v>
      </c>
      <c r="F30" s="4">
        <v>4.7E-2</v>
      </c>
      <c r="G30" s="4">
        <v>4.5999999999999999E-2</v>
      </c>
      <c r="H30" s="3">
        <v>1.81</v>
      </c>
      <c r="I30" s="3">
        <v>1.7</v>
      </c>
      <c r="J30" s="1"/>
      <c r="K30" s="1"/>
      <c r="L30" s="1"/>
      <c r="M30" s="1"/>
      <c r="N30" s="1"/>
    </row>
    <row r="31" spans="1:14" ht="18" customHeight="1" x14ac:dyDescent="0.3">
      <c r="A31" s="1"/>
      <c r="B31" s="1"/>
      <c r="C31" s="1"/>
      <c r="D31" s="8" t="s">
        <v>57</v>
      </c>
      <c r="E31" s="8" t="s">
        <v>58</v>
      </c>
      <c r="F31" s="4">
        <v>0.35399999999999998</v>
      </c>
      <c r="G31" s="4">
        <v>0.33800000000000002</v>
      </c>
      <c r="H31" s="3">
        <v>0.94</v>
      </c>
      <c r="I31" s="3">
        <v>0.94</v>
      </c>
      <c r="J31" s="1"/>
      <c r="K31" s="1"/>
      <c r="L31" s="1"/>
      <c r="M31" s="1"/>
      <c r="N31" s="1"/>
    </row>
    <row r="32" spans="1:14" ht="18" customHeight="1" x14ac:dyDescent="0.3">
      <c r="A32" s="1"/>
      <c r="B32" s="1"/>
      <c r="C32" s="1"/>
      <c r="D32" s="8" t="s">
        <v>59</v>
      </c>
      <c r="E32" s="8" t="s">
        <v>34</v>
      </c>
      <c r="F32" s="4">
        <v>8.1000000000000003E-2</v>
      </c>
      <c r="G32" s="4">
        <v>7.2999999999999995E-2</v>
      </c>
      <c r="H32" s="3">
        <v>1.63</v>
      </c>
      <c r="I32" s="3">
        <v>1.72</v>
      </c>
      <c r="J32" s="1"/>
      <c r="K32" s="1"/>
      <c r="L32" s="1"/>
      <c r="M32" s="1"/>
      <c r="N32" s="1"/>
    </row>
    <row r="33" spans="1:14" ht="18" customHeight="1" x14ac:dyDescent="0.3">
      <c r="A33" s="1"/>
      <c r="B33" s="1"/>
      <c r="C33" s="1"/>
      <c r="D33" s="8" t="s">
        <v>60</v>
      </c>
      <c r="E33" s="8" t="s">
        <v>61</v>
      </c>
      <c r="F33" s="4">
        <v>3.6999999999999998E-2</v>
      </c>
      <c r="G33" s="4">
        <v>6.6000000000000003E-2</v>
      </c>
      <c r="H33" s="3">
        <v>1.75</v>
      </c>
      <c r="I33" s="3">
        <v>1.69</v>
      </c>
      <c r="J33" s="1"/>
      <c r="K33" s="1"/>
      <c r="L33" s="1"/>
      <c r="M33" s="1"/>
      <c r="N33" s="1"/>
    </row>
    <row r="34" spans="1:14" ht="18" customHeight="1" x14ac:dyDescent="0.3">
      <c r="A34" s="1"/>
      <c r="B34" s="1"/>
      <c r="C34" s="1"/>
      <c r="D34" s="8" t="s">
        <v>62</v>
      </c>
      <c r="E34" s="8" t="s">
        <v>63</v>
      </c>
      <c r="F34" s="4">
        <v>0.221</v>
      </c>
      <c r="G34" s="4">
        <v>0.20100000000000001</v>
      </c>
      <c r="H34" s="3">
        <v>1.37</v>
      </c>
      <c r="I34" s="3">
        <v>1.42</v>
      </c>
      <c r="J34" s="1"/>
      <c r="K34" s="1"/>
      <c r="L34" s="1"/>
      <c r="M34" s="1"/>
      <c r="N34" s="1"/>
    </row>
    <row r="35" spans="1:14" ht="18" customHeight="1" x14ac:dyDescent="0.3">
      <c r="A35" s="1"/>
      <c r="B35" s="1"/>
      <c r="C35" s="1"/>
      <c r="D35" s="8" t="s">
        <v>64</v>
      </c>
      <c r="E35" s="8" t="s">
        <v>65</v>
      </c>
      <c r="F35" s="4">
        <v>3.2000000000000001E-2</v>
      </c>
      <c r="G35" s="4">
        <v>0.03</v>
      </c>
      <c r="H35" s="3">
        <v>2.0299999999999998</v>
      </c>
      <c r="I35" s="3">
        <v>2</v>
      </c>
      <c r="J35" s="1"/>
      <c r="K35" s="1"/>
      <c r="L35" s="1"/>
      <c r="M35" s="1"/>
      <c r="N35" s="1"/>
    </row>
    <row r="36" spans="1:14" ht="18" customHeight="1" x14ac:dyDescent="0.3">
      <c r="A36" s="1"/>
      <c r="B36" s="1"/>
      <c r="C36" s="1"/>
      <c r="D36" s="8" t="s">
        <v>66</v>
      </c>
      <c r="E36" s="8" t="s">
        <v>14</v>
      </c>
      <c r="F36" s="4">
        <v>7.5999999999999998E-2</v>
      </c>
      <c r="G36" s="4">
        <v>9.6000000000000002E-2</v>
      </c>
      <c r="H36" s="3">
        <v>1.73</v>
      </c>
      <c r="I36" s="3">
        <v>1.73</v>
      </c>
      <c r="J36" s="1"/>
      <c r="K36" s="1"/>
      <c r="L36" s="1"/>
      <c r="M36" s="1"/>
      <c r="N36" s="1"/>
    </row>
    <row r="37" spans="1:14" ht="18" customHeight="1" x14ac:dyDescent="0.3">
      <c r="A37" s="1"/>
      <c r="B37" s="1"/>
      <c r="C37" s="1"/>
      <c r="D37" s="8" t="s">
        <v>67</v>
      </c>
      <c r="E37" s="8" t="s">
        <v>68</v>
      </c>
      <c r="F37" s="4">
        <v>0.3</v>
      </c>
      <c r="G37" s="4">
        <v>0.28199999999999997</v>
      </c>
      <c r="H37" s="3">
        <v>1.03</v>
      </c>
      <c r="I37" s="3">
        <v>1.08</v>
      </c>
      <c r="J37" s="1"/>
      <c r="K37" s="1"/>
      <c r="L37" s="1"/>
      <c r="M37" s="1"/>
      <c r="N37" s="1"/>
    </row>
    <row r="38" spans="1:14" ht="18" customHeight="1" x14ac:dyDescent="0.3">
      <c r="A38" s="1"/>
      <c r="B38" s="1"/>
      <c r="C38" s="1"/>
      <c r="D38" s="8" t="s">
        <v>69</v>
      </c>
      <c r="E38" s="8" t="s">
        <v>25</v>
      </c>
      <c r="F38" s="4">
        <v>7.5999999999999998E-2</v>
      </c>
      <c r="G38" s="4">
        <v>8.6999999999999994E-2</v>
      </c>
      <c r="H38" s="3">
        <v>1.65</v>
      </c>
      <c r="I38" s="3">
        <v>1.71</v>
      </c>
      <c r="J38" s="1"/>
      <c r="K38" s="1"/>
      <c r="L38" s="1"/>
      <c r="M38" s="1"/>
      <c r="N38" s="1"/>
    </row>
    <row r="39" spans="1:14" ht="18" customHeight="1" x14ac:dyDescent="0.3">
      <c r="A39" s="1"/>
      <c r="B39" s="1"/>
      <c r="C39" s="1"/>
      <c r="D39" s="8" t="s">
        <v>70</v>
      </c>
      <c r="E39" s="8" t="s">
        <v>58</v>
      </c>
      <c r="F39" s="4">
        <v>0.309</v>
      </c>
      <c r="G39" s="4">
        <v>0.36799999999999999</v>
      </c>
      <c r="H39" s="3">
        <v>0.9</v>
      </c>
      <c r="I39" s="3">
        <v>0.86</v>
      </c>
      <c r="J39" s="1"/>
      <c r="K39" s="1"/>
      <c r="L39" s="1"/>
      <c r="M39" s="1"/>
      <c r="N39" s="1"/>
    </row>
    <row r="40" spans="1:14" ht="18" customHeight="1" x14ac:dyDescent="0.3">
      <c r="A40" s="1"/>
      <c r="B40" s="1"/>
      <c r="C40" s="1"/>
      <c r="D40" s="8" t="s">
        <v>71</v>
      </c>
      <c r="E40" s="8" t="s">
        <v>61</v>
      </c>
      <c r="F40" s="4">
        <v>0.03</v>
      </c>
      <c r="G40" s="4">
        <v>0.03</v>
      </c>
      <c r="H40" s="3">
        <v>1.72</v>
      </c>
      <c r="I40" s="3">
        <v>1.78</v>
      </c>
      <c r="J40" s="1"/>
      <c r="K40" s="1"/>
      <c r="L40" s="1"/>
      <c r="M40" s="1"/>
      <c r="N40" s="1"/>
    </row>
    <row r="41" spans="1:14" ht="18" customHeight="1" x14ac:dyDescent="0.3">
      <c r="A41" s="1"/>
      <c r="B41" s="1"/>
      <c r="C41" s="1"/>
      <c r="D41" s="8" t="s">
        <v>72</v>
      </c>
      <c r="E41" s="8" t="s">
        <v>25</v>
      </c>
      <c r="F41" s="4">
        <v>2.1999999999999999E-2</v>
      </c>
      <c r="G41" s="4">
        <v>0.03</v>
      </c>
      <c r="H41" s="3">
        <v>1.99</v>
      </c>
      <c r="I41" s="3">
        <v>2.0099999999999998</v>
      </c>
      <c r="J41" s="1"/>
      <c r="K41" s="1"/>
      <c r="L41" s="1"/>
      <c r="M41" s="1"/>
      <c r="N41" s="1"/>
    </row>
    <row r="42" spans="1:14" ht="18" customHeight="1" x14ac:dyDescent="0.3">
      <c r="A42" s="1"/>
      <c r="B42" s="1"/>
      <c r="C42" s="1"/>
      <c r="D42" s="8" t="s">
        <v>73</v>
      </c>
      <c r="E42" s="8" t="s">
        <v>14</v>
      </c>
      <c r="F42" s="4">
        <v>2.1999999999999999E-2</v>
      </c>
      <c r="G42" s="4">
        <v>2.5000000000000001E-2</v>
      </c>
      <c r="H42" s="3">
        <v>1.91</v>
      </c>
      <c r="I42" s="3">
        <v>1.91</v>
      </c>
      <c r="J42" s="1"/>
      <c r="K42" s="1"/>
      <c r="L42" s="1"/>
      <c r="M42" s="1"/>
      <c r="N42" s="1"/>
    </row>
    <row r="43" spans="1:14" ht="18" customHeight="1" x14ac:dyDescent="0.3">
      <c r="A43" s="1"/>
      <c r="B43" s="1"/>
      <c r="C43" s="1"/>
      <c r="D43" s="8" t="s">
        <v>74</v>
      </c>
      <c r="E43" s="8" t="s">
        <v>75</v>
      </c>
      <c r="F43" s="4">
        <v>2.4E-2</v>
      </c>
      <c r="G43" s="4">
        <v>1.4E-2</v>
      </c>
      <c r="H43" s="3">
        <v>1.94</v>
      </c>
      <c r="I43" s="3">
        <v>1.89</v>
      </c>
      <c r="J43" s="1"/>
      <c r="K43" s="1"/>
      <c r="L43" s="1"/>
      <c r="M43" s="1"/>
      <c r="N43" s="1"/>
    </row>
    <row r="44" spans="1:14" ht="18" customHeight="1" x14ac:dyDescent="0.3">
      <c r="A44" s="1"/>
      <c r="B44" s="1"/>
      <c r="C44" s="1"/>
      <c r="D44" s="8" t="s">
        <v>76</v>
      </c>
      <c r="E44" s="8" t="s">
        <v>77</v>
      </c>
      <c r="F44" s="4">
        <v>7.8E-2</v>
      </c>
      <c r="G44" s="4">
        <v>5.8999999999999997E-2</v>
      </c>
      <c r="H44" s="3">
        <v>1.72</v>
      </c>
      <c r="I44" s="3">
        <v>1.75</v>
      </c>
      <c r="J44" s="1"/>
      <c r="K44" s="1"/>
      <c r="L44" s="1"/>
      <c r="M44" s="1"/>
      <c r="N44" s="1"/>
    </row>
    <row r="45" spans="1:14" ht="18" customHeight="1" x14ac:dyDescent="0.3">
      <c r="A45" s="1"/>
      <c r="B45" s="1"/>
      <c r="C45" s="1"/>
      <c r="D45" s="8" t="s">
        <v>78</v>
      </c>
      <c r="E45" s="8" t="s">
        <v>34</v>
      </c>
      <c r="F45" s="4">
        <v>2.5999999999999999E-2</v>
      </c>
      <c r="G45" s="4">
        <v>1.7000000000000001E-2</v>
      </c>
      <c r="H45" s="3">
        <v>2.1</v>
      </c>
      <c r="I45" s="3">
        <v>2.15</v>
      </c>
      <c r="J45" s="1"/>
      <c r="K45" s="1"/>
      <c r="L45" s="1"/>
      <c r="M45" s="1"/>
      <c r="N45" s="1"/>
    </row>
    <row r="46" spans="1:14" ht="18" customHeight="1" x14ac:dyDescent="0.3">
      <c r="A46" s="1"/>
      <c r="B46" s="1"/>
      <c r="C46" s="1"/>
      <c r="D46" s="8" t="s">
        <v>79</v>
      </c>
      <c r="E46" s="8" t="s">
        <v>80</v>
      </c>
      <c r="F46" s="4">
        <v>4.2000000000000003E-2</v>
      </c>
      <c r="G46" s="4">
        <v>4.2000000000000003E-2</v>
      </c>
      <c r="H46" s="3">
        <v>1.82</v>
      </c>
      <c r="I46" s="3">
        <v>1.85</v>
      </c>
      <c r="J46" s="1"/>
      <c r="K46" s="1"/>
      <c r="L46" s="1"/>
      <c r="M46" s="1"/>
      <c r="N46" s="1"/>
    </row>
    <row r="47" spans="1:14" ht="18" customHeight="1" x14ac:dyDescent="0.3">
      <c r="A47" s="1"/>
      <c r="B47" s="1"/>
      <c r="C47" s="1"/>
      <c r="D47" s="8" t="s">
        <v>81</v>
      </c>
      <c r="E47" s="8" t="s">
        <v>82</v>
      </c>
      <c r="F47" s="4">
        <v>8.2000000000000003E-2</v>
      </c>
      <c r="G47" s="4">
        <v>7.1999999999999995E-2</v>
      </c>
      <c r="H47" s="3">
        <v>1.64</v>
      </c>
      <c r="I47" s="3">
        <v>1.55</v>
      </c>
      <c r="J47" s="1"/>
      <c r="K47" s="1"/>
      <c r="L47" s="1"/>
      <c r="M47" s="1"/>
      <c r="N47" s="1"/>
    </row>
    <row r="48" spans="1:14" ht="18" customHeight="1" x14ac:dyDescent="0.3">
      <c r="A48" s="1"/>
      <c r="B48" s="1"/>
      <c r="C48" s="1"/>
      <c r="D48" s="8" t="s">
        <v>83</v>
      </c>
      <c r="E48" s="8" t="s">
        <v>75</v>
      </c>
      <c r="F48" s="4">
        <v>7.3999999999999996E-2</v>
      </c>
      <c r="G48" s="4">
        <v>0.06</v>
      </c>
      <c r="H48" s="3">
        <v>1.65</v>
      </c>
      <c r="I48" s="3">
        <v>1.71</v>
      </c>
      <c r="J48" s="1"/>
      <c r="K48" s="1"/>
      <c r="L48" s="1"/>
      <c r="M48" s="1"/>
      <c r="N48" s="1"/>
    </row>
    <row r="49" spans="1:14" ht="18" customHeight="1" x14ac:dyDescent="0.3">
      <c r="A49" s="1"/>
      <c r="B49" s="1"/>
      <c r="C49" s="1"/>
      <c r="D49" s="8" t="s">
        <v>84</v>
      </c>
      <c r="E49" s="8" t="s">
        <v>85</v>
      </c>
      <c r="F49" s="4">
        <v>0.11799999999999999</v>
      </c>
      <c r="G49" s="4">
        <v>0.106</v>
      </c>
      <c r="H49" s="3">
        <v>1.53</v>
      </c>
      <c r="I49" s="3">
        <v>1.54</v>
      </c>
      <c r="J49" s="1"/>
      <c r="K49" s="1"/>
      <c r="L49" s="1"/>
      <c r="M49" s="1"/>
      <c r="N49" s="1"/>
    </row>
    <row r="50" spans="1:14" ht="18" customHeight="1" x14ac:dyDescent="0.3">
      <c r="A50" s="1"/>
      <c r="B50" s="1"/>
      <c r="C50" s="1"/>
      <c r="D50" s="8" t="s">
        <v>86</v>
      </c>
      <c r="E50" s="8" t="s">
        <v>20</v>
      </c>
      <c r="F50" s="4">
        <v>4.4999999999999998E-2</v>
      </c>
      <c r="G50" s="4">
        <v>4.3999999999999997E-2</v>
      </c>
      <c r="H50" s="3">
        <v>2.02</v>
      </c>
      <c r="I50" s="3">
        <v>1.99</v>
      </c>
      <c r="J50" s="1"/>
      <c r="K50" s="1"/>
      <c r="L50" s="1"/>
      <c r="M50" s="1"/>
      <c r="N50" s="1"/>
    </row>
    <row r="51" spans="1:14" ht="18" customHeight="1" x14ac:dyDescent="0.3">
      <c r="A51" s="1"/>
      <c r="B51" s="1"/>
      <c r="C51" s="1"/>
      <c r="D51" s="8" t="s">
        <v>87</v>
      </c>
      <c r="E51" s="8" t="s">
        <v>40</v>
      </c>
      <c r="F51" s="4">
        <v>0.26500000000000001</v>
      </c>
      <c r="G51" s="4">
        <v>0.27500000000000002</v>
      </c>
      <c r="H51" s="3">
        <v>1.1100000000000001</v>
      </c>
      <c r="I51" s="3">
        <v>1.1200000000000001</v>
      </c>
      <c r="J51" s="1"/>
      <c r="K51" s="1"/>
      <c r="L51" s="1"/>
      <c r="M51" s="1"/>
      <c r="N51" s="1"/>
    </row>
    <row r="52" spans="1:14" ht="18" customHeight="1" x14ac:dyDescent="0.3">
      <c r="A52" s="1"/>
      <c r="B52" s="1"/>
      <c r="C52" s="1"/>
      <c r="D52" s="8" t="s">
        <v>88</v>
      </c>
      <c r="E52" s="8" t="s">
        <v>25</v>
      </c>
      <c r="F52" s="4">
        <v>4.9000000000000002E-2</v>
      </c>
      <c r="G52" s="4">
        <v>4.9000000000000002E-2</v>
      </c>
      <c r="H52" s="3">
        <v>1.99</v>
      </c>
      <c r="I52" s="3">
        <v>2.0099999999999998</v>
      </c>
      <c r="J52" s="1"/>
      <c r="K52" s="1"/>
      <c r="L52" s="1"/>
      <c r="M52" s="1"/>
      <c r="N52" s="1"/>
    </row>
    <row r="53" spans="1:14" ht="18" customHeight="1" x14ac:dyDescent="0.3">
      <c r="A53" s="1"/>
      <c r="B53" s="1"/>
      <c r="C53" s="1"/>
      <c r="D53" s="8" t="s">
        <v>89</v>
      </c>
      <c r="E53" s="8" t="s">
        <v>16</v>
      </c>
      <c r="F53" s="4">
        <v>0.193</v>
      </c>
      <c r="G53" s="4">
        <v>0.21199999999999999</v>
      </c>
      <c r="H53" s="3">
        <v>1.27</v>
      </c>
      <c r="I53" s="3">
        <v>1.3</v>
      </c>
      <c r="J53" s="1"/>
      <c r="K53" s="1"/>
      <c r="L53" s="1"/>
      <c r="M53" s="1"/>
      <c r="N53" s="1"/>
    </row>
    <row r="54" spans="1:14" ht="18" customHeight="1" x14ac:dyDescent="0.3">
      <c r="A54" s="1"/>
      <c r="B54" s="1"/>
      <c r="C54" s="1"/>
      <c r="D54" s="8" t="s">
        <v>90</v>
      </c>
      <c r="E54" s="8" t="s">
        <v>85</v>
      </c>
      <c r="F54" s="4">
        <v>4.7E-2</v>
      </c>
      <c r="G54" s="4">
        <v>2.4E-2</v>
      </c>
      <c r="H54" s="3">
        <v>1.78</v>
      </c>
      <c r="I54" s="3">
        <v>1.84</v>
      </c>
      <c r="J54" s="1"/>
      <c r="K54" s="1"/>
      <c r="L54" s="1"/>
      <c r="M54" s="1"/>
      <c r="N54" s="1"/>
    </row>
    <row r="55" spans="1:14" ht="18" customHeight="1" x14ac:dyDescent="0.3">
      <c r="A55" s="1"/>
      <c r="B55" s="1"/>
      <c r="C55" s="1"/>
      <c r="D55" s="8" t="s">
        <v>91</v>
      </c>
      <c r="E55" s="8" t="s">
        <v>61</v>
      </c>
      <c r="F55" s="4">
        <v>0.106</v>
      </c>
      <c r="G55" s="4">
        <v>0.109</v>
      </c>
      <c r="H55" s="3">
        <v>1.49</v>
      </c>
      <c r="I55" s="3">
        <v>1.45</v>
      </c>
      <c r="J55" s="1"/>
      <c r="K55" s="1"/>
      <c r="L55" s="1"/>
      <c r="M55" s="1"/>
      <c r="N55" s="1"/>
    </row>
    <row r="56" spans="1:14" ht="18" customHeight="1" x14ac:dyDescent="0.3">
      <c r="A56" s="1"/>
      <c r="B56" s="1"/>
      <c r="C56" s="1"/>
      <c r="D56" s="8" t="s">
        <v>92</v>
      </c>
      <c r="E56" s="8" t="s">
        <v>16</v>
      </c>
      <c r="F56" s="4">
        <v>0.23499999999999999</v>
      </c>
      <c r="G56" s="4">
        <v>0.23699999999999999</v>
      </c>
      <c r="H56" s="3">
        <v>1.1499999999999999</v>
      </c>
      <c r="I56" s="3">
        <v>1.19</v>
      </c>
      <c r="J56" s="1"/>
      <c r="K56" s="1"/>
      <c r="L56" s="1"/>
      <c r="M56" s="1"/>
      <c r="N56" s="1"/>
    </row>
    <row r="57" spans="1:14" ht="18" customHeight="1" x14ac:dyDescent="0.3">
      <c r="A57" s="1"/>
      <c r="B57" s="1"/>
      <c r="C57" s="1"/>
      <c r="D57" s="8" t="s">
        <v>93</v>
      </c>
      <c r="E57" s="8" t="s">
        <v>25</v>
      </c>
      <c r="F57" s="4">
        <v>5.5E-2</v>
      </c>
      <c r="G57" s="4">
        <v>0.04</v>
      </c>
      <c r="H57" s="3">
        <v>1.92</v>
      </c>
      <c r="I57" s="3">
        <v>1.98</v>
      </c>
      <c r="J57" s="1"/>
      <c r="K57" s="1"/>
      <c r="L57" s="1"/>
      <c r="M57" s="1"/>
      <c r="N57" s="1"/>
    </row>
    <row r="58" spans="1:14" ht="18" customHeight="1" x14ac:dyDescent="0.3">
      <c r="A58" s="1"/>
      <c r="B58" s="1"/>
      <c r="C58" s="1"/>
      <c r="D58" s="8" t="s">
        <v>94</v>
      </c>
      <c r="E58" s="8" t="s">
        <v>14</v>
      </c>
      <c r="F58" s="4">
        <v>4.7E-2</v>
      </c>
      <c r="G58" s="4">
        <v>6.3E-2</v>
      </c>
      <c r="H58" s="3">
        <v>1.78</v>
      </c>
      <c r="I58" s="3">
        <v>1.86</v>
      </c>
      <c r="J58" s="1"/>
      <c r="K58" s="1"/>
      <c r="L58" s="1"/>
      <c r="M58" s="1"/>
      <c r="N58" s="1"/>
    </row>
    <row r="59" spans="1:14" ht="18" customHeight="1" x14ac:dyDescent="0.3">
      <c r="A59" s="1"/>
      <c r="B59" s="1"/>
      <c r="C59" s="1"/>
      <c r="D59" s="8" t="s">
        <v>95</v>
      </c>
      <c r="E59" s="8" t="s">
        <v>34</v>
      </c>
      <c r="F59" s="4">
        <v>5.8000000000000003E-2</v>
      </c>
      <c r="G59" s="4">
        <v>4.4999999999999998E-2</v>
      </c>
      <c r="H59" s="3">
        <v>1.8</v>
      </c>
      <c r="I59" s="3">
        <v>1.85</v>
      </c>
      <c r="J59" s="1"/>
      <c r="K59" s="1"/>
      <c r="L59" s="1"/>
      <c r="M59" s="1"/>
      <c r="N59" s="1"/>
    </row>
    <row r="60" spans="1:14" ht="18" customHeight="1" x14ac:dyDescent="0.3">
      <c r="A60" s="1"/>
      <c r="B60" s="1"/>
      <c r="C60" s="1"/>
      <c r="D60" s="8" t="s">
        <v>96</v>
      </c>
      <c r="E60" s="8" t="s">
        <v>44</v>
      </c>
      <c r="F60" s="4">
        <v>8.5999999999999993E-2</v>
      </c>
      <c r="G60" s="4">
        <v>0.05</v>
      </c>
      <c r="H60" s="3">
        <v>1.72</v>
      </c>
      <c r="I60" s="3">
        <v>1.81</v>
      </c>
      <c r="J60" s="1"/>
      <c r="K60" s="1"/>
      <c r="L60" s="1"/>
      <c r="M60" s="1"/>
      <c r="N60" s="1"/>
    </row>
    <row r="61" spans="1:14" ht="18" customHeight="1" x14ac:dyDescent="0.3">
      <c r="A61" s="1"/>
      <c r="B61" s="1"/>
      <c r="C61" s="1"/>
      <c r="D61" s="8" t="s">
        <v>96</v>
      </c>
      <c r="E61" s="8" t="s">
        <v>97</v>
      </c>
      <c r="F61" s="4">
        <v>0.09</v>
      </c>
      <c r="G61" s="4">
        <v>5.5E-2</v>
      </c>
      <c r="H61" s="3">
        <v>1.66</v>
      </c>
      <c r="I61" s="3">
        <v>1.68</v>
      </c>
      <c r="J61" s="1"/>
      <c r="K61" s="1"/>
      <c r="L61" s="1"/>
      <c r="M61" s="1"/>
      <c r="N61" s="1"/>
    </row>
    <row r="62" spans="1:14" ht="18" customHeight="1" x14ac:dyDescent="0.3">
      <c r="A62" s="1"/>
      <c r="B62" s="1"/>
      <c r="C62" s="1"/>
      <c r="D62" s="8" t="s">
        <v>96</v>
      </c>
      <c r="E62" s="8" t="s">
        <v>82</v>
      </c>
      <c r="F62" s="4">
        <v>0.129</v>
      </c>
      <c r="G62" s="4">
        <v>0.104</v>
      </c>
      <c r="H62" s="3">
        <v>1.47</v>
      </c>
      <c r="I62" s="3">
        <v>1.55</v>
      </c>
      <c r="J62" s="1"/>
      <c r="K62" s="1"/>
      <c r="L62" s="1"/>
      <c r="M62" s="1"/>
      <c r="N62" s="1"/>
    </row>
    <row r="63" spans="1:14" ht="18" customHeight="1" x14ac:dyDescent="0.3">
      <c r="A63" s="1"/>
      <c r="B63" s="1"/>
      <c r="C63" s="1"/>
      <c r="D63" s="8" t="s">
        <v>98</v>
      </c>
      <c r="E63" s="8" t="s">
        <v>36</v>
      </c>
      <c r="F63" s="4">
        <v>0.124</v>
      </c>
      <c r="G63" s="4">
        <v>8.5999999999999993E-2</v>
      </c>
      <c r="H63" s="3">
        <v>1.52</v>
      </c>
      <c r="I63" s="3">
        <v>1.68</v>
      </c>
      <c r="J63" s="1"/>
      <c r="K63" s="1"/>
      <c r="L63" s="1"/>
      <c r="M63" s="1"/>
      <c r="N63" s="1"/>
    </row>
    <row r="64" spans="1:14" ht="18" customHeight="1" x14ac:dyDescent="0.3">
      <c r="A64" s="1"/>
      <c r="B64" s="1"/>
      <c r="C64" s="1"/>
      <c r="D64" s="8" t="s">
        <v>98</v>
      </c>
      <c r="E64" s="8" t="s">
        <v>16</v>
      </c>
      <c r="F64" s="4">
        <v>9.8000000000000004E-2</v>
      </c>
      <c r="G64" s="4">
        <v>9.4E-2</v>
      </c>
      <c r="H64" s="3">
        <v>1.54</v>
      </c>
      <c r="I64" s="3">
        <v>1.55</v>
      </c>
      <c r="J64" s="1"/>
      <c r="K64" s="1"/>
      <c r="L64" s="1"/>
      <c r="M64" s="1"/>
      <c r="N64" s="1"/>
    </row>
    <row r="65" spans="1:14" ht="18" customHeight="1" x14ac:dyDescent="0.3">
      <c r="A65" s="1"/>
      <c r="B65" s="1"/>
      <c r="C65" s="1"/>
      <c r="D65" s="8" t="s">
        <v>99</v>
      </c>
      <c r="E65" s="8" t="s">
        <v>25</v>
      </c>
      <c r="F65" s="4">
        <v>6.9000000000000006E-2</v>
      </c>
      <c r="G65" s="4">
        <v>7.0000000000000007E-2</v>
      </c>
      <c r="H65" s="3">
        <v>1.94</v>
      </c>
      <c r="I65" s="3">
        <v>1.86</v>
      </c>
      <c r="J65" s="1"/>
      <c r="K65" s="1"/>
      <c r="L65" s="1"/>
      <c r="M65" s="1"/>
      <c r="N65" s="1"/>
    </row>
    <row r="66" spans="1:14" ht="18" customHeight="1" x14ac:dyDescent="0.3">
      <c r="A66" s="1"/>
      <c r="B66" s="1"/>
      <c r="C66" s="1"/>
      <c r="D66" s="8" t="s">
        <v>100</v>
      </c>
      <c r="E66" s="8" t="s">
        <v>61</v>
      </c>
      <c r="F66" s="4">
        <v>4.1000000000000002E-2</v>
      </c>
      <c r="G66" s="4">
        <v>5.0999999999999997E-2</v>
      </c>
      <c r="H66" s="3">
        <v>1.88</v>
      </c>
      <c r="I66" s="3">
        <v>1.81</v>
      </c>
      <c r="J66" s="1"/>
      <c r="K66" s="1"/>
      <c r="L66" s="1"/>
      <c r="M66" s="1"/>
      <c r="N66" s="1"/>
    </row>
    <row r="67" spans="1:14" ht="18" customHeight="1" x14ac:dyDescent="0.3">
      <c r="A67" s="1"/>
      <c r="B67" s="1"/>
      <c r="C67" s="1"/>
      <c r="D67" s="8" t="s">
        <v>101</v>
      </c>
      <c r="E67" s="8" t="s">
        <v>25</v>
      </c>
      <c r="F67" s="4">
        <v>3.5000000000000003E-2</v>
      </c>
      <c r="G67" s="4">
        <v>2.5999999999999999E-2</v>
      </c>
      <c r="H67" s="3">
        <v>2.17</v>
      </c>
      <c r="I67" s="3">
        <v>2.29</v>
      </c>
      <c r="J67" s="1"/>
      <c r="K67" s="1"/>
      <c r="L67" s="1"/>
      <c r="M67" s="1"/>
      <c r="N67" s="1"/>
    </row>
    <row r="68" spans="1:14" ht="18" customHeight="1" x14ac:dyDescent="0.3">
      <c r="A68" s="1"/>
      <c r="B68" s="1"/>
      <c r="C68" s="1"/>
      <c r="D68" s="8" t="s">
        <v>102</v>
      </c>
      <c r="E68" s="8" t="s">
        <v>14</v>
      </c>
      <c r="F68" s="4">
        <v>8.5000000000000006E-2</v>
      </c>
      <c r="G68" s="4">
        <v>7.9000000000000001E-2</v>
      </c>
      <c r="H68" s="3">
        <v>1.75</v>
      </c>
      <c r="I68" s="3">
        <v>1.77</v>
      </c>
      <c r="J68" s="1"/>
      <c r="K68" s="1"/>
      <c r="L68" s="1"/>
      <c r="M68" s="1"/>
      <c r="N68" s="1"/>
    </row>
    <row r="69" spans="1:14" ht="18" customHeight="1" x14ac:dyDescent="0.3">
      <c r="A69" s="1"/>
      <c r="B69" s="1"/>
      <c r="C69" s="1"/>
      <c r="D69" s="8" t="s">
        <v>103</v>
      </c>
      <c r="E69" s="8" t="s">
        <v>25</v>
      </c>
      <c r="F69" s="4">
        <v>0.06</v>
      </c>
      <c r="G69" s="4">
        <v>0.03</v>
      </c>
      <c r="H69" s="3">
        <v>1.79</v>
      </c>
      <c r="I69" s="3">
        <v>2</v>
      </c>
      <c r="J69" s="1"/>
      <c r="K69" s="1"/>
      <c r="L69" s="1"/>
      <c r="M69" s="1"/>
      <c r="N69" s="1"/>
    </row>
    <row r="70" spans="1:14" ht="18" customHeight="1" x14ac:dyDescent="0.3">
      <c r="A70" s="1"/>
      <c r="B70" s="1"/>
      <c r="C70" s="1"/>
      <c r="D70" s="8" t="s">
        <v>104</v>
      </c>
      <c r="E70" s="8" t="s">
        <v>14</v>
      </c>
      <c r="F70" s="4">
        <v>0.10199999999999999</v>
      </c>
      <c r="G70" s="4">
        <v>9.0999999999999998E-2</v>
      </c>
      <c r="H70" s="3">
        <v>1.56</v>
      </c>
      <c r="I70" s="3">
        <v>1.59</v>
      </c>
      <c r="J70" s="1"/>
      <c r="K70" s="1"/>
      <c r="L70" s="1"/>
      <c r="M70" s="1"/>
      <c r="N70" s="1"/>
    </row>
    <row r="71" spans="1:14" ht="18" customHeight="1" x14ac:dyDescent="0.3">
      <c r="A71" s="1"/>
      <c r="B71" s="1"/>
      <c r="C71" s="1"/>
      <c r="D71" s="8" t="s">
        <v>105</v>
      </c>
      <c r="E71" s="8" t="s">
        <v>25</v>
      </c>
      <c r="F71" s="4">
        <v>6.4000000000000001E-2</v>
      </c>
      <c r="G71" s="4">
        <v>8.5999999999999993E-2</v>
      </c>
      <c r="H71" s="3">
        <v>1.96</v>
      </c>
      <c r="I71" s="3">
        <v>1.95</v>
      </c>
      <c r="J71" s="1"/>
      <c r="K71" s="1"/>
      <c r="L71" s="1"/>
      <c r="M71" s="1"/>
      <c r="N71" s="1"/>
    </row>
    <row r="72" spans="1:14" ht="18" customHeight="1" x14ac:dyDescent="0.3">
      <c r="A72" s="1"/>
      <c r="B72" s="1"/>
      <c r="C72" s="1"/>
      <c r="D72" s="8" t="s">
        <v>106</v>
      </c>
      <c r="E72" s="8" t="s">
        <v>77</v>
      </c>
      <c r="F72" s="4">
        <v>9.5000000000000001E-2</v>
      </c>
      <c r="G72" s="4">
        <v>7.3999999999999996E-2</v>
      </c>
      <c r="H72" s="3">
        <v>1.7</v>
      </c>
      <c r="I72" s="3">
        <v>1.66</v>
      </c>
      <c r="J72" s="1"/>
      <c r="K72" s="1"/>
      <c r="L72" s="1"/>
      <c r="M72" s="1"/>
      <c r="N72" s="1"/>
    </row>
    <row r="73" spans="1:14" ht="18" customHeight="1" x14ac:dyDescent="0.3">
      <c r="A73" s="1"/>
      <c r="B73" s="1"/>
      <c r="C73" s="1"/>
      <c r="D73" s="8" t="s">
        <v>107</v>
      </c>
      <c r="E73" s="8" t="s">
        <v>61</v>
      </c>
      <c r="F73" s="4">
        <v>6.5000000000000002E-2</v>
      </c>
      <c r="G73" s="4">
        <v>3.2000000000000001E-2</v>
      </c>
      <c r="H73" s="3">
        <v>1.81</v>
      </c>
      <c r="I73" s="3">
        <v>1.9</v>
      </c>
      <c r="J73" s="1"/>
      <c r="K73" s="1"/>
      <c r="L73" s="1"/>
      <c r="M73" s="1"/>
      <c r="N73" s="1"/>
    </row>
    <row r="74" spans="1:14" ht="18" customHeight="1" x14ac:dyDescent="0.3">
      <c r="A74" s="1"/>
      <c r="B74" s="1"/>
      <c r="C74" s="1"/>
      <c r="D74" s="8" t="s">
        <v>108</v>
      </c>
      <c r="E74" s="8" t="s">
        <v>16</v>
      </c>
      <c r="F74" s="4">
        <v>0.222</v>
      </c>
      <c r="G74" s="4">
        <v>0.19</v>
      </c>
      <c r="H74" s="3">
        <v>1.32</v>
      </c>
      <c r="I74" s="3">
        <v>1.39</v>
      </c>
      <c r="J74" s="1"/>
      <c r="K74" s="1"/>
      <c r="L74" s="1"/>
      <c r="M74" s="1"/>
      <c r="N74" s="1"/>
    </row>
    <row r="75" spans="1:14" ht="18" customHeight="1" x14ac:dyDescent="0.3">
      <c r="A75" s="1"/>
      <c r="B75" s="1"/>
      <c r="C75" s="1"/>
      <c r="D75" s="8" t="s">
        <v>109</v>
      </c>
      <c r="E75" s="8" t="s">
        <v>14</v>
      </c>
      <c r="F75" s="4">
        <v>4.9000000000000002E-2</v>
      </c>
      <c r="G75" s="4">
        <v>3.1E-2</v>
      </c>
      <c r="H75" s="3">
        <v>1.78</v>
      </c>
      <c r="I75" s="3">
        <v>1.8</v>
      </c>
      <c r="J75" s="1"/>
      <c r="K75" s="1"/>
      <c r="L75" s="1"/>
      <c r="M75" s="1"/>
      <c r="N75" s="1"/>
    </row>
    <row r="76" spans="1:14" ht="18" customHeight="1" x14ac:dyDescent="0.3">
      <c r="A76" s="1"/>
      <c r="B76" s="1"/>
      <c r="C76" s="1"/>
      <c r="D76" s="8" t="s">
        <v>110</v>
      </c>
      <c r="E76" s="8" t="s">
        <v>34</v>
      </c>
      <c r="F76" s="4">
        <v>9.6000000000000002E-2</v>
      </c>
      <c r="G76" s="4">
        <v>9.4E-2</v>
      </c>
      <c r="H76" s="3">
        <v>1.58</v>
      </c>
      <c r="I76" s="3">
        <v>1.62</v>
      </c>
      <c r="J76" s="1"/>
      <c r="K76" s="1"/>
      <c r="L76" s="1"/>
      <c r="M76" s="1"/>
      <c r="N76" s="1"/>
    </row>
    <row r="77" spans="1:14" ht="18" customHeight="1" x14ac:dyDescent="0.3">
      <c r="A77" s="1"/>
      <c r="B77" s="1"/>
      <c r="C77" s="1"/>
      <c r="D77" s="8" t="s">
        <v>111</v>
      </c>
      <c r="E77" s="8" t="s">
        <v>77</v>
      </c>
      <c r="F77" s="4">
        <v>8.5000000000000006E-2</v>
      </c>
      <c r="G77" s="4">
        <v>9.6000000000000002E-2</v>
      </c>
      <c r="H77" s="3">
        <v>1.7</v>
      </c>
      <c r="I77" s="3">
        <v>1.71</v>
      </c>
      <c r="J77" s="1"/>
      <c r="K77" s="1"/>
      <c r="L77" s="1"/>
      <c r="M77" s="1"/>
      <c r="N77" s="1"/>
    </row>
    <row r="78" spans="1:14" ht="18" customHeight="1" x14ac:dyDescent="0.3">
      <c r="A78" s="1"/>
      <c r="B78" s="1"/>
      <c r="C78" s="1"/>
      <c r="D78" s="8" t="s">
        <v>112</v>
      </c>
      <c r="E78" s="8" t="s">
        <v>29</v>
      </c>
      <c r="F78" s="4">
        <v>0.253</v>
      </c>
      <c r="G78" s="4">
        <v>0.247</v>
      </c>
      <c r="H78" s="3">
        <v>1.1299999999999999</v>
      </c>
      <c r="I78" s="3">
        <v>1.1499999999999999</v>
      </c>
      <c r="J78" s="1"/>
      <c r="K78" s="1"/>
      <c r="L78" s="1"/>
      <c r="M78" s="1"/>
      <c r="N78" s="1"/>
    </row>
    <row r="79" spans="1:14" ht="18" customHeight="1" x14ac:dyDescent="0.3">
      <c r="A79" s="1"/>
      <c r="B79" s="1"/>
      <c r="C79" s="1"/>
      <c r="D79" s="8" t="s">
        <v>113</v>
      </c>
      <c r="E79" s="8" t="s">
        <v>25</v>
      </c>
      <c r="F79" s="4">
        <v>3.6999999999999998E-2</v>
      </c>
      <c r="G79" s="4">
        <v>2.1000000000000001E-2</v>
      </c>
      <c r="H79" s="3">
        <v>2.11</v>
      </c>
      <c r="I79" s="3">
        <v>2.19</v>
      </c>
      <c r="J79" s="1"/>
      <c r="K79" s="1"/>
      <c r="L79" s="1"/>
      <c r="M79" s="1"/>
      <c r="N79" s="1"/>
    </row>
    <row r="80" spans="1:14" ht="18" customHeight="1" x14ac:dyDescent="0.3">
      <c r="A80" s="1"/>
      <c r="B80" s="1"/>
      <c r="C80" s="1"/>
      <c r="D80" s="8" t="s">
        <v>114</v>
      </c>
      <c r="E80" s="8" t="s">
        <v>75</v>
      </c>
      <c r="F80" s="4">
        <v>9.8000000000000004E-2</v>
      </c>
      <c r="G80" s="4">
        <v>8.6999999999999994E-2</v>
      </c>
      <c r="H80" s="3">
        <v>1.56</v>
      </c>
      <c r="I80" s="3">
        <v>1.63</v>
      </c>
      <c r="J80" s="1"/>
      <c r="K80" s="1"/>
      <c r="L80" s="1"/>
      <c r="M80" s="1"/>
      <c r="N80" s="1"/>
    </row>
    <row r="81" spans="1:14" ht="18" customHeight="1" x14ac:dyDescent="0.3">
      <c r="A81" s="1"/>
      <c r="B81" s="1"/>
      <c r="C81" s="1"/>
      <c r="D81" s="8" t="s">
        <v>115</v>
      </c>
      <c r="E81" s="8" t="s">
        <v>25</v>
      </c>
      <c r="F81" s="4">
        <v>0.13</v>
      </c>
      <c r="G81" s="4">
        <v>0.12</v>
      </c>
      <c r="H81" s="3">
        <v>1.6</v>
      </c>
      <c r="I81" s="3">
        <v>1.75</v>
      </c>
      <c r="J81" s="1"/>
      <c r="K81" s="1"/>
      <c r="L81" s="1"/>
      <c r="M81" s="1"/>
      <c r="N81" s="1"/>
    </row>
    <row r="82" spans="1:14" ht="18" customHeight="1" x14ac:dyDescent="0.3">
      <c r="A82" s="1"/>
      <c r="B82" s="1"/>
      <c r="C82" s="1"/>
      <c r="D82" s="8" t="s">
        <v>116</v>
      </c>
      <c r="E82" s="8" t="s">
        <v>25</v>
      </c>
      <c r="F82" s="4">
        <v>0.104</v>
      </c>
      <c r="G82" s="4">
        <v>8.5999999999999993E-2</v>
      </c>
      <c r="H82" s="3">
        <v>1.67</v>
      </c>
      <c r="I82" s="3">
        <v>1.73</v>
      </c>
      <c r="J82" s="1"/>
      <c r="K82" s="1"/>
      <c r="L82" s="1"/>
      <c r="M82" s="1"/>
      <c r="N82" s="1"/>
    </row>
    <row r="83" spans="1:14" ht="18" customHeight="1" x14ac:dyDescent="0.3">
      <c r="A83" s="1"/>
      <c r="B83" s="1"/>
      <c r="C83" s="1"/>
      <c r="D83" s="8" t="s">
        <v>117</v>
      </c>
      <c r="E83" s="8" t="s">
        <v>25</v>
      </c>
      <c r="F83" s="4">
        <v>0.10199999999999999</v>
      </c>
      <c r="G83" s="4">
        <v>8.8999999999999996E-2</v>
      </c>
      <c r="H83" s="3">
        <v>1.83</v>
      </c>
      <c r="I83" s="3">
        <v>2.0499999999999998</v>
      </c>
      <c r="J83" s="1"/>
      <c r="K83" s="1"/>
      <c r="L83" s="1"/>
      <c r="M83" s="1"/>
      <c r="N83" s="1"/>
    </row>
    <row r="84" spans="1:14" ht="18" customHeight="1" x14ac:dyDescent="0.3">
      <c r="A84" s="1"/>
      <c r="B84" s="1"/>
      <c r="C84" s="1"/>
      <c r="D84" s="8" t="s">
        <v>118</v>
      </c>
      <c r="E84" s="8" t="s">
        <v>14</v>
      </c>
      <c r="F84" s="4">
        <v>7.3999999999999996E-2</v>
      </c>
      <c r="G84" s="4">
        <v>8.4000000000000005E-2</v>
      </c>
      <c r="H84" s="3">
        <v>1.79</v>
      </c>
      <c r="I84" s="3">
        <v>1.82</v>
      </c>
      <c r="J84" s="1"/>
      <c r="K84" s="1"/>
      <c r="L84" s="1"/>
      <c r="M84" s="1"/>
      <c r="N84" s="1"/>
    </row>
    <row r="85" spans="1:14" ht="18" customHeight="1" x14ac:dyDescent="0.3">
      <c r="A85" s="1"/>
      <c r="B85" s="1"/>
      <c r="C85" s="1"/>
      <c r="D85" s="8" t="s">
        <v>119</v>
      </c>
      <c r="E85" s="8" t="s">
        <v>40</v>
      </c>
      <c r="F85" s="4">
        <v>4.8000000000000001E-2</v>
      </c>
      <c r="G85" s="4">
        <v>5.0999999999999997E-2</v>
      </c>
      <c r="H85" s="3">
        <v>1.85</v>
      </c>
      <c r="I85" s="3">
        <v>1.95</v>
      </c>
      <c r="J85" s="1"/>
      <c r="K85" s="1"/>
      <c r="L85" s="1"/>
      <c r="M85" s="1"/>
      <c r="N85" s="1"/>
    </row>
    <row r="86" spans="1:14" ht="18" customHeight="1" x14ac:dyDescent="0.3">
      <c r="A86" s="1"/>
      <c r="B86" s="1"/>
      <c r="C86" s="1"/>
      <c r="D86" s="8" t="s">
        <v>120</v>
      </c>
      <c r="E86" s="8" t="s">
        <v>121</v>
      </c>
      <c r="F86" s="4">
        <v>0.28299999999999997</v>
      </c>
      <c r="G86" s="4">
        <v>0.25800000000000001</v>
      </c>
      <c r="H86" s="3">
        <v>1.08</v>
      </c>
      <c r="I86" s="3">
        <v>1.17</v>
      </c>
      <c r="J86" s="1"/>
      <c r="K86" s="1"/>
      <c r="L86" s="1"/>
      <c r="M86" s="1"/>
      <c r="N86" s="1"/>
    </row>
    <row r="87" spans="1:14" ht="18" customHeight="1" x14ac:dyDescent="0.3">
      <c r="A87" s="1"/>
      <c r="B87" s="1"/>
      <c r="C87" s="1"/>
      <c r="D87" s="8" t="s">
        <v>122</v>
      </c>
      <c r="E87" s="8" t="s">
        <v>25</v>
      </c>
      <c r="F87" s="4">
        <v>3.4000000000000002E-2</v>
      </c>
      <c r="G87" s="4">
        <v>1.7999999999999999E-2</v>
      </c>
      <c r="H87" s="3">
        <v>2.16</v>
      </c>
      <c r="I87" s="3">
        <v>2.21</v>
      </c>
      <c r="J87" s="1"/>
      <c r="K87" s="1"/>
      <c r="L87" s="1"/>
      <c r="M87" s="1"/>
      <c r="N87" s="1"/>
    </row>
    <row r="88" spans="1:14" ht="18" customHeight="1" x14ac:dyDescent="0.3">
      <c r="A88" s="1"/>
      <c r="B88" s="1"/>
      <c r="C88" s="1"/>
      <c r="D88" s="8" t="s">
        <v>123</v>
      </c>
      <c r="E88" s="8" t="s">
        <v>124</v>
      </c>
      <c r="F88" s="4">
        <v>2.1999999999999999E-2</v>
      </c>
      <c r="G88" s="4">
        <v>4.2999999999999997E-2</v>
      </c>
      <c r="H88" s="3">
        <v>1.87</v>
      </c>
      <c r="I88" s="3">
        <v>1.85</v>
      </c>
      <c r="J88" s="1"/>
      <c r="K88" s="1"/>
      <c r="L88" s="1"/>
      <c r="M88" s="1"/>
      <c r="N88" s="1"/>
    </row>
    <row r="89" spans="1:14" ht="18" customHeight="1" x14ac:dyDescent="0.3">
      <c r="A89" s="1"/>
      <c r="B89" s="1"/>
      <c r="C89" s="1"/>
      <c r="D89" s="8" t="s">
        <v>125</v>
      </c>
      <c r="E89" s="8" t="s">
        <v>25</v>
      </c>
      <c r="F89" s="4">
        <v>0.08</v>
      </c>
      <c r="G89" s="4">
        <v>5.7000000000000002E-2</v>
      </c>
      <c r="H89" s="3">
        <v>1.88</v>
      </c>
      <c r="I89" s="3">
        <v>1.95</v>
      </c>
      <c r="J89" s="1"/>
      <c r="K89" s="1"/>
      <c r="L89" s="1"/>
      <c r="M89" s="1"/>
      <c r="N89" s="1"/>
    </row>
    <row r="90" spans="1:14" ht="18" customHeight="1" x14ac:dyDescent="0.3">
      <c r="A90" s="1"/>
      <c r="B90" s="1"/>
      <c r="C90" s="1"/>
      <c r="D90" s="8" t="s">
        <v>126</v>
      </c>
      <c r="E90" s="8" t="s">
        <v>127</v>
      </c>
      <c r="F90" s="4">
        <v>0.123</v>
      </c>
      <c r="G90" s="4">
        <v>0.11600000000000001</v>
      </c>
      <c r="H90" s="3">
        <v>1.54</v>
      </c>
      <c r="I90" s="3">
        <v>1.64</v>
      </c>
      <c r="J90" s="1"/>
      <c r="K90" s="1"/>
      <c r="L90" s="1"/>
      <c r="M90" s="1"/>
      <c r="N90" s="1"/>
    </row>
    <row r="91" spans="1:14" ht="18" customHeight="1" x14ac:dyDescent="0.3">
      <c r="A91" s="1"/>
      <c r="B91" s="1"/>
      <c r="C91" s="1"/>
      <c r="D91" s="8" t="s">
        <v>128</v>
      </c>
      <c r="E91" s="8" t="s">
        <v>129</v>
      </c>
      <c r="F91" s="4">
        <v>0.11700000000000001</v>
      </c>
      <c r="G91" s="4">
        <v>0.115</v>
      </c>
      <c r="H91" s="3">
        <v>1.54</v>
      </c>
      <c r="I91" s="3">
        <v>1.48</v>
      </c>
      <c r="J91" s="1"/>
      <c r="K91" s="1"/>
      <c r="L91" s="1"/>
      <c r="M91" s="1"/>
      <c r="N91" s="1"/>
    </row>
    <row r="92" spans="1:14" ht="18" customHeight="1" x14ac:dyDescent="0.3">
      <c r="A92" s="1"/>
      <c r="B92" s="1"/>
      <c r="C92" s="1"/>
      <c r="D92" s="8" t="s">
        <v>130</v>
      </c>
      <c r="E92" s="8" t="s">
        <v>49</v>
      </c>
      <c r="F92" s="4">
        <v>0.13200000000000001</v>
      </c>
      <c r="G92" s="4">
        <v>0.11600000000000001</v>
      </c>
      <c r="H92" s="3">
        <v>1.64</v>
      </c>
      <c r="I92" s="3">
        <v>1.65</v>
      </c>
      <c r="J92" s="1"/>
      <c r="K92" s="1"/>
      <c r="L92" s="1"/>
      <c r="M92" s="1"/>
      <c r="N92" s="1"/>
    </row>
    <row r="93" spans="1:14" ht="18" customHeight="1" x14ac:dyDescent="0.3">
      <c r="A93" s="1"/>
      <c r="B93" s="1"/>
      <c r="C93" s="1"/>
      <c r="D93" s="8" t="s">
        <v>131</v>
      </c>
      <c r="E93" s="8" t="s">
        <v>25</v>
      </c>
      <c r="F93" s="4">
        <v>4.8000000000000001E-2</v>
      </c>
      <c r="G93" s="4">
        <v>7.3999999999999996E-2</v>
      </c>
      <c r="H93" s="3">
        <v>2.0299999999999998</v>
      </c>
      <c r="I93" s="3">
        <v>2.0099999999999998</v>
      </c>
      <c r="J93" s="1"/>
      <c r="K93" s="1"/>
      <c r="L93" s="1"/>
      <c r="M93" s="1"/>
      <c r="N93" s="1"/>
    </row>
    <row r="94" spans="1:14" ht="18" customHeight="1" x14ac:dyDescent="0.3">
      <c r="A94" s="1"/>
      <c r="B94" s="1"/>
      <c r="C94" s="1"/>
      <c r="D94" s="8" t="s">
        <v>132</v>
      </c>
      <c r="E94" s="8" t="s">
        <v>133</v>
      </c>
      <c r="F94" s="4">
        <v>7.0000000000000007E-2</v>
      </c>
      <c r="G94" s="4">
        <v>8.7999999999999995E-2</v>
      </c>
      <c r="H94" s="3">
        <v>1.66</v>
      </c>
      <c r="I94" s="3">
        <v>1.67</v>
      </c>
      <c r="J94" s="1"/>
      <c r="K94" s="1"/>
      <c r="L94" s="1"/>
      <c r="M94" s="1"/>
      <c r="N94" s="1"/>
    </row>
    <row r="95" spans="1:14" ht="18" customHeight="1" x14ac:dyDescent="0.3">
      <c r="A95" s="1"/>
      <c r="B95" s="1"/>
      <c r="C95" s="1"/>
      <c r="D95" s="8" t="s">
        <v>134</v>
      </c>
      <c r="E95" s="8" t="s">
        <v>75</v>
      </c>
      <c r="F95" s="4">
        <v>8.8999999999999996E-2</v>
      </c>
      <c r="G95" s="4">
        <v>7.0000000000000007E-2</v>
      </c>
      <c r="H95" s="3">
        <v>1.65</v>
      </c>
      <c r="I95" s="3">
        <v>1.64</v>
      </c>
      <c r="J95" s="1"/>
      <c r="K95" s="1"/>
      <c r="L95" s="1"/>
      <c r="M95" s="1"/>
      <c r="N95" s="1"/>
    </row>
    <row r="96" spans="1:14" ht="18" customHeight="1" x14ac:dyDescent="0.3">
      <c r="A96" s="1"/>
      <c r="B96" s="1"/>
      <c r="C96" s="1"/>
      <c r="D96" s="8" t="s">
        <v>135</v>
      </c>
      <c r="E96" s="8" t="s">
        <v>25</v>
      </c>
      <c r="F96" s="4">
        <v>3.1E-2</v>
      </c>
      <c r="G96" s="4">
        <v>2.7E-2</v>
      </c>
      <c r="H96" s="3">
        <v>2.37</v>
      </c>
      <c r="I96" s="3">
        <v>2.27</v>
      </c>
      <c r="J96" s="1"/>
      <c r="K96" s="1"/>
      <c r="L96" s="1"/>
      <c r="M96" s="1"/>
      <c r="N96" s="1"/>
    </row>
    <row r="97" spans="1:14" ht="18" customHeight="1" x14ac:dyDescent="0.3">
      <c r="A97" s="1"/>
      <c r="B97" s="1"/>
      <c r="C97" s="1"/>
      <c r="D97" s="8" t="s">
        <v>136</v>
      </c>
      <c r="E97" s="8" t="s">
        <v>34</v>
      </c>
      <c r="F97" s="4">
        <v>4.3999999999999997E-2</v>
      </c>
      <c r="G97" s="4">
        <v>4.8000000000000001E-2</v>
      </c>
      <c r="H97" s="3">
        <v>1.89</v>
      </c>
      <c r="I97" s="3">
        <v>1.86</v>
      </c>
      <c r="J97" s="1"/>
      <c r="K97" s="1"/>
      <c r="L97" s="1"/>
      <c r="M97" s="1"/>
      <c r="N97" s="1"/>
    </row>
    <row r="98" spans="1:14" ht="18" customHeight="1" x14ac:dyDescent="0.3">
      <c r="A98" s="1"/>
      <c r="B98" s="1"/>
      <c r="C98" s="1"/>
      <c r="D98" s="8" t="s">
        <v>137</v>
      </c>
      <c r="E98" s="8" t="s">
        <v>61</v>
      </c>
      <c r="F98" s="4">
        <v>8.7999999999999995E-2</v>
      </c>
      <c r="G98" s="4">
        <v>8.2000000000000003E-2</v>
      </c>
      <c r="H98" s="3">
        <v>1.45</v>
      </c>
      <c r="I98" s="3">
        <v>1.49</v>
      </c>
      <c r="J98" s="1"/>
      <c r="K98" s="1"/>
      <c r="L98" s="1"/>
      <c r="M98" s="1"/>
      <c r="N98" s="1"/>
    </row>
    <row r="99" spans="1:14" ht="18" customHeight="1" x14ac:dyDescent="0.3">
      <c r="A99" s="1"/>
      <c r="B99" s="1"/>
      <c r="C99" s="1"/>
      <c r="D99" s="8" t="s">
        <v>138</v>
      </c>
      <c r="E99" s="8" t="s">
        <v>129</v>
      </c>
      <c r="F99" s="4">
        <v>0.08</v>
      </c>
      <c r="G99" s="4">
        <v>0.06</v>
      </c>
      <c r="H99" s="3">
        <v>1.65</v>
      </c>
      <c r="I99" s="3">
        <v>1.69</v>
      </c>
      <c r="J99" s="1"/>
      <c r="K99" s="1"/>
      <c r="L99" s="1"/>
      <c r="M99" s="1"/>
      <c r="N99" s="1"/>
    </row>
    <row r="100" spans="1:14" ht="18" customHeight="1" x14ac:dyDescent="0.3">
      <c r="A100" s="1"/>
      <c r="B100" s="1"/>
      <c r="C100" s="1"/>
      <c r="D100" s="8" t="s">
        <v>139</v>
      </c>
      <c r="E100" s="8" t="s">
        <v>14</v>
      </c>
      <c r="F100" s="4">
        <v>6.0999999999999999E-2</v>
      </c>
      <c r="G100" s="4">
        <v>4.8000000000000001E-2</v>
      </c>
      <c r="H100" s="3">
        <v>1.8</v>
      </c>
      <c r="I100" s="3">
        <v>1.83</v>
      </c>
      <c r="J100" s="1"/>
      <c r="K100" s="1"/>
      <c r="L100" s="1"/>
      <c r="M100" s="1"/>
      <c r="N100" s="1"/>
    </row>
    <row r="101" spans="1:14" ht="18" customHeight="1" x14ac:dyDescent="0.3">
      <c r="A101" s="1"/>
      <c r="B101" s="1"/>
      <c r="C101" s="1"/>
      <c r="D101" s="8" t="s">
        <v>140</v>
      </c>
      <c r="E101" s="8" t="s">
        <v>25</v>
      </c>
      <c r="F101" s="4">
        <v>4.4999999999999998E-2</v>
      </c>
      <c r="G101" s="4">
        <v>5.1999999999999998E-2</v>
      </c>
      <c r="H101" s="3">
        <v>2.1</v>
      </c>
      <c r="I101" s="3">
        <v>2.12</v>
      </c>
      <c r="J101" s="1"/>
      <c r="K101" s="1"/>
      <c r="L101" s="1"/>
      <c r="M101" s="1"/>
      <c r="N101" s="1"/>
    </row>
    <row r="102" spans="1:14" ht="18" customHeight="1" x14ac:dyDescent="0.3">
      <c r="A102" s="1"/>
      <c r="B102" s="1"/>
      <c r="C102" s="1"/>
      <c r="D102" s="8" t="s">
        <v>141</v>
      </c>
      <c r="E102" s="8" t="s">
        <v>25</v>
      </c>
      <c r="F102" s="4">
        <v>0.114</v>
      </c>
      <c r="G102" s="4">
        <v>0.124</v>
      </c>
      <c r="H102" s="3">
        <v>1.64</v>
      </c>
      <c r="I102" s="3">
        <v>1.63</v>
      </c>
      <c r="J102" s="1"/>
      <c r="K102" s="1"/>
      <c r="L102" s="1"/>
      <c r="M102" s="1"/>
      <c r="N102" s="1"/>
    </row>
    <row r="103" spans="1:14" ht="18" customHeight="1" x14ac:dyDescent="0.3">
      <c r="A103" s="1"/>
      <c r="B103" s="1"/>
      <c r="C103" s="1"/>
      <c r="D103" s="8" t="s">
        <v>142</v>
      </c>
      <c r="E103" s="8" t="s">
        <v>14</v>
      </c>
      <c r="F103" s="4">
        <v>1.0999999999999999E-2</v>
      </c>
      <c r="G103" s="4">
        <v>0.02</v>
      </c>
      <c r="H103" s="3">
        <v>2.0499999999999998</v>
      </c>
      <c r="I103" s="3">
        <v>2</v>
      </c>
      <c r="J103" s="1"/>
      <c r="K103" s="1"/>
      <c r="L103" s="1"/>
      <c r="M103" s="1"/>
      <c r="N103" s="1"/>
    </row>
    <row r="104" spans="1:14" ht="18" customHeight="1" x14ac:dyDescent="0.3">
      <c r="A104" s="1"/>
      <c r="B104" s="1"/>
      <c r="C104" s="1"/>
      <c r="D104" s="8" t="s">
        <v>143</v>
      </c>
      <c r="E104" s="8" t="s">
        <v>25</v>
      </c>
      <c r="F104" s="4">
        <v>5.6000000000000001E-2</v>
      </c>
      <c r="G104" s="4">
        <v>5.5E-2</v>
      </c>
      <c r="H104" s="3">
        <v>1.96</v>
      </c>
      <c r="I104" s="3">
        <v>2.02</v>
      </c>
      <c r="J104" s="1"/>
      <c r="K104" s="1"/>
      <c r="L104" s="1"/>
      <c r="M104" s="1"/>
      <c r="N104" s="1"/>
    </row>
    <row r="105" spans="1:14" ht="18" customHeight="1" x14ac:dyDescent="0.3">
      <c r="A105" s="1"/>
      <c r="B105" s="1"/>
      <c r="C105" s="1"/>
      <c r="D105" s="8" t="s">
        <v>144</v>
      </c>
      <c r="E105" s="8" t="s">
        <v>61</v>
      </c>
      <c r="F105" s="4">
        <v>0.104</v>
      </c>
      <c r="G105" s="4">
        <v>0.114</v>
      </c>
      <c r="H105" s="3">
        <v>1.48</v>
      </c>
      <c r="I105" s="3">
        <v>1.44</v>
      </c>
      <c r="J105" s="1"/>
      <c r="K105" s="1"/>
      <c r="L105" s="1"/>
      <c r="M105" s="1"/>
      <c r="N105" s="1"/>
    </row>
    <row r="106" spans="1:14" ht="18" customHeight="1" x14ac:dyDescent="0.3">
      <c r="A106" s="1"/>
      <c r="B106" s="1"/>
      <c r="C106" s="1"/>
      <c r="D106" s="8" t="s">
        <v>145</v>
      </c>
      <c r="E106" s="8" t="s">
        <v>25</v>
      </c>
      <c r="F106" s="4">
        <v>5.2999999999999999E-2</v>
      </c>
      <c r="G106" s="4">
        <v>4.5999999999999999E-2</v>
      </c>
      <c r="H106" s="3">
        <v>2.23</v>
      </c>
      <c r="I106" s="3">
        <v>2.19</v>
      </c>
      <c r="J106" s="1"/>
      <c r="K106" s="1"/>
      <c r="L106" s="1"/>
      <c r="M106" s="1"/>
      <c r="N106" s="1"/>
    </row>
    <row r="107" spans="1:14" ht="18" customHeight="1" x14ac:dyDescent="0.3">
      <c r="A107" s="1"/>
      <c r="B107" s="1"/>
      <c r="C107" s="1"/>
      <c r="D107" s="8" t="s">
        <v>146</v>
      </c>
      <c r="E107" s="8" t="s">
        <v>14</v>
      </c>
      <c r="F107" s="4">
        <v>4.5999999999999999E-2</v>
      </c>
      <c r="G107" s="4">
        <v>4.3999999999999997E-2</v>
      </c>
      <c r="H107" s="3">
        <v>1.99</v>
      </c>
      <c r="I107" s="3">
        <v>2.04</v>
      </c>
      <c r="J107" s="1"/>
      <c r="K107" s="1"/>
      <c r="L107" s="1"/>
      <c r="M107" s="1"/>
      <c r="N107" s="1"/>
    </row>
    <row r="108" spans="1:14" ht="18" customHeight="1" x14ac:dyDescent="0.3">
      <c r="A108" s="1"/>
      <c r="B108" s="1"/>
      <c r="C108" s="1"/>
      <c r="D108" s="8" t="s">
        <v>147</v>
      </c>
      <c r="E108" s="8" t="s">
        <v>80</v>
      </c>
      <c r="F108" s="4">
        <v>1.9E-2</v>
      </c>
      <c r="G108" s="4">
        <v>1.7000000000000001E-2</v>
      </c>
      <c r="H108" s="3">
        <v>2.04</v>
      </c>
      <c r="I108" s="3">
        <v>2.08</v>
      </c>
      <c r="J108" s="1"/>
      <c r="K108" s="1"/>
      <c r="L108" s="1"/>
      <c r="M108" s="1"/>
      <c r="N108" s="1"/>
    </row>
    <row r="109" spans="1:14" ht="18" customHeight="1" x14ac:dyDescent="0.3">
      <c r="A109" s="1"/>
      <c r="B109" s="1"/>
      <c r="C109" s="1"/>
      <c r="D109" s="8" t="s">
        <v>148</v>
      </c>
      <c r="E109" s="8" t="s">
        <v>80</v>
      </c>
      <c r="F109" s="4">
        <v>8.4000000000000005E-2</v>
      </c>
      <c r="G109" s="4">
        <v>0.09</v>
      </c>
      <c r="H109" s="3">
        <v>1.66</v>
      </c>
      <c r="I109" s="3">
        <v>1.72</v>
      </c>
      <c r="J109" s="1"/>
      <c r="K109" s="1"/>
      <c r="L109" s="1"/>
      <c r="M109" s="1"/>
      <c r="N109" s="1"/>
    </row>
    <row r="110" spans="1:14" ht="18" customHeight="1" x14ac:dyDescent="0.3">
      <c r="A110" s="1"/>
      <c r="B110" s="1"/>
      <c r="C110" s="1"/>
      <c r="D110" s="8" t="s">
        <v>148</v>
      </c>
      <c r="E110" s="8" t="s">
        <v>25</v>
      </c>
      <c r="F110" s="4">
        <v>0.11700000000000001</v>
      </c>
      <c r="G110" s="4">
        <v>0.114</v>
      </c>
      <c r="H110" s="3">
        <v>1.65</v>
      </c>
      <c r="I110" s="3">
        <v>1.67</v>
      </c>
      <c r="J110" s="1"/>
      <c r="K110" s="1"/>
      <c r="L110" s="1"/>
      <c r="M110" s="1"/>
      <c r="N110" s="1"/>
    </row>
    <row r="111" spans="1:14" ht="18" customHeight="1" x14ac:dyDescent="0.3">
      <c r="A111" s="1"/>
      <c r="B111" s="1"/>
      <c r="C111" s="1"/>
      <c r="D111" s="8" t="s">
        <v>149</v>
      </c>
      <c r="E111" s="8" t="s">
        <v>14</v>
      </c>
      <c r="F111" s="4">
        <v>3.7999999999999999E-2</v>
      </c>
      <c r="G111" s="4">
        <v>3.3000000000000002E-2</v>
      </c>
      <c r="H111" s="3">
        <v>2.0299999999999998</v>
      </c>
      <c r="I111" s="3">
        <v>2.0299999999999998</v>
      </c>
      <c r="J111" s="1"/>
      <c r="K111" s="1"/>
      <c r="L111" s="1"/>
      <c r="M111" s="1"/>
      <c r="N111" s="1"/>
    </row>
    <row r="112" spans="1:14" ht="18" customHeight="1" x14ac:dyDescent="0.3">
      <c r="A112" s="1"/>
      <c r="B112" s="1"/>
      <c r="C112" s="1"/>
      <c r="D112" s="8" t="s">
        <v>150</v>
      </c>
      <c r="E112" s="8" t="s">
        <v>29</v>
      </c>
      <c r="F112" s="4">
        <v>0.125</v>
      </c>
      <c r="G112" s="4">
        <v>0.12</v>
      </c>
      <c r="H112" s="3">
        <v>1.51</v>
      </c>
      <c r="I112" s="3">
        <v>1.56</v>
      </c>
      <c r="J112" s="1"/>
      <c r="K112" s="1"/>
      <c r="L112" s="1"/>
      <c r="M112" s="1"/>
      <c r="N112" s="1"/>
    </row>
    <row r="113" spans="1:14" ht="18" customHeight="1" x14ac:dyDescent="0.3">
      <c r="A113" s="1"/>
      <c r="B113" s="1"/>
      <c r="C113" s="1"/>
      <c r="D113" s="8" t="s">
        <v>151</v>
      </c>
      <c r="E113" s="8" t="s">
        <v>34</v>
      </c>
      <c r="F113" s="4">
        <v>5.7000000000000002E-2</v>
      </c>
      <c r="G113" s="4">
        <v>5.8000000000000003E-2</v>
      </c>
      <c r="H113" s="3">
        <v>1.92</v>
      </c>
      <c r="I113" s="3">
        <v>1.92</v>
      </c>
      <c r="J113" s="1"/>
      <c r="K113" s="1"/>
      <c r="L113" s="1"/>
      <c r="M113" s="1"/>
      <c r="N113" s="1"/>
    </row>
    <row r="114" spans="1:14" ht="18" customHeight="1" x14ac:dyDescent="0.3">
      <c r="A114" s="1"/>
      <c r="B114" s="1"/>
      <c r="C114" s="1"/>
      <c r="D114" s="8" t="s">
        <v>152</v>
      </c>
      <c r="E114" s="8" t="s">
        <v>153</v>
      </c>
      <c r="F114" s="4">
        <v>8.5999999999999993E-2</v>
      </c>
      <c r="G114" s="4">
        <v>8.5000000000000006E-2</v>
      </c>
      <c r="H114" s="3">
        <v>1.61</v>
      </c>
      <c r="I114" s="3">
        <v>1.66</v>
      </c>
      <c r="J114" s="1"/>
      <c r="K114" s="1"/>
      <c r="L114" s="1"/>
      <c r="M114" s="1"/>
      <c r="N114" s="1"/>
    </row>
    <row r="115" spans="1:14" ht="18" customHeight="1" x14ac:dyDescent="0.3">
      <c r="A115" s="1"/>
      <c r="B115" s="1"/>
      <c r="C115" s="1"/>
      <c r="D115" s="8" t="s">
        <v>154</v>
      </c>
      <c r="E115" s="8" t="s">
        <v>75</v>
      </c>
      <c r="F115" s="4">
        <v>6.0999999999999999E-2</v>
      </c>
      <c r="G115" s="4">
        <v>7.2999999999999995E-2</v>
      </c>
      <c r="H115" s="3">
        <v>1.64</v>
      </c>
      <c r="I115" s="3">
        <v>1.61</v>
      </c>
      <c r="J115" s="1"/>
      <c r="K115" s="1"/>
      <c r="L115" s="1"/>
      <c r="M115" s="1"/>
      <c r="N115" s="1"/>
    </row>
    <row r="116" spans="1:14" ht="18" customHeight="1" x14ac:dyDescent="0.3">
      <c r="A116" s="1"/>
      <c r="B116" s="1"/>
      <c r="C116" s="1"/>
      <c r="D116" s="8" t="s">
        <v>155</v>
      </c>
      <c r="E116" s="8" t="s">
        <v>127</v>
      </c>
      <c r="F116" s="4">
        <v>9.8000000000000004E-2</v>
      </c>
      <c r="G116" s="4">
        <v>8.5000000000000006E-2</v>
      </c>
      <c r="H116" s="3">
        <v>1.68</v>
      </c>
      <c r="I116" s="3">
        <v>1.87</v>
      </c>
      <c r="J116" s="1"/>
      <c r="K116" s="1"/>
      <c r="L116" s="1"/>
      <c r="M116" s="1"/>
      <c r="N116" s="1"/>
    </row>
    <row r="117" spans="1:14" ht="18" customHeight="1" x14ac:dyDescent="0.3">
      <c r="A117" s="1"/>
      <c r="B117" s="1"/>
      <c r="C117" s="1"/>
      <c r="D117" s="8" t="s">
        <v>156</v>
      </c>
      <c r="E117" s="8" t="s">
        <v>20</v>
      </c>
      <c r="F117" s="4">
        <v>6.7000000000000004E-2</v>
      </c>
      <c r="G117" s="4">
        <v>7.8E-2</v>
      </c>
      <c r="H117" s="3">
        <v>1.75</v>
      </c>
      <c r="I117" s="3">
        <v>1.69</v>
      </c>
      <c r="J117" s="1"/>
      <c r="K117" s="1"/>
      <c r="L117" s="1"/>
      <c r="M117" s="1"/>
      <c r="N117" s="1"/>
    </row>
    <row r="118" spans="1:14" ht="18" customHeight="1" x14ac:dyDescent="0.3">
      <c r="A118" s="1"/>
      <c r="B118" s="1"/>
      <c r="C118" s="1"/>
      <c r="D118" s="8" t="s">
        <v>157</v>
      </c>
      <c r="E118" s="8" t="s">
        <v>63</v>
      </c>
      <c r="F118" s="4">
        <v>0.30299999999999999</v>
      </c>
      <c r="G118" s="4">
        <v>0.32600000000000001</v>
      </c>
      <c r="H118" s="3">
        <v>1</v>
      </c>
      <c r="I118" s="3">
        <v>0.99</v>
      </c>
      <c r="J118" s="1"/>
      <c r="K118" s="1"/>
      <c r="L118" s="1"/>
      <c r="M118" s="1"/>
      <c r="N118" s="1"/>
    </row>
    <row r="119" spans="1:14" ht="18" customHeight="1" x14ac:dyDescent="0.3">
      <c r="A119" s="1"/>
      <c r="B119" s="1"/>
      <c r="C119" s="1"/>
      <c r="D119" s="8" t="s">
        <v>158</v>
      </c>
      <c r="E119" s="8" t="s">
        <v>25</v>
      </c>
      <c r="F119" s="4">
        <v>0.06</v>
      </c>
      <c r="G119" s="4">
        <v>5.7000000000000002E-2</v>
      </c>
      <c r="H119" s="3">
        <v>2.08</v>
      </c>
      <c r="I119" s="3">
        <v>2.12</v>
      </c>
      <c r="J119" s="1"/>
      <c r="K119" s="1"/>
      <c r="L119" s="1"/>
      <c r="M119" s="1"/>
      <c r="N119" s="1"/>
    </row>
    <row r="120" spans="1:14" ht="18" customHeight="1" x14ac:dyDescent="0.3">
      <c r="A120" s="1"/>
      <c r="B120" s="1"/>
      <c r="C120" s="1"/>
      <c r="D120" s="8" t="s">
        <v>159</v>
      </c>
      <c r="E120" s="8" t="s">
        <v>124</v>
      </c>
      <c r="F120" s="4">
        <v>2.8000000000000001E-2</v>
      </c>
      <c r="G120" s="4">
        <v>0.05</v>
      </c>
      <c r="H120" s="3">
        <v>1.79</v>
      </c>
      <c r="I120" s="3">
        <v>1.74</v>
      </c>
      <c r="J120" s="1"/>
      <c r="K120" s="1"/>
      <c r="L120" s="1"/>
      <c r="M120" s="1"/>
      <c r="N120" s="1"/>
    </row>
    <row r="121" spans="1:14" ht="18" customHeight="1" x14ac:dyDescent="0.3">
      <c r="A121" s="1"/>
      <c r="B121" s="1"/>
      <c r="C121" s="1"/>
      <c r="D121" s="8" t="s">
        <v>160</v>
      </c>
      <c r="E121" s="8" t="s">
        <v>61</v>
      </c>
      <c r="F121" s="4">
        <v>0.126</v>
      </c>
      <c r="G121" s="4">
        <v>0.122</v>
      </c>
      <c r="H121" s="3">
        <v>1.53</v>
      </c>
      <c r="I121" s="3">
        <v>1.58</v>
      </c>
      <c r="J121" s="1"/>
      <c r="K121" s="1"/>
      <c r="L121" s="1"/>
      <c r="M121" s="1"/>
      <c r="N121" s="1"/>
    </row>
    <row r="122" spans="1:14" ht="18" customHeight="1" x14ac:dyDescent="0.3">
      <c r="A122" s="1"/>
      <c r="B122" s="1"/>
      <c r="C122" s="1"/>
      <c r="D122" s="8" t="s">
        <v>161</v>
      </c>
      <c r="E122" s="8" t="s">
        <v>75</v>
      </c>
      <c r="F122" s="4">
        <v>8.6999999999999994E-2</v>
      </c>
      <c r="G122" s="4">
        <v>9.0999999999999998E-2</v>
      </c>
      <c r="H122" s="3">
        <v>1.65</v>
      </c>
      <c r="I122" s="3">
        <v>1.66</v>
      </c>
      <c r="J122" s="1"/>
      <c r="K122" s="1"/>
      <c r="L122" s="1"/>
      <c r="M122" s="1"/>
      <c r="N122" s="1"/>
    </row>
    <row r="123" spans="1:14" ht="18" customHeight="1" x14ac:dyDescent="0.3">
      <c r="A123" s="1"/>
      <c r="B123" s="1"/>
      <c r="C123" s="1"/>
      <c r="D123" s="8" t="s">
        <v>162</v>
      </c>
      <c r="E123" s="8" t="s">
        <v>34</v>
      </c>
      <c r="F123" s="4">
        <v>2.7E-2</v>
      </c>
      <c r="G123" s="4">
        <v>1.4999999999999999E-2</v>
      </c>
      <c r="H123" s="3">
        <v>2.0699999999999998</v>
      </c>
      <c r="I123" s="3">
        <v>2.04</v>
      </c>
      <c r="J123" s="1"/>
      <c r="K123" s="1"/>
      <c r="L123" s="1"/>
      <c r="M123" s="1"/>
      <c r="N123" s="1"/>
    </row>
    <row r="124" spans="1:14" ht="18" customHeight="1" x14ac:dyDescent="0.3">
      <c r="A124" s="1"/>
      <c r="B124" s="1"/>
      <c r="C124" s="1"/>
      <c r="D124" s="8" t="s">
        <v>163</v>
      </c>
      <c r="E124" s="8" t="s">
        <v>127</v>
      </c>
      <c r="F124" s="4">
        <v>7.5999999999999998E-2</v>
      </c>
      <c r="G124" s="4">
        <v>5.8999999999999997E-2</v>
      </c>
      <c r="H124" s="3">
        <v>1.7</v>
      </c>
      <c r="I124" s="3">
        <v>1.86</v>
      </c>
      <c r="J124" s="1"/>
      <c r="K124" s="1"/>
      <c r="L124" s="1"/>
      <c r="M124" s="1"/>
      <c r="N124" s="1"/>
    </row>
    <row r="125" spans="1:14" ht="18" customHeight="1" x14ac:dyDescent="0.3">
      <c r="A125" s="1"/>
      <c r="B125" s="1"/>
      <c r="C125" s="1"/>
      <c r="D125" s="8" t="s">
        <v>164</v>
      </c>
      <c r="E125" s="8" t="s">
        <v>61</v>
      </c>
      <c r="F125" s="4">
        <v>0.114</v>
      </c>
      <c r="G125" s="4">
        <v>9.7000000000000003E-2</v>
      </c>
      <c r="H125" s="3">
        <v>1.52</v>
      </c>
      <c r="I125" s="3">
        <v>1.53</v>
      </c>
      <c r="J125" s="1"/>
      <c r="K125" s="1"/>
      <c r="L125" s="1"/>
      <c r="M125" s="1"/>
      <c r="N125" s="1"/>
    </row>
    <row r="126" spans="1:14" ht="18" customHeight="1" x14ac:dyDescent="0.3">
      <c r="A126" s="1"/>
      <c r="B126" s="1"/>
      <c r="C126" s="1"/>
      <c r="D126" s="8" t="s">
        <v>165</v>
      </c>
      <c r="E126" s="8" t="s">
        <v>166</v>
      </c>
      <c r="F126" s="4">
        <v>0.16600000000000001</v>
      </c>
      <c r="G126" s="4">
        <v>0.17199999999999999</v>
      </c>
      <c r="H126" s="3">
        <v>1.4</v>
      </c>
      <c r="I126" s="3">
        <v>1.4</v>
      </c>
      <c r="J126" s="1"/>
      <c r="K126" s="1"/>
      <c r="L126" s="1"/>
      <c r="M126" s="1"/>
      <c r="N126" s="1"/>
    </row>
    <row r="127" spans="1:14" ht="18" customHeight="1" x14ac:dyDescent="0.3">
      <c r="A127" s="1"/>
      <c r="B127" s="1"/>
      <c r="C127" s="1"/>
      <c r="D127" s="8" t="s">
        <v>167</v>
      </c>
      <c r="E127" s="8" t="s">
        <v>14</v>
      </c>
      <c r="F127" s="4">
        <v>8.3000000000000004E-2</v>
      </c>
      <c r="G127" s="4">
        <v>8.1000000000000003E-2</v>
      </c>
      <c r="H127" s="3">
        <v>1.58</v>
      </c>
      <c r="I127" s="3">
        <v>1.59</v>
      </c>
      <c r="J127" s="1"/>
      <c r="K127" s="1"/>
      <c r="L127" s="1"/>
      <c r="M127" s="1"/>
      <c r="N127" s="1"/>
    </row>
    <row r="128" spans="1:14" ht="18" customHeight="1" x14ac:dyDescent="0.3">
      <c r="A128" s="1"/>
      <c r="B128" s="1"/>
      <c r="C128" s="1"/>
      <c r="D128" s="8" t="s">
        <v>168</v>
      </c>
      <c r="E128" s="8" t="s">
        <v>25</v>
      </c>
      <c r="F128" s="4">
        <v>2.5999999999999999E-2</v>
      </c>
      <c r="G128" s="4">
        <v>2.1999999999999999E-2</v>
      </c>
      <c r="H128" s="3">
        <v>1.98</v>
      </c>
      <c r="I128" s="3">
        <v>1.99</v>
      </c>
      <c r="J128" s="1"/>
      <c r="K128" s="1"/>
      <c r="L128" s="1"/>
      <c r="M128" s="1"/>
      <c r="N128" s="1"/>
    </row>
    <row r="129" spans="1:14" ht="18" customHeight="1" x14ac:dyDescent="0.3">
      <c r="A129" s="1"/>
      <c r="B129" s="1"/>
      <c r="C129" s="1"/>
      <c r="D129" s="8" t="s">
        <v>169</v>
      </c>
      <c r="E129" s="8" t="s">
        <v>54</v>
      </c>
      <c r="F129" s="4">
        <v>6.6000000000000003E-2</v>
      </c>
      <c r="G129" s="4">
        <v>6.3E-2</v>
      </c>
      <c r="H129" s="3">
        <v>1.68</v>
      </c>
      <c r="I129" s="3">
        <v>1.7</v>
      </c>
      <c r="J129" s="1"/>
      <c r="K129" s="1"/>
      <c r="L129" s="1"/>
      <c r="M129" s="1"/>
      <c r="N129" s="1"/>
    </row>
    <row r="130" spans="1:14" ht="18" customHeight="1" x14ac:dyDescent="0.3">
      <c r="A130" s="1"/>
      <c r="B130" s="1"/>
      <c r="C130" s="1"/>
      <c r="D130" s="8" t="s">
        <v>170</v>
      </c>
      <c r="E130" s="8" t="s">
        <v>97</v>
      </c>
      <c r="F130" s="4">
        <v>7.4999999999999997E-2</v>
      </c>
      <c r="G130" s="4">
        <v>5.8000000000000003E-2</v>
      </c>
      <c r="H130" s="3">
        <v>1.7</v>
      </c>
      <c r="I130" s="3">
        <v>1.7</v>
      </c>
      <c r="J130" s="1"/>
      <c r="K130" s="1"/>
      <c r="L130" s="1"/>
      <c r="M130" s="1"/>
      <c r="N130" s="1"/>
    </row>
    <row r="131" spans="1:14" ht="18" customHeight="1" x14ac:dyDescent="0.3">
      <c r="A131" s="1"/>
      <c r="B131" s="1"/>
      <c r="C131" s="1"/>
      <c r="D131" s="8" t="s">
        <v>171</v>
      </c>
      <c r="E131" s="8" t="s">
        <v>129</v>
      </c>
      <c r="F131" s="4">
        <v>0.105</v>
      </c>
      <c r="G131" s="4">
        <v>8.6999999999999994E-2</v>
      </c>
      <c r="H131" s="3">
        <v>1.54</v>
      </c>
      <c r="I131" s="3">
        <v>1.63</v>
      </c>
      <c r="J131" s="1"/>
      <c r="K131" s="1"/>
      <c r="L131" s="1"/>
      <c r="M131" s="1"/>
      <c r="N131" s="1"/>
    </row>
    <row r="132" spans="1:14" ht="18" customHeight="1" x14ac:dyDescent="0.3">
      <c r="A132" s="1"/>
      <c r="B132" s="1"/>
      <c r="C132" s="1"/>
      <c r="D132" s="8" t="s">
        <v>172</v>
      </c>
      <c r="E132" s="8" t="s">
        <v>25</v>
      </c>
      <c r="F132" s="4">
        <v>9.8000000000000004E-2</v>
      </c>
      <c r="G132" s="4">
        <v>9.8000000000000004E-2</v>
      </c>
      <c r="H132" s="3">
        <v>1.63</v>
      </c>
      <c r="I132" s="3">
        <v>1.69</v>
      </c>
      <c r="J132" s="1"/>
      <c r="K132" s="1"/>
      <c r="L132" s="1"/>
      <c r="M132" s="1"/>
      <c r="N132" s="1"/>
    </row>
    <row r="133" spans="1:14" ht="18" customHeight="1" x14ac:dyDescent="0.3">
      <c r="A133" s="1"/>
      <c r="B133" s="1"/>
      <c r="C133" s="1"/>
      <c r="D133" s="8" t="s">
        <v>173</v>
      </c>
      <c r="E133" s="8" t="s">
        <v>25</v>
      </c>
      <c r="F133" s="4">
        <v>0.05</v>
      </c>
      <c r="G133" s="4">
        <v>0.04</v>
      </c>
      <c r="H133" s="3">
        <v>1.77</v>
      </c>
      <c r="I133" s="3">
        <v>1.83</v>
      </c>
      <c r="J133" s="1"/>
      <c r="K133" s="1"/>
      <c r="L133" s="1"/>
      <c r="M133" s="1"/>
      <c r="N133" s="1"/>
    </row>
    <row r="134" spans="1:14" ht="18" customHeight="1" x14ac:dyDescent="0.3">
      <c r="A134" s="1"/>
      <c r="B134" s="1"/>
      <c r="C134" s="1"/>
      <c r="D134" s="8" t="s">
        <v>174</v>
      </c>
      <c r="E134" s="8" t="s">
        <v>14</v>
      </c>
      <c r="F134" s="4">
        <v>4.4999999999999998E-2</v>
      </c>
      <c r="G134" s="4">
        <v>4.9000000000000002E-2</v>
      </c>
      <c r="H134" s="3">
        <v>1.72</v>
      </c>
      <c r="I134" s="3">
        <v>1.75</v>
      </c>
      <c r="J134" s="1"/>
      <c r="K134" s="1"/>
      <c r="L134" s="1"/>
      <c r="M134" s="1"/>
      <c r="N134" s="1"/>
    </row>
    <row r="135" spans="1:14" ht="18" customHeight="1" x14ac:dyDescent="0.3">
      <c r="A135" s="1"/>
      <c r="B135" s="1"/>
      <c r="C135" s="1"/>
      <c r="D135" s="8" t="s">
        <v>175</v>
      </c>
      <c r="E135" s="8" t="s">
        <v>176</v>
      </c>
      <c r="F135" s="4">
        <v>0.11</v>
      </c>
      <c r="G135" s="4">
        <v>7.5999999999999998E-2</v>
      </c>
      <c r="H135" s="3">
        <v>1.6</v>
      </c>
      <c r="I135" s="3">
        <v>1.68</v>
      </c>
      <c r="J135" s="1"/>
      <c r="K135" s="1"/>
      <c r="L135" s="1"/>
      <c r="M135" s="1"/>
      <c r="N135" s="1"/>
    </row>
    <row r="136" spans="1:14" ht="18" customHeight="1" x14ac:dyDescent="0.3">
      <c r="A136" s="1"/>
      <c r="B136" s="1"/>
      <c r="C136" s="1"/>
      <c r="D136" s="8" t="s">
        <v>177</v>
      </c>
      <c r="E136" s="8" t="s">
        <v>61</v>
      </c>
      <c r="F136" s="4">
        <v>8.3000000000000004E-2</v>
      </c>
      <c r="G136" s="4">
        <v>8.6999999999999994E-2</v>
      </c>
      <c r="H136" s="3">
        <v>1.62</v>
      </c>
      <c r="I136" s="3">
        <v>1.62</v>
      </c>
      <c r="J136" s="1"/>
      <c r="K136" s="1"/>
      <c r="L136" s="1"/>
      <c r="M136" s="1"/>
      <c r="N136" s="1"/>
    </row>
    <row r="137" spans="1:14" ht="18" customHeight="1" x14ac:dyDescent="0.3">
      <c r="A137" s="1"/>
      <c r="B137" s="1"/>
      <c r="C137" s="1"/>
      <c r="D137" s="8" t="s">
        <v>178</v>
      </c>
      <c r="E137" s="8" t="s">
        <v>121</v>
      </c>
      <c r="F137" s="4">
        <v>0.40100000000000002</v>
      </c>
      <c r="G137" s="4">
        <v>0.371</v>
      </c>
      <c r="H137" s="3">
        <v>0.81</v>
      </c>
      <c r="I137" s="3">
        <v>0.85</v>
      </c>
      <c r="J137" s="1"/>
      <c r="K137" s="1"/>
      <c r="L137" s="1"/>
      <c r="M137" s="1"/>
      <c r="N137" s="1"/>
    </row>
    <row r="138" spans="1:14" ht="18" customHeight="1" x14ac:dyDescent="0.3">
      <c r="A138" s="1"/>
      <c r="B138" s="1"/>
      <c r="C138" s="1"/>
      <c r="D138" s="8" t="s">
        <v>179</v>
      </c>
      <c r="E138" s="8" t="s">
        <v>40</v>
      </c>
      <c r="F138" s="4">
        <v>7.1999999999999995E-2</v>
      </c>
      <c r="G138" s="4">
        <v>6.6000000000000003E-2</v>
      </c>
      <c r="H138" s="3">
        <v>1.83</v>
      </c>
      <c r="I138" s="3">
        <v>1.91</v>
      </c>
      <c r="J138" s="1"/>
      <c r="K138" s="1"/>
      <c r="L138" s="1"/>
      <c r="M138" s="1"/>
      <c r="N138" s="1"/>
    </row>
    <row r="139" spans="1:14" ht="18" customHeight="1" x14ac:dyDescent="0.3">
      <c r="A139" s="1"/>
      <c r="B139" s="1"/>
      <c r="C139" s="1"/>
      <c r="D139" s="8" t="s">
        <v>180</v>
      </c>
      <c r="E139" s="8" t="s">
        <v>25</v>
      </c>
      <c r="F139" s="4">
        <v>4.8000000000000001E-2</v>
      </c>
      <c r="G139" s="4">
        <v>4.9000000000000002E-2</v>
      </c>
      <c r="H139" s="3">
        <v>2.39</v>
      </c>
      <c r="I139" s="3">
        <v>2.3199999999999998</v>
      </c>
      <c r="J139" s="1"/>
      <c r="K139" s="1"/>
      <c r="L139" s="1"/>
      <c r="M139" s="1"/>
      <c r="N139" s="1"/>
    </row>
    <row r="140" spans="1:14" ht="18" customHeight="1" x14ac:dyDescent="0.3">
      <c r="A140" s="1"/>
      <c r="B140" s="1"/>
      <c r="C140" s="1"/>
      <c r="D140" s="8" t="s">
        <v>181</v>
      </c>
      <c r="E140" s="8" t="s">
        <v>182</v>
      </c>
      <c r="F140" s="4">
        <v>0.10100000000000001</v>
      </c>
      <c r="G140" s="4">
        <v>8.5999999999999993E-2</v>
      </c>
      <c r="H140" s="3">
        <v>1.78</v>
      </c>
      <c r="I140" s="3">
        <v>1.72</v>
      </c>
      <c r="J140" s="1"/>
      <c r="K140" s="1"/>
      <c r="L140" s="1"/>
      <c r="M140" s="1"/>
      <c r="N140" s="1"/>
    </row>
    <row r="141" spans="1:14" ht="18" customHeight="1" x14ac:dyDescent="0.3">
      <c r="A141" s="1"/>
      <c r="B141" s="1"/>
      <c r="C141" s="1"/>
      <c r="D141" s="8" t="s">
        <v>181</v>
      </c>
      <c r="E141" s="8" t="s">
        <v>97</v>
      </c>
      <c r="F141" s="4">
        <v>0.114</v>
      </c>
      <c r="G141" s="4">
        <v>0.113</v>
      </c>
      <c r="H141" s="3">
        <v>1.55</v>
      </c>
      <c r="I141" s="3">
        <v>1.58</v>
      </c>
      <c r="J141" s="1"/>
      <c r="K141" s="1"/>
      <c r="L141" s="1"/>
      <c r="M141" s="1"/>
      <c r="N141" s="1"/>
    </row>
    <row r="142" spans="1:14" ht="18" customHeight="1" x14ac:dyDescent="0.3">
      <c r="A142" s="1"/>
      <c r="B142" s="1"/>
      <c r="C142" s="1"/>
      <c r="D142" s="8" t="s">
        <v>183</v>
      </c>
      <c r="E142" s="8" t="s">
        <v>49</v>
      </c>
      <c r="F142" s="4">
        <v>7.0000000000000007E-2</v>
      </c>
      <c r="G142" s="4">
        <v>8.6999999999999994E-2</v>
      </c>
      <c r="H142" s="3">
        <v>1.98</v>
      </c>
      <c r="I142" s="3">
        <v>1.85</v>
      </c>
      <c r="J142" s="1"/>
      <c r="K142" s="1"/>
      <c r="L142" s="1"/>
      <c r="M142" s="1"/>
      <c r="N142" s="1"/>
    </row>
    <row r="143" spans="1:14" ht="18" customHeight="1" x14ac:dyDescent="0.3">
      <c r="A143" s="1"/>
      <c r="B143" s="1"/>
      <c r="C143" s="1"/>
      <c r="D143" s="8" t="s">
        <v>184</v>
      </c>
      <c r="E143" s="8" t="s">
        <v>14</v>
      </c>
      <c r="F143" s="4">
        <v>6.3E-2</v>
      </c>
      <c r="G143" s="4">
        <v>6.2E-2</v>
      </c>
      <c r="H143" s="3">
        <v>1.72</v>
      </c>
      <c r="I143" s="3">
        <v>1.79</v>
      </c>
      <c r="J143" s="1"/>
      <c r="K143" s="1"/>
      <c r="L143" s="1"/>
      <c r="M143" s="1"/>
      <c r="N143" s="1"/>
    </row>
    <row r="144" spans="1:14" ht="18" customHeight="1" x14ac:dyDescent="0.3">
      <c r="A144" s="1"/>
      <c r="B144" s="1"/>
      <c r="C144" s="1"/>
      <c r="D144" s="8" t="s">
        <v>185</v>
      </c>
      <c r="E144" s="8" t="s">
        <v>85</v>
      </c>
      <c r="F144" s="4">
        <v>9.7000000000000003E-2</v>
      </c>
      <c r="G144" s="4">
        <v>0.113</v>
      </c>
      <c r="H144" s="3">
        <v>1.57</v>
      </c>
      <c r="I144" s="3">
        <v>1.59</v>
      </c>
      <c r="J144" s="1"/>
      <c r="K144" s="1"/>
      <c r="L144" s="1"/>
      <c r="M144" s="1"/>
      <c r="N144" s="1"/>
    </row>
    <row r="145" spans="1:14" ht="18" customHeight="1" x14ac:dyDescent="0.3">
      <c r="A145" s="1"/>
      <c r="B145" s="1"/>
      <c r="C145" s="1"/>
      <c r="D145" s="8" t="s">
        <v>186</v>
      </c>
      <c r="E145" s="8" t="s">
        <v>46</v>
      </c>
      <c r="F145" s="4">
        <v>0.106</v>
      </c>
      <c r="G145" s="4">
        <v>0.08</v>
      </c>
      <c r="H145" s="3">
        <v>1.6</v>
      </c>
      <c r="I145" s="3">
        <v>1.6</v>
      </c>
      <c r="J145" s="1"/>
      <c r="K145" s="1"/>
      <c r="L145" s="1"/>
      <c r="M145" s="1"/>
      <c r="N145" s="1"/>
    </row>
    <row r="146" spans="1:14" ht="18" customHeight="1" x14ac:dyDescent="0.3">
      <c r="A146" s="1"/>
      <c r="B146" s="1"/>
      <c r="C146" s="1"/>
      <c r="D146" s="8" t="s">
        <v>187</v>
      </c>
      <c r="E146" s="8" t="s">
        <v>61</v>
      </c>
      <c r="F146" s="4">
        <v>7.0000000000000007E-2</v>
      </c>
      <c r="G146" s="4">
        <v>5.6000000000000001E-2</v>
      </c>
      <c r="H146" s="3">
        <v>1.53</v>
      </c>
      <c r="I146" s="3">
        <v>1.54</v>
      </c>
      <c r="J146" s="1"/>
      <c r="K146" s="1"/>
      <c r="L146" s="1"/>
      <c r="M146" s="1"/>
      <c r="N146" s="1"/>
    </row>
    <row r="147" spans="1:14" ht="18" customHeight="1" x14ac:dyDescent="0.3">
      <c r="A147" s="1"/>
      <c r="B147" s="1"/>
      <c r="C147" s="1"/>
      <c r="D147" s="8" t="s">
        <v>188</v>
      </c>
      <c r="E147" s="8" t="s">
        <v>34</v>
      </c>
      <c r="F147" s="4">
        <v>5.5E-2</v>
      </c>
      <c r="G147" s="4">
        <v>6.5000000000000002E-2</v>
      </c>
      <c r="H147" s="3">
        <v>1.85</v>
      </c>
      <c r="I147" s="3">
        <v>1.84</v>
      </c>
      <c r="J147" s="1"/>
      <c r="K147" s="1"/>
      <c r="L147" s="1"/>
      <c r="M147" s="1"/>
      <c r="N147" s="1"/>
    </row>
    <row r="148" spans="1:14" ht="18" customHeight="1" x14ac:dyDescent="0.3">
      <c r="A148" s="1"/>
      <c r="B148" s="1"/>
      <c r="C148" s="1"/>
      <c r="D148" s="8" t="s">
        <v>189</v>
      </c>
      <c r="E148" s="8" t="s">
        <v>25</v>
      </c>
      <c r="F148" s="4">
        <v>9.6000000000000002E-2</v>
      </c>
      <c r="G148" s="4">
        <v>7.6999999999999999E-2</v>
      </c>
      <c r="H148" s="3">
        <v>1.78</v>
      </c>
      <c r="I148" s="3">
        <v>1.77</v>
      </c>
      <c r="J148" s="1"/>
      <c r="K148" s="1"/>
      <c r="L148" s="1"/>
      <c r="M148" s="1"/>
      <c r="N148" s="1"/>
    </row>
    <row r="149" spans="1:14" ht="18" customHeight="1" x14ac:dyDescent="0.3">
      <c r="A149" s="1"/>
      <c r="B149" s="1"/>
      <c r="C149" s="1"/>
      <c r="D149" s="8" t="s">
        <v>190</v>
      </c>
      <c r="E149" s="8" t="s">
        <v>29</v>
      </c>
      <c r="F149" s="4">
        <v>0.126</v>
      </c>
      <c r="G149" s="4">
        <v>0.13400000000000001</v>
      </c>
      <c r="H149" s="3">
        <v>1.41</v>
      </c>
      <c r="I149" s="3">
        <v>1.45</v>
      </c>
      <c r="J149" s="1"/>
      <c r="K149" s="1"/>
      <c r="L149" s="1"/>
      <c r="M149" s="1"/>
      <c r="N149" s="1"/>
    </row>
    <row r="150" spans="1:14" ht="18" customHeight="1" x14ac:dyDescent="0.3">
      <c r="A150" s="1"/>
      <c r="B150" s="1"/>
      <c r="C150" s="1"/>
      <c r="D150" s="8" t="s">
        <v>191</v>
      </c>
      <c r="E150" s="8" t="s">
        <v>14</v>
      </c>
      <c r="F150" s="4">
        <v>6.5000000000000002E-2</v>
      </c>
      <c r="G150" s="4">
        <v>5.8999999999999997E-2</v>
      </c>
      <c r="H150" s="3">
        <v>1.87</v>
      </c>
      <c r="I150" s="3">
        <v>1.85</v>
      </c>
      <c r="J150" s="1"/>
      <c r="K150" s="1"/>
      <c r="L150" s="1"/>
      <c r="M150" s="1"/>
      <c r="N150" s="1"/>
    </row>
    <row r="151" spans="1:14" ht="18" customHeight="1" x14ac:dyDescent="0.3">
      <c r="A151" s="1"/>
      <c r="B151" s="1"/>
      <c r="C151" s="1"/>
      <c r="D151" s="8" t="s">
        <v>192</v>
      </c>
      <c r="E151" s="8" t="s">
        <v>18</v>
      </c>
      <c r="F151" s="4">
        <v>6.0999999999999999E-2</v>
      </c>
      <c r="G151" s="4">
        <v>8.2000000000000003E-2</v>
      </c>
      <c r="H151" s="3">
        <v>1.75</v>
      </c>
      <c r="I151" s="3">
        <v>1.73</v>
      </c>
      <c r="J151" s="1"/>
      <c r="K151" s="1"/>
      <c r="L151" s="1"/>
      <c r="M151" s="1"/>
      <c r="N151" s="1"/>
    </row>
    <row r="152" spans="1:14" ht="18" customHeight="1" x14ac:dyDescent="0.3">
      <c r="A152" s="1"/>
      <c r="B152" s="1"/>
      <c r="C152" s="1"/>
      <c r="D152" s="8" t="s">
        <v>193</v>
      </c>
      <c r="E152" s="8" t="s">
        <v>124</v>
      </c>
      <c r="F152" s="4">
        <v>0.10199999999999999</v>
      </c>
      <c r="G152" s="4">
        <v>0.105</v>
      </c>
      <c r="H152" s="3">
        <v>1.62</v>
      </c>
      <c r="I152" s="3">
        <v>1.63</v>
      </c>
      <c r="J152" s="1"/>
      <c r="K152" s="1"/>
      <c r="L152" s="1"/>
      <c r="M152" s="1"/>
      <c r="N152" s="1"/>
    </row>
    <row r="153" spans="1:14" ht="18" customHeight="1" x14ac:dyDescent="0.3">
      <c r="A153" s="1"/>
      <c r="B153" s="1"/>
      <c r="C153" s="1"/>
      <c r="D153" s="8" t="s">
        <v>194</v>
      </c>
      <c r="E153" s="8" t="s">
        <v>14</v>
      </c>
      <c r="F153" s="4">
        <v>2.5999999999999999E-2</v>
      </c>
      <c r="G153" s="4">
        <v>0.01</v>
      </c>
      <c r="H153" s="3">
        <v>2.04</v>
      </c>
      <c r="I153" s="3">
        <v>2.15</v>
      </c>
      <c r="J153" s="1"/>
      <c r="K153" s="1"/>
      <c r="L153" s="1"/>
      <c r="M153" s="1"/>
      <c r="N153" s="1"/>
    </row>
    <row r="154" spans="1:14" ht="18" customHeight="1" x14ac:dyDescent="0.3">
      <c r="A154" s="1"/>
      <c r="B154" s="1"/>
      <c r="C154" s="1"/>
      <c r="D154" s="8" t="s">
        <v>195</v>
      </c>
      <c r="E154" s="8" t="s">
        <v>61</v>
      </c>
      <c r="F154" s="4">
        <v>3.5000000000000003E-2</v>
      </c>
      <c r="G154" s="4">
        <v>4.2000000000000003E-2</v>
      </c>
      <c r="H154" s="3">
        <v>1.85</v>
      </c>
      <c r="I154" s="3">
        <v>1.81</v>
      </c>
      <c r="J154" s="1"/>
      <c r="K154" s="1"/>
      <c r="L154" s="1"/>
      <c r="M154" s="1"/>
      <c r="N154" s="1"/>
    </row>
    <row r="155" spans="1:14" ht="18" customHeight="1" x14ac:dyDescent="0.3">
      <c r="A155" s="1"/>
      <c r="B155" s="1"/>
      <c r="C155" s="1"/>
      <c r="D155" s="8" t="s">
        <v>196</v>
      </c>
      <c r="E155" s="8" t="s">
        <v>14</v>
      </c>
      <c r="F155" s="4">
        <v>4.1000000000000002E-2</v>
      </c>
      <c r="G155" s="4">
        <v>4.2999999999999997E-2</v>
      </c>
      <c r="H155" s="3">
        <v>1.76</v>
      </c>
      <c r="I155" s="3">
        <v>1.78</v>
      </c>
      <c r="J155" s="1"/>
      <c r="K155" s="1"/>
      <c r="L155" s="1"/>
      <c r="M155" s="1"/>
      <c r="N155" s="1"/>
    </row>
    <row r="156" spans="1:14" ht="18" customHeight="1" x14ac:dyDescent="0.3">
      <c r="A156" s="1"/>
      <c r="B156" s="1"/>
      <c r="C156" s="1"/>
      <c r="D156" s="8" t="s">
        <v>197</v>
      </c>
      <c r="E156" s="8" t="s">
        <v>198</v>
      </c>
      <c r="F156" s="4">
        <v>7.1999999999999995E-2</v>
      </c>
      <c r="G156" s="4">
        <v>7.3999999999999996E-2</v>
      </c>
      <c r="H156" s="3">
        <v>1.64</v>
      </c>
      <c r="I156" s="3">
        <v>1.7</v>
      </c>
      <c r="J156" s="1"/>
      <c r="K156" s="1"/>
      <c r="L156" s="1"/>
      <c r="M156" s="1"/>
      <c r="N156" s="1"/>
    </row>
    <row r="157" spans="1:14" ht="18" customHeight="1" x14ac:dyDescent="0.3">
      <c r="A157" s="1"/>
      <c r="B157" s="1"/>
      <c r="C157" s="1"/>
      <c r="D157" s="8" t="s">
        <v>199</v>
      </c>
      <c r="E157" s="8" t="s">
        <v>200</v>
      </c>
      <c r="F157" s="4">
        <v>6.3E-2</v>
      </c>
      <c r="G157" s="4">
        <v>5.8000000000000003E-2</v>
      </c>
      <c r="H157" s="3">
        <v>1.74</v>
      </c>
      <c r="I157" s="3">
        <v>1.78</v>
      </c>
      <c r="J157" s="1"/>
      <c r="K157" s="1"/>
      <c r="L157" s="1"/>
      <c r="M157" s="1"/>
      <c r="N157" s="1"/>
    </row>
    <row r="158" spans="1:14" ht="18" customHeight="1" x14ac:dyDescent="0.3">
      <c r="A158" s="1"/>
      <c r="B158" s="1"/>
      <c r="C158" s="1"/>
      <c r="D158" s="8" t="s">
        <v>201</v>
      </c>
      <c r="E158" s="8" t="s">
        <v>202</v>
      </c>
      <c r="F158" s="4">
        <v>8.2000000000000003E-2</v>
      </c>
      <c r="G158" s="4">
        <v>8.8999999999999996E-2</v>
      </c>
      <c r="H158" s="3">
        <v>1.59</v>
      </c>
      <c r="I158" s="3">
        <v>1.58</v>
      </c>
      <c r="J158" s="1"/>
      <c r="K158" s="1"/>
      <c r="L158" s="1"/>
      <c r="M158" s="1"/>
      <c r="N158" s="1"/>
    </row>
    <row r="159" spans="1:14" ht="18" customHeight="1" x14ac:dyDescent="0.3">
      <c r="A159" s="1"/>
      <c r="B159" s="1"/>
      <c r="C159" s="1"/>
      <c r="D159" s="8" t="s">
        <v>203</v>
      </c>
      <c r="E159" s="8" t="s">
        <v>25</v>
      </c>
      <c r="F159" s="4">
        <v>0.104</v>
      </c>
      <c r="G159" s="4">
        <v>0.10100000000000001</v>
      </c>
      <c r="H159" s="3">
        <v>1.64</v>
      </c>
      <c r="I159" s="3">
        <v>1.69</v>
      </c>
      <c r="J159" s="1"/>
      <c r="K159" s="1"/>
      <c r="L159" s="1"/>
      <c r="M159" s="1"/>
      <c r="N159" s="1"/>
    </row>
    <row r="160" spans="1:14" ht="18" customHeight="1" x14ac:dyDescent="0.3">
      <c r="A160" s="1"/>
      <c r="B160" s="1"/>
      <c r="C160" s="1"/>
      <c r="D160" s="8" t="s">
        <v>204</v>
      </c>
      <c r="E160" s="8" t="s">
        <v>25</v>
      </c>
      <c r="F160" s="4">
        <v>0.121</v>
      </c>
      <c r="G160" s="4">
        <v>0.122</v>
      </c>
      <c r="H160" s="3">
        <v>1.59</v>
      </c>
      <c r="I160" s="3">
        <v>1.62</v>
      </c>
      <c r="J160" s="1"/>
      <c r="K160" s="1"/>
      <c r="L160" s="1"/>
      <c r="M160" s="1"/>
      <c r="N160" s="1"/>
    </row>
    <row r="161" spans="1:14" ht="18" customHeight="1" x14ac:dyDescent="0.3">
      <c r="A161" s="1"/>
      <c r="B161" s="1"/>
      <c r="C161" s="1"/>
      <c r="D161" s="8" t="s">
        <v>205</v>
      </c>
      <c r="E161" s="8" t="s">
        <v>198</v>
      </c>
      <c r="F161" s="4">
        <v>0.11700000000000001</v>
      </c>
      <c r="G161" s="4">
        <v>0.109</v>
      </c>
      <c r="H161" s="3">
        <v>1.6</v>
      </c>
      <c r="I161" s="3">
        <v>1.61</v>
      </c>
      <c r="J161" s="1"/>
      <c r="K161" s="1"/>
      <c r="L161" s="1"/>
      <c r="M161" s="1"/>
      <c r="N161" s="1"/>
    </row>
    <row r="162" spans="1:14" ht="18" customHeight="1" x14ac:dyDescent="0.3">
      <c r="A162" s="1"/>
      <c r="B162" s="1"/>
      <c r="C162" s="1"/>
      <c r="D162" s="8" t="s">
        <v>206</v>
      </c>
      <c r="E162" s="8" t="s">
        <v>58</v>
      </c>
      <c r="F162" s="4">
        <v>0.17599999999999999</v>
      </c>
      <c r="G162" s="4">
        <v>0.16900000000000001</v>
      </c>
      <c r="H162" s="3">
        <v>1.35</v>
      </c>
      <c r="I162" s="3">
        <v>1.52</v>
      </c>
      <c r="J162" s="1"/>
      <c r="K162" s="1"/>
      <c r="L162" s="1"/>
      <c r="M162" s="1"/>
      <c r="N162" s="1"/>
    </row>
    <row r="163" spans="1:14" ht="18" customHeight="1" x14ac:dyDescent="0.3">
      <c r="A163" s="1"/>
      <c r="B163" s="1"/>
      <c r="C163" s="1"/>
      <c r="D163" s="8" t="s">
        <v>207</v>
      </c>
      <c r="E163" s="8" t="s">
        <v>14</v>
      </c>
      <c r="F163" s="4">
        <v>7.2999999999999995E-2</v>
      </c>
      <c r="G163" s="4">
        <v>5.6000000000000001E-2</v>
      </c>
      <c r="H163" s="3">
        <v>1.67</v>
      </c>
      <c r="I163" s="3">
        <v>1.74</v>
      </c>
      <c r="J163" s="1"/>
      <c r="K163" s="1"/>
      <c r="L163" s="1"/>
      <c r="M163" s="1"/>
      <c r="N163" s="1"/>
    </row>
    <row r="164" spans="1:14" ht="18" customHeight="1" x14ac:dyDescent="0.3">
      <c r="A164" s="1"/>
      <c r="B164" s="1"/>
      <c r="C164" s="1"/>
      <c r="D164" s="8" t="s">
        <v>208</v>
      </c>
      <c r="E164" s="8" t="s">
        <v>36</v>
      </c>
      <c r="F164" s="4">
        <v>0.13200000000000001</v>
      </c>
      <c r="G164" s="4">
        <v>0.13300000000000001</v>
      </c>
      <c r="H164" s="3">
        <v>1.55</v>
      </c>
      <c r="I164" s="3">
        <v>1.6</v>
      </c>
      <c r="J164" s="1"/>
      <c r="K164" s="1"/>
      <c r="L164" s="1"/>
      <c r="M164" s="1"/>
      <c r="N164" s="1"/>
    </row>
    <row r="165" spans="1:14" ht="18" customHeight="1" x14ac:dyDescent="0.3">
      <c r="A165" s="1"/>
      <c r="B165" s="1"/>
      <c r="C165" s="1"/>
      <c r="D165" s="8" t="s">
        <v>209</v>
      </c>
      <c r="E165" s="8" t="s">
        <v>153</v>
      </c>
      <c r="F165" s="4">
        <v>0.112</v>
      </c>
      <c r="G165" s="4">
        <v>0.112</v>
      </c>
      <c r="H165" s="3">
        <v>1.51</v>
      </c>
      <c r="I165" s="3">
        <v>1.5</v>
      </c>
      <c r="J165" s="1"/>
      <c r="K165" s="1"/>
      <c r="L165" s="1"/>
      <c r="M165" s="1"/>
      <c r="N165" s="1"/>
    </row>
    <row r="166" spans="1:14" ht="18" customHeight="1" x14ac:dyDescent="0.3">
      <c r="A166" s="1"/>
      <c r="B166" s="1"/>
      <c r="C166" s="1"/>
      <c r="D166" s="8" t="s">
        <v>210</v>
      </c>
      <c r="E166" s="8" t="s">
        <v>211</v>
      </c>
      <c r="F166" s="4">
        <v>8.1000000000000003E-2</v>
      </c>
      <c r="G166" s="4">
        <v>0.13500000000000001</v>
      </c>
      <c r="H166" s="3">
        <v>1.6</v>
      </c>
      <c r="I166" s="3">
        <v>1.56</v>
      </c>
      <c r="J166" s="1"/>
      <c r="K166" s="1"/>
      <c r="L166" s="1"/>
      <c r="M166" s="1"/>
      <c r="N166" s="1"/>
    </row>
    <row r="167" spans="1:14" ht="18" customHeight="1" x14ac:dyDescent="0.3">
      <c r="A167" s="1"/>
      <c r="B167" s="1"/>
      <c r="C167" s="1"/>
      <c r="D167" s="8" t="s">
        <v>212</v>
      </c>
      <c r="E167" s="8" t="s">
        <v>14</v>
      </c>
      <c r="F167" s="4">
        <v>6.9000000000000006E-2</v>
      </c>
      <c r="G167" s="4">
        <v>7.5999999999999998E-2</v>
      </c>
      <c r="H167" s="3">
        <v>1.72</v>
      </c>
      <c r="I167" s="3">
        <v>1.72</v>
      </c>
      <c r="J167" s="1"/>
      <c r="K167" s="1"/>
      <c r="L167" s="1"/>
      <c r="M167" s="1"/>
      <c r="N167" s="1"/>
    </row>
    <row r="168" spans="1:14" ht="18" customHeight="1" x14ac:dyDescent="0.3">
      <c r="A168" s="1"/>
      <c r="B168" s="1"/>
      <c r="C168" s="1"/>
      <c r="D168" s="8" t="s">
        <v>213</v>
      </c>
      <c r="E168" s="8" t="s">
        <v>14</v>
      </c>
      <c r="F168" s="4">
        <v>3.7999999999999999E-2</v>
      </c>
      <c r="G168" s="4">
        <v>2.4E-2</v>
      </c>
      <c r="H168" s="3">
        <v>1.89</v>
      </c>
      <c r="I168" s="3">
        <v>1.95</v>
      </c>
      <c r="J168" s="1"/>
      <c r="K168" s="1"/>
      <c r="L168" s="1"/>
      <c r="M168" s="1"/>
      <c r="N168" s="1"/>
    </row>
    <row r="169" spans="1:14" ht="18" customHeight="1" x14ac:dyDescent="0.3">
      <c r="A169" s="1"/>
      <c r="B169" s="1"/>
      <c r="C169" s="1"/>
      <c r="D169" s="8" t="s">
        <v>214</v>
      </c>
      <c r="E169" s="8" t="s">
        <v>85</v>
      </c>
      <c r="F169" s="4">
        <v>0.11799999999999999</v>
      </c>
      <c r="G169" s="4">
        <v>0.125</v>
      </c>
      <c r="H169" s="3">
        <v>1.49</v>
      </c>
      <c r="I169" s="3">
        <v>1.47</v>
      </c>
      <c r="J169" s="1"/>
      <c r="K169" s="1"/>
      <c r="L169" s="1"/>
      <c r="M169" s="1"/>
      <c r="N169" s="1"/>
    </row>
    <row r="170" spans="1:14" ht="18" customHeight="1" x14ac:dyDescent="0.3">
      <c r="A170" s="1"/>
      <c r="B170" s="1"/>
      <c r="C170" s="1"/>
      <c r="D170" s="8" t="s">
        <v>215</v>
      </c>
      <c r="E170" s="8" t="s">
        <v>80</v>
      </c>
      <c r="F170" s="4">
        <v>7.3999999999999996E-2</v>
      </c>
      <c r="G170" s="4">
        <v>6.8000000000000005E-2</v>
      </c>
      <c r="H170" s="3">
        <v>1.67</v>
      </c>
      <c r="I170" s="3">
        <v>1.78</v>
      </c>
      <c r="J170" s="1"/>
      <c r="K170" s="1"/>
      <c r="L170" s="1"/>
      <c r="M170" s="1"/>
      <c r="N170" s="1"/>
    </row>
    <row r="171" spans="1:14" ht="18" customHeight="1" x14ac:dyDescent="0.3">
      <c r="A171" s="1"/>
      <c r="B171" s="1"/>
      <c r="C171" s="1"/>
      <c r="D171" s="8" t="s">
        <v>216</v>
      </c>
      <c r="E171" s="8" t="s">
        <v>14</v>
      </c>
      <c r="F171" s="4">
        <v>4.7E-2</v>
      </c>
      <c r="G171" s="4">
        <v>3.6999999999999998E-2</v>
      </c>
      <c r="H171" s="3">
        <v>1.92</v>
      </c>
      <c r="I171" s="3">
        <v>1.96</v>
      </c>
      <c r="J171" s="1"/>
      <c r="K171" s="1"/>
      <c r="L171" s="1"/>
      <c r="M171" s="1"/>
      <c r="N171" s="1"/>
    </row>
    <row r="172" spans="1:14" ht="18" customHeight="1" x14ac:dyDescent="0.3">
      <c r="A172" s="1"/>
      <c r="B172" s="1"/>
      <c r="C172" s="1"/>
      <c r="D172" s="8" t="s">
        <v>217</v>
      </c>
      <c r="E172" s="8" t="s">
        <v>46</v>
      </c>
      <c r="F172" s="4">
        <v>6.3E-2</v>
      </c>
      <c r="G172" s="4">
        <v>7.1999999999999995E-2</v>
      </c>
      <c r="H172" s="3">
        <v>1.6</v>
      </c>
      <c r="I172" s="3">
        <v>1.6</v>
      </c>
      <c r="J172" s="1"/>
      <c r="K172" s="1"/>
      <c r="L172" s="1"/>
      <c r="M172" s="1"/>
      <c r="N172" s="1"/>
    </row>
    <row r="173" spans="1:14" ht="18" customHeight="1" x14ac:dyDescent="0.3">
      <c r="A173" s="1"/>
      <c r="B173" s="1"/>
      <c r="C173" s="1"/>
      <c r="D173" s="8" t="s">
        <v>218</v>
      </c>
      <c r="E173" s="8" t="s">
        <v>61</v>
      </c>
      <c r="F173" s="4">
        <v>6.5000000000000002E-2</v>
      </c>
      <c r="G173" s="4">
        <v>5.2999999999999999E-2</v>
      </c>
      <c r="H173" s="3">
        <v>1.75</v>
      </c>
      <c r="I173" s="3">
        <v>1.71</v>
      </c>
      <c r="J173" s="1"/>
      <c r="K173" s="1"/>
      <c r="L173" s="1"/>
      <c r="M173" s="1"/>
      <c r="N173" s="1"/>
    </row>
    <row r="174" spans="1:14" ht="18" customHeight="1" x14ac:dyDescent="0.3">
      <c r="A174" s="1"/>
      <c r="B174" s="1"/>
      <c r="C174" s="1"/>
      <c r="D174" s="8" t="s">
        <v>219</v>
      </c>
      <c r="E174" s="8" t="s">
        <v>61</v>
      </c>
      <c r="F174" s="4">
        <v>0.19900000000000001</v>
      </c>
      <c r="G174" s="4">
        <v>0.186</v>
      </c>
      <c r="H174" s="3">
        <v>1.19</v>
      </c>
      <c r="I174" s="3">
        <v>1.24</v>
      </c>
      <c r="J174" s="1"/>
      <c r="K174" s="1"/>
      <c r="L174" s="1"/>
      <c r="M174" s="1"/>
      <c r="N174" s="1"/>
    </row>
    <row r="175" spans="1:14" ht="18" customHeight="1" x14ac:dyDescent="0.3">
      <c r="A175" s="1"/>
      <c r="B175" s="1"/>
      <c r="C175" s="1"/>
      <c r="D175" s="8" t="s">
        <v>220</v>
      </c>
      <c r="E175" s="8" t="s">
        <v>14</v>
      </c>
      <c r="F175" s="4">
        <v>5.7000000000000002E-2</v>
      </c>
      <c r="G175" s="4">
        <v>3.6999999999999998E-2</v>
      </c>
      <c r="H175" s="3">
        <v>2.0499999999999998</v>
      </c>
      <c r="I175" s="3">
        <v>1.93</v>
      </c>
      <c r="J175" s="1"/>
      <c r="K175" s="1"/>
      <c r="L175" s="1"/>
      <c r="M175" s="1"/>
      <c r="N175" s="1"/>
    </row>
    <row r="176" spans="1:14" ht="18" customHeight="1" x14ac:dyDescent="0.3">
      <c r="A176" s="1"/>
      <c r="B176" s="1"/>
      <c r="C176" s="1"/>
      <c r="D176" s="8" t="s">
        <v>221</v>
      </c>
      <c r="E176" s="8" t="s">
        <v>153</v>
      </c>
      <c r="F176" s="4">
        <v>0.17899999999999999</v>
      </c>
      <c r="G176" s="4">
        <v>0.187</v>
      </c>
      <c r="H176" s="3">
        <v>1.3</v>
      </c>
      <c r="I176" s="3">
        <v>1.34</v>
      </c>
      <c r="J176" s="1"/>
      <c r="K176" s="1"/>
      <c r="L176" s="1"/>
      <c r="M176" s="1"/>
      <c r="N176" s="1"/>
    </row>
    <row r="177" spans="1:14" ht="18" customHeight="1" x14ac:dyDescent="0.3">
      <c r="A177" s="1"/>
      <c r="B177" s="1"/>
      <c r="C177" s="1"/>
      <c r="D177" s="8" t="s">
        <v>222</v>
      </c>
      <c r="E177" s="8" t="s">
        <v>223</v>
      </c>
      <c r="F177" s="4">
        <v>0.182</v>
      </c>
      <c r="G177" s="4">
        <v>0.17100000000000001</v>
      </c>
      <c r="H177" s="3">
        <v>1.33</v>
      </c>
      <c r="I177" s="3">
        <v>1.35</v>
      </c>
      <c r="J177" s="1"/>
      <c r="K177" s="1"/>
      <c r="L177" s="1"/>
      <c r="M177" s="1"/>
      <c r="N177" s="1"/>
    </row>
    <row r="178" spans="1:14" ht="18" customHeight="1" x14ac:dyDescent="0.3">
      <c r="A178" s="1"/>
      <c r="B178" s="1"/>
      <c r="C178" s="1"/>
      <c r="D178" s="8" t="s">
        <v>224</v>
      </c>
      <c r="E178" s="8" t="s">
        <v>61</v>
      </c>
      <c r="F178" s="4">
        <v>2.5000000000000001E-2</v>
      </c>
      <c r="G178" s="4">
        <v>2.3E-2</v>
      </c>
      <c r="H178" s="3">
        <v>1.97</v>
      </c>
      <c r="I178" s="3">
        <v>2</v>
      </c>
      <c r="J178" s="1"/>
      <c r="K178" s="1"/>
      <c r="L178" s="1"/>
      <c r="M178" s="1"/>
      <c r="N178" s="1"/>
    </row>
    <row r="179" spans="1:14" ht="18" customHeight="1" x14ac:dyDescent="0.3">
      <c r="A179" s="1"/>
      <c r="B179" s="1"/>
      <c r="C179" s="1"/>
      <c r="D179" s="8" t="s">
        <v>225</v>
      </c>
      <c r="E179" s="8" t="s">
        <v>54</v>
      </c>
      <c r="F179" s="4">
        <v>9.7000000000000003E-2</v>
      </c>
      <c r="G179" s="4">
        <v>8.3000000000000004E-2</v>
      </c>
      <c r="H179" s="3">
        <v>1.6</v>
      </c>
      <c r="I179" s="3">
        <v>1.65</v>
      </c>
      <c r="J179" s="1"/>
      <c r="K179" s="1"/>
      <c r="L179" s="1"/>
      <c r="M179" s="1"/>
      <c r="N179" s="1"/>
    </row>
    <row r="180" spans="1:14" ht="18" customHeight="1" x14ac:dyDescent="0.3">
      <c r="A180" s="1"/>
      <c r="B180" s="1"/>
      <c r="C180" s="1"/>
      <c r="D180" s="8" t="s">
        <v>226</v>
      </c>
      <c r="E180" s="8" t="s">
        <v>25</v>
      </c>
      <c r="F180" s="4">
        <v>8.1000000000000003E-2</v>
      </c>
      <c r="G180" s="4">
        <v>7.1999999999999995E-2</v>
      </c>
      <c r="H180" s="3">
        <v>1.82</v>
      </c>
      <c r="I180" s="3">
        <v>1.86</v>
      </c>
      <c r="J180" s="1"/>
      <c r="K180" s="1"/>
      <c r="L180" s="1"/>
      <c r="M180" s="1"/>
      <c r="N180" s="1"/>
    </row>
    <row r="181" spans="1:14" ht="18" customHeight="1" x14ac:dyDescent="0.3">
      <c r="A181" s="1"/>
      <c r="B181" s="1"/>
      <c r="C181" s="1"/>
      <c r="D181" s="8" t="s">
        <v>227</v>
      </c>
      <c r="E181" s="8" t="s">
        <v>54</v>
      </c>
      <c r="F181" s="4">
        <v>8.5000000000000006E-2</v>
      </c>
      <c r="G181" s="4">
        <v>0.11</v>
      </c>
      <c r="H181" s="3">
        <v>1.68</v>
      </c>
      <c r="I181" s="3">
        <v>1.62</v>
      </c>
      <c r="J181" s="1"/>
      <c r="K181" s="1"/>
      <c r="L181" s="1"/>
      <c r="M181" s="1"/>
      <c r="N181" s="1"/>
    </row>
    <row r="182" spans="1:14" ht="18" customHeight="1" x14ac:dyDescent="0.3">
      <c r="A182" s="1"/>
      <c r="B182" s="1"/>
      <c r="C182" s="1"/>
      <c r="D182" s="8" t="s">
        <v>228</v>
      </c>
      <c r="E182" s="8" t="s">
        <v>25</v>
      </c>
      <c r="F182" s="4">
        <v>0.05</v>
      </c>
      <c r="G182" s="4">
        <v>2.9000000000000001E-2</v>
      </c>
      <c r="H182" s="3">
        <v>2.2200000000000002</v>
      </c>
      <c r="I182" s="3">
        <v>2.3199999999999998</v>
      </c>
      <c r="J182" s="1"/>
      <c r="K182" s="1"/>
      <c r="L182" s="1"/>
      <c r="M182" s="1"/>
      <c r="N182" s="1"/>
    </row>
    <row r="183" spans="1:14" ht="18" customHeight="1" x14ac:dyDescent="0.3">
      <c r="A183" s="1"/>
      <c r="B183" s="1"/>
      <c r="C183" s="1"/>
      <c r="D183" s="8" t="s">
        <v>229</v>
      </c>
      <c r="E183" s="8" t="s">
        <v>85</v>
      </c>
      <c r="F183" s="4">
        <v>3.7999999999999999E-2</v>
      </c>
      <c r="G183" s="4">
        <v>3.7999999999999999E-2</v>
      </c>
      <c r="H183" s="3">
        <v>1.82</v>
      </c>
      <c r="I183" s="3">
        <v>1.96</v>
      </c>
      <c r="J183" s="1"/>
      <c r="K183" s="1"/>
      <c r="L183" s="1"/>
      <c r="M183" s="1"/>
      <c r="N183" s="1"/>
    </row>
    <row r="184" spans="1:14" ht="18" customHeight="1" x14ac:dyDescent="0.3">
      <c r="A184" s="1"/>
      <c r="B184" s="1"/>
      <c r="C184" s="1"/>
      <c r="D184" s="8" t="s">
        <v>230</v>
      </c>
      <c r="E184" s="8" t="s">
        <v>25</v>
      </c>
      <c r="F184" s="4">
        <v>3.5000000000000003E-2</v>
      </c>
      <c r="G184" s="4">
        <v>7.0000000000000001E-3</v>
      </c>
      <c r="H184" s="3">
        <v>2.12</v>
      </c>
      <c r="I184" s="3">
        <v>2.36</v>
      </c>
      <c r="J184" s="1"/>
      <c r="K184" s="1"/>
      <c r="L184" s="1"/>
      <c r="M184" s="1"/>
      <c r="N184" s="1"/>
    </row>
    <row r="185" spans="1:14" ht="18" customHeight="1" x14ac:dyDescent="0.3">
      <c r="A185" s="1"/>
      <c r="B185" s="1"/>
      <c r="C185" s="1"/>
      <c r="D185" s="8" t="s">
        <v>231</v>
      </c>
      <c r="E185" s="8" t="s">
        <v>40</v>
      </c>
      <c r="F185" s="4">
        <v>3.3000000000000002E-2</v>
      </c>
      <c r="G185" s="4">
        <v>4.3999999999999997E-2</v>
      </c>
      <c r="H185" s="3">
        <v>1.89</v>
      </c>
      <c r="I185" s="3">
        <v>1.91</v>
      </c>
      <c r="J185" s="1"/>
      <c r="K185" s="1"/>
      <c r="L185" s="1"/>
      <c r="M185" s="1"/>
      <c r="N185" s="1"/>
    </row>
    <row r="186" spans="1:14" ht="18" customHeight="1" x14ac:dyDescent="0.3">
      <c r="A186" s="1"/>
      <c r="B186" s="1"/>
      <c r="C186" s="1"/>
      <c r="D186" s="8" t="s">
        <v>232</v>
      </c>
      <c r="E186" s="8" t="s">
        <v>85</v>
      </c>
      <c r="F186" s="4">
        <v>7.9000000000000001E-2</v>
      </c>
      <c r="G186" s="4">
        <v>5.8999999999999997E-2</v>
      </c>
      <c r="H186" s="3">
        <v>1.66</v>
      </c>
      <c r="I186" s="3">
        <v>1.72</v>
      </c>
      <c r="J186" s="1"/>
      <c r="K186" s="1"/>
      <c r="L186" s="1"/>
      <c r="M186" s="1"/>
      <c r="N186" s="1"/>
    </row>
    <row r="187" spans="1:14" ht="18" customHeight="1" x14ac:dyDescent="0.3">
      <c r="A187" s="1"/>
      <c r="B187" s="1"/>
      <c r="C187" s="1"/>
      <c r="D187" s="8" t="s">
        <v>233</v>
      </c>
      <c r="E187" s="8" t="s">
        <v>63</v>
      </c>
      <c r="F187" s="4">
        <v>0.30399999999999999</v>
      </c>
      <c r="G187" s="4">
        <v>0.29199999999999998</v>
      </c>
      <c r="H187" s="3">
        <v>1.01</v>
      </c>
      <c r="I187" s="3">
        <v>1.1000000000000001</v>
      </c>
      <c r="J187" s="1"/>
      <c r="K187" s="1"/>
      <c r="L187" s="1"/>
      <c r="M187" s="1"/>
      <c r="N187" s="1"/>
    </row>
    <row r="188" spans="1:14" ht="18" customHeight="1" x14ac:dyDescent="0.3">
      <c r="A188" s="1"/>
      <c r="B188" s="1"/>
      <c r="C188" s="1"/>
      <c r="D188" s="8" t="s">
        <v>234</v>
      </c>
      <c r="E188" s="8" t="s">
        <v>46</v>
      </c>
      <c r="F188" s="4">
        <v>0.188</v>
      </c>
      <c r="G188" s="4">
        <v>0.20200000000000001</v>
      </c>
      <c r="H188" s="3">
        <v>1.28</v>
      </c>
      <c r="I188" s="3">
        <v>1.26</v>
      </c>
      <c r="J188" s="1"/>
      <c r="K188" s="1"/>
      <c r="L188" s="1"/>
      <c r="M188" s="1"/>
      <c r="N188" s="1"/>
    </row>
    <row r="189" spans="1:14" ht="18" customHeight="1" x14ac:dyDescent="0.3">
      <c r="A189" s="1"/>
      <c r="B189" s="1"/>
      <c r="C189" s="1"/>
      <c r="D189" s="8" t="s">
        <v>235</v>
      </c>
      <c r="E189" s="8" t="s">
        <v>68</v>
      </c>
      <c r="F189" s="4">
        <v>0.54500000000000004</v>
      </c>
      <c r="G189" s="4">
        <v>0.54400000000000004</v>
      </c>
      <c r="H189" s="3">
        <v>0.63</v>
      </c>
      <c r="I189" s="3">
        <v>0.63</v>
      </c>
      <c r="J189" s="1"/>
      <c r="K189" s="1"/>
      <c r="L189" s="1"/>
      <c r="M189" s="1"/>
      <c r="N189" s="1"/>
    </row>
    <row r="190" spans="1:14" ht="18" customHeight="1" x14ac:dyDescent="0.3">
      <c r="A190" s="1"/>
      <c r="B190" s="1"/>
      <c r="C190" s="1"/>
      <c r="D190" s="8" t="s">
        <v>236</v>
      </c>
      <c r="E190" s="8" t="s">
        <v>121</v>
      </c>
      <c r="F190" s="4">
        <v>0.39200000000000002</v>
      </c>
      <c r="G190" s="4">
        <v>0.40300000000000002</v>
      </c>
      <c r="H190" s="3">
        <v>0.86</v>
      </c>
      <c r="I190" s="3">
        <v>0.89</v>
      </c>
      <c r="J190" s="1"/>
      <c r="K190" s="1"/>
      <c r="L190" s="1"/>
      <c r="M190" s="1"/>
      <c r="N190" s="1"/>
    </row>
    <row r="191" spans="1:14" ht="18" customHeight="1" x14ac:dyDescent="0.3">
      <c r="A191" s="1"/>
      <c r="B191" s="1"/>
      <c r="C191" s="1"/>
      <c r="D191" s="8" t="s">
        <v>237</v>
      </c>
      <c r="E191" s="8" t="s">
        <v>20</v>
      </c>
      <c r="F191" s="4">
        <v>9.5000000000000001E-2</v>
      </c>
      <c r="G191" s="4">
        <v>8.4000000000000005E-2</v>
      </c>
      <c r="H191" s="3">
        <v>1.63</v>
      </c>
      <c r="I191" s="3">
        <v>1.69</v>
      </c>
      <c r="J191" s="1"/>
      <c r="K191" s="1"/>
      <c r="L191" s="1"/>
      <c r="M191" s="1"/>
      <c r="N191" s="1"/>
    </row>
    <row r="192" spans="1:14" ht="18" customHeight="1" x14ac:dyDescent="0.3">
      <c r="A192" s="1"/>
      <c r="B192" s="1"/>
      <c r="C192" s="1"/>
      <c r="D192" s="8" t="s">
        <v>238</v>
      </c>
      <c r="E192" s="8" t="s">
        <v>20</v>
      </c>
      <c r="F192" s="4">
        <v>0.106</v>
      </c>
      <c r="G192" s="4">
        <v>0.15</v>
      </c>
      <c r="H192" s="3">
        <v>1.58</v>
      </c>
      <c r="I192" s="3">
        <v>1.54</v>
      </c>
      <c r="J192" s="1"/>
      <c r="K192" s="1"/>
      <c r="L192" s="1"/>
      <c r="M192" s="1"/>
      <c r="N192" s="1"/>
    </row>
    <row r="193" spans="1:14" ht="18" customHeight="1" x14ac:dyDescent="0.3">
      <c r="A193" s="1"/>
      <c r="B193" s="1"/>
      <c r="C193" s="1"/>
      <c r="D193" s="8" t="s">
        <v>239</v>
      </c>
      <c r="E193" s="8" t="s">
        <v>65</v>
      </c>
      <c r="F193" s="4">
        <v>7.0000000000000007E-2</v>
      </c>
      <c r="G193" s="4">
        <v>4.2999999999999997E-2</v>
      </c>
      <c r="H193" s="3">
        <v>1.83</v>
      </c>
      <c r="I193" s="3">
        <v>1.87</v>
      </c>
      <c r="J193" s="1"/>
      <c r="K193" s="1"/>
      <c r="L193" s="1"/>
      <c r="M193" s="1"/>
      <c r="N193" s="1"/>
    </row>
    <row r="194" spans="1:14" ht="18" customHeight="1" x14ac:dyDescent="0.3">
      <c r="A194" s="1"/>
      <c r="B194" s="1"/>
      <c r="C194" s="1"/>
      <c r="D194" s="8" t="s">
        <v>240</v>
      </c>
      <c r="E194" s="8" t="s">
        <v>82</v>
      </c>
      <c r="F194" s="4">
        <v>0.127</v>
      </c>
      <c r="G194" s="4">
        <v>0.107</v>
      </c>
      <c r="H194" s="3">
        <v>1.52</v>
      </c>
      <c r="I194" s="3">
        <v>1.46</v>
      </c>
      <c r="J194" s="1"/>
      <c r="K194" s="1"/>
      <c r="L194" s="1"/>
      <c r="M194" s="1"/>
      <c r="N194" s="1"/>
    </row>
    <row r="195" spans="1:14" ht="18" customHeight="1" x14ac:dyDescent="0.3">
      <c r="A195" s="1"/>
      <c r="B195" s="1"/>
      <c r="C195" s="1"/>
      <c r="D195" s="8" t="s">
        <v>241</v>
      </c>
      <c r="E195" s="8" t="s">
        <v>124</v>
      </c>
      <c r="F195" s="4">
        <v>7.0000000000000007E-2</v>
      </c>
      <c r="G195" s="4">
        <v>5.6000000000000001E-2</v>
      </c>
      <c r="H195" s="3">
        <v>1.84</v>
      </c>
      <c r="I195" s="3">
        <v>1.89</v>
      </c>
      <c r="J195" s="1"/>
      <c r="K195" s="1"/>
      <c r="L195" s="1"/>
      <c r="M195" s="1"/>
      <c r="N195" s="1"/>
    </row>
    <row r="196" spans="1:14" ht="18" customHeight="1" x14ac:dyDescent="0.3">
      <c r="A196" s="1"/>
      <c r="B196" s="1"/>
      <c r="C196" s="1"/>
      <c r="D196" s="8" t="s">
        <v>242</v>
      </c>
      <c r="E196" s="8" t="s">
        <v>25</v>
      </c>
      <c r="F196" s="4">
        <v>4.5999999999999999E-2</v>
      </c>
      <c r="G196" s="4">
        <v>5.5E-2</v>
      </c>
      <c r="H196" s="3">
        <v>2.21</v>
      </c>
      <c r="I196" s="3">
        <v>2.27</v>
      </c>
      <c r="J196" s="1"/>
      <c r="K196" s="1"/>
      <c r="L196" s="1"/>
      <c r="M196" s="1"/>
      <c r="N196" s="1"/>
    </row>
    <row r="197" spans="1:14" ht="18" customHeight="1" x14ac:dyDescent="0.3">
      <c r="A197" s="1"/>
      <c r="B197" s="1"/>
      <c r="C197" s="1"/>
      <c r="D197" s="8" t="s">
        <v>243</v>
      </c>
      <c r="E197" s="8" t="s">
        <v>25</v>
      </c>
      <c r="F197" s="4">
        <v>0.17299999999999999</v>
      </c>
      <c r="G197" s="4">
        <v>0.16700000000000001</v>
      </c>
      <c r="H197" s="3">
        <v>1.44</v>
      </c>
      <c r="I197" s="3">
        <v>1.45</v>
      </c>
      <c r="J197" s="1"/>
      <c r="K197" s="1"/>
      <c r="L197" s="1"/>
      <c r="M197" s="1"/>
      <c r="N197" s="1"/>
    </row>
    <row r="198" spans="1:14" ht="18" customHeight="1" x14ac:dyDescent="0.3">
      <c r="A198" s="1"/>
      <c r="B198" s="1"/>
      <c r="C198" s="1"/>
      <c r="D198" s="8" t="s">
        <v>244</v>
      </c>
      <c r="E198" s="8" t="s">
        <v>25</v>
      </c>
      <c r="F198" s="4">
        <v>5.6000000000000001E-2</v>
      </c>
      <c r="G198" s="4">
        <v>3.5999999999999997E-2</v>
      </c>
      <c r="H198" s="3">
        <v>1.89</v>
      </c>
      <c r="I198" s="3">
        <v>1.92</v>
      </c>
      <c r="J198" s="1"/>
      <c r="K198" s="1"/>
      <c r="L198" s="1"/>
      <c r="M198" s="1"/>
      <c r="N198" s="1"/>
    </row>
    <row r="199" spans="1:14" ht="18" customHeight="1" x14ac:dyDescent="0.3">
      <c r="A199" s="1"/>
      <c r="B199" s="1"/>
      <c r="C199" s="1"/>
      <c r="D199" s="8" t="s">
        <v>245</v>
      </c>
      <c r="E199" s="8" t="s">
        <v>14</v>
      </c>
      <c r="F199" s="4">
        <v>4.3999999999999997E-2</v>
      </c>
      <c r="G199" s="4">
        <v>5.1999999999999998E-2</v>
      </c>
      <c r="H199" s="3">
        <v>1.83</v>
      </c>
      <c r="I199" s="3">
        <v>1.78</v>
      </c>
      <c r="J199" s="1"/>
      <c r="K199" s="1"/>
      <c r="L199" s="1"/>
      <c r="M199" s="1"/>
      <c r="N199" s="1"/>
    </row>
    <row r="200" spans="1:14" ht="18" customHeight="1" x14ac:dyDescent="0.3">
      <c r="A200" s="1"/>
      <c r="B200" s="1"/>
      <c r="C200" s="1"/>
      <c r="D200" s="8" t="s">
        <v>246</v>
      </c>
      <c r="E200" s="8" t="s">
        <v>65</v>
      </c>
      <c r="F200" s="4">
        <v>0.06</v>
      </c>
      <c r="G200" s="4">
        <v>5.7000000000000002E-2</v>
      </c>
      <c r="H200" s="3">
        <v>1.78</v>
      </c>
      <c r="I200" s="3">
        <v>1.82</v>
      </c>
      <c r="J200" s="1"/>
      <c r="K200" s="1"/>
      <c r="L200" s="1"/>
      <c r="M200" s="1"/>
      <c r="N200" s="1"/>
    </row>
    <row r="201" spans="1:14" ht="18" customHeight="1" x14ac:dyDescent="0.3">
      <c r="A201" s="1"/>
      <c r="B201" s="1"/>
      <c r="C201" s="1"/>
      <c r="D201" s="8" t="s">
        <v>247</v>
      </c>
      <c r="E201" s="8" t="s">
        <v>182</v>
      </c>
      <c r="F201" s="4">
        <v>4.5999999999999999E-2</v>
      </c>
      <c r="G201" s="4">
        <v>2.7E-2</v>
      </c>
      <c r="H201" s="3">
        <v>2.0099999999999998</v>
      </c>
      <c r="I201" s="3">
        <v>2.0099999999999998</v>
      </c>
      <c r="J201" s="1"/>
      <c r="K201" s="1"/>
      <c r="L201" s="1"/>
      <c r="M201" s="1"/>
      <c r="N201" s="1"/>
    </row>
    <row r="202" spans="1:14" ht="18" customHeight="1" x14ac:dyDescent="0.3">
      <c r="A202" s="1"/>
      <c r="B202" s="1"/>
      <c r="C202" s="1"/>
      <c r="D202" s="8" t="s">
        <v>248</v>
      </c>
      <c r="E202" s="8" t="s">
        <v>200</v>
      </c>
      <c r="F202" s="4">
        <v>8.2000000000000003E-2</v>
      </c>
      <c r="G202" s="4">
        <v>9.1999999999999998E-2</v>
      </c>
      <c r="H202" s="3">
        <v>1.68</v>
      </c>
      <c r="I202" s="3">
        <v>1.66</v>
      </c>
      <c r="J202" s="1"/>
      <c r="K202" s="1"/>
      <c r="L202" s="1"/>
      <c r="M202" s="1"/>
      <c r="N202" s="1"/>
    </row>
    <row r="203" spans="1:14" ht="18" customHeight="1" x14ac:dyDescent="0.3">
      <c r="A203" s="1"/>
      <c r="B203" s="1"/>
      <c r="C203" s="1"/>
      <c r="D203" s="8" t="s">
        <v>249</v>
      </c>
      <c r="E203" s="8" t="s">
        <v>25</v>
      </c>
      <c r="F203" s="4">
        <v>4.5999999999999999E-2</v>
      </c>
      <c r="G203" s="4">
        <v>3.9E-2</v>
      </c>
      <c r="H203" s="3">
        <v>2.04</v>
      </c>
      <c r="I203" s="3">
        <v>2.15</v>
      </c>
      <c r="J203" s="1"/>
      <c r="K203" s="1"/>
      <c r="L203" s="1"/>
      <c r="M203" s="1"/>
      <c r="N203" s="1"/>
    </row>
    <row r="204" spans="1:14" ht="18" customHeight="1" x14ac:dyDescent="0.3">
      <c r="A204" s="1"/>
      <c r="B204" s="1"/>
      <c r="C204" s="1"/>
      <c r="D204" s="8" t="s">
        <v>250</v>
      </c>
      <c r="E204" s="8" t="s">
        <v>25</v>
      </c>
      <c r="F204" s="4">
        <v>3.6999999999999998E-2</v>
      </c>
      <c r="G204" s="4">
        <v>0.05</v>
      </c>
      <c r="H204" s="3">
        <v>2.12</v>
      </c>
      <c r="I204" s="3">
        <v>2.16</v>
      </c>
      <c r="J204" s="1"/>
      <c r="K204" s="1"/>
      <c r="L204" s="1"/>
      <c r="M204" s="1"/>
      <c r="N204" s="1"/>
    </row>
    <row r="205" spans="1:14" ht="18" customHeight="1" x14ac:dyDescent="0.3">
      <c r="A205" s="1"/>
      <c r="B205" s="1"/>
      <c r="C205" s="1"/>
      <c r="D205" s="8" t="s">
        <v>251</v>
      </c>
      <c r="E205" s="8" t="s">
        <v>61</v>
      </c>
      <c r="F205" s="4">
        <v>9.4E-2</v>
      </c>
      <c r="G205" s="4">
        <v>8.2000000000000003E-2</v>
      </c>
      <c r="H205" s="3">
        <v>1.45</v>
      </c>
      <c r="I205" s="3">
        <v>1.5</v>
      </c>
      <c r="J205" s="1"/>
      <c r="K205" s="1"/>
      <c r="L205" s="1"/>
      <c r="M205" s="1"/>
      <c r="N205" s="1"/>
    </row>
    <row r="206" spans="1:14" ht="18" customHeight="1" x14ac:dyDescent="0.3">
      <c r="A206" s="1"/>
      <c r="B206" s="1"/>
      <c r="C206" s="1"/>
      <c r="D206" s="8" t="s">
        <v>252</v>
      </c>
      <c r="E206" s="8" t="s">
        <v>182</v>
      </c>
      <c r="F206" s="4">
        <v>3.9E-2</v>
      </c>
      <c r="G206" s="4">
        <v>3.2000000000000001E-2</v>
      </c>
      <c r="H206" s="3">
        <v>1.85</v>
      </c>
      <c r="I206" s="3">
        <v>1.85</v>
      </c>
      <c r="J206" s="1"/>
      <c r="K206" s="1"/>
      <c r="L206" s="1"/>
      <c r="M206" s="1"/>
      <c r="N206" s="1"/>
    </row>
    <row r="207" spans="1:14" ht="18" customHeight="1" x14ac:dyDescent="0.3">
      <c r="A207" s="1"/>
      <c r="B207" s="1"/>
      <c r="C207" s="1"/>
      <c r="D207" s="8" t="s">
        <v>253</v>
      </c>
      <c r="E207" s="8" t="s">
        <v>25</v>
      </c>
      <c r="F207" s="4">
        <v>4.2999999999999997E-2</v>
      </c>
      <c r="G207" s="4">
        <v>4.5999999999999999E-2</v>
      </c>
      <c r="H207" s="3">
        <v>2.2000000000000002</v>
      </c>
      <c r="I207" s="3">
        <v>2.1</v>
      </c>
      <c r="J207" s="1"/>
      <c r="K207" s="1"/>
      <c r="L207" s="1"/>
      <c r="M207" s="1"/>
      <c r="N207" s="1"/>
    </row>
    <row r="208" spans="1:14" ht="18" customHeight="1" x14ac:dyDescent="0.3">
      <c r="A208" s="1"/>
      <c r="B208" s="1"/>
      <c r="C208" s="1"/>
      <c r="D208" s="8" t="s">
        <v>254</v>
      </c>
      <c r="E208" s="8" t="s">
        <v>61</v>
      </c>
      <c r="F208" s="4">
        <v>6.2E-2</v>
      </c>
      <c r="G208" s="4">
        <v>0.03</v>
      </c>
      <c r="H208" s="3">
        <v>1.6</v>
      </c>
      <c r="I208" s="3">
        <v>1.75</v>
      </c>
      <c r="J208" s="1"/>
      <c r="K208" s="1"/>
      <c r="L208" s="1"/>
      <c r="M208" s="1"/>
      <c r="N208" s="1"/>
    </row>
    <row r="209" spans="1:14" ht="18" customHeight="1" x14ac:dyDescent="0.3">
      <c r="A209" s="1"/>
      <c r="B209" s="1"/>
      <c r="C209" s="1"/>
      <c r="D209" s="8" t="s">
        <v>255</v>
      </c>
      <c r="E209" s="8" t="s">
        <v>25</v>
      </c>
      <c r="F209" s="4">
        <v>8.1000000000000003E-2</v>
      </c>
      <c r="G209" s="4">
        <v>5.6000000000000001E-2</v>
      </c>
      <c r="H209" s="3">
        <v>1.95</v>
      </c>
      <c r="I209" s="3">
        <v>2.02</v>
      </c>
      <c r="J209" s="1"/>
      <c r="K209" s="1"/>
      <c r="L209" s="1"/>
      <c r="M209" s="1"/>
      <c r="N209" s="1"/>
    </row>
    <row r="210" spans="1:14" ht="18" customHeight="1" x14ac:dyDescent="0.3">
      <c r="A210" s="1"/>
      <c r="B210" s="1"/>
      <c r="C210" s="1"/>
      <c r="D210" s="8" t="s">
        <v>256</v>
      </c>
      <c r="E210" s="8" t="s">
        <v>124</v>
      </c>
      <c r="F210" s="4">
        <v>0.152</v>
      </c>
      <c r="G210" s="4">
        <v>0.154</v>
      </c>
      <c r="H210" s="3">
        <v>1.41</v>
      </c>
      <c r="I210" s="3">
        <v>1.5</v>
      </c>
      <c r="J210" s="1"/>
      <c r="K210" s="1"/>
      <c r="L210" s="1"/>
      <c r="M210" s="1"/>
      <c r="N210" s="1"/>
    </row>
    <row r="211" spans="1:14" ht="18" customHeight="1" x14ac:dyDescent="0.3">
      <c r="A211" s="1"/>
      <c r="B211" s="1"/>
      <c r="C211" s="1"/>
      <c r="D211" s="8" t="s">
        <v>257</v>
      </c>
      <c r="E211" s="8" t="s">
        <v>25</v>
      </c>
      <c r="F211" s="4">
        <v>9.7000000000000003E-2</v>
      </c>
      <c r="G211" s="4">
        <v>0.114</v>
      </c>
      <c r="H211" s="3">
        <v>1.62</v>
      </c>
      <c r="I211" s="3">
        <v>1.54</v>
      </c>
      <c r="J211" s="1"/>
      <c r="K211" s="1"/>
      <c r="L211" s="1"/>
      <c r="M211" s="1"/>
      <c r="N211" s="1"/>
    </row>
    <row r="212" spans="1:14" ht="18" customHeight="1" x14ac:dyDescent="0.3">
      <c r="A212" s="1"/>
      <c r="B212" s="1"/>
      <c r="C212" s="1"/>
      <c r="D212" s="8" t="s">
        <v>257</v>
      </c>
      <c r="E212" s="8" t="s">
        <v>14</v>
      </c>
      <c r="F212" s="4">
        <v>5.8000000000000003E-2</v>
      </c>
      <c r="G212" s="4">
        <v>5.7000000000000002E-2</v>
      </c>
      <c r="H212" s="3">
        <v>1.78</v>
      </c>
      <c r="I212" s="3">
        <v>1.88</v>
      </c>
      <c r="J212" s="1"/>
      <c r="K212" s="1"/>
      <c r="L212" s="1"/>
      <c r="M212" s="1"/>
      <c r="N212" s="1"/>
    </row>
    <row r="213" spans="1:14" ht="18" customHeight="1" x14ac:dyDescent="0.3">
      <c r="A213" s="1"/>
      <c r="B213" s="1"/>
      <c r="C213" s="1"/>
      <c r="D213" s="8" t="s">
        <v>258</v>
      </c>
      <c r="E213" s="8" t="s">
        <v>121</v>
      </c>
      <c r="F213" s="4">
        <v>0.33600000000000002</v>
      </c>
      <c r="G213" s="4">
        <v>0.33</v>
      </c>
      <c r="H213" s="3">
        <v>1.05</v>
      </c>
      <c r="I213" s="3">
        <v>1</v>
      </c>
      <c r="J213" s="1"/>
      <c r="K213" s="1"/>
      <c r="L213" s="1"/>
      <c r="M213" s="1"/>
      <c r="N213" s="1"/>
    </row>
    <row r="214" spans="1:14" ht="18" customHeight="1" x14ac:dyDescent="0.3">
      <c r="A214" s="1"/>
      <c r="B214" s="1"/>
      <c r="C214" s="1"/>
      <c r="D214" s="8" t="s">
        <v>259</v>
      </c>
      <c r="E214" s="8" t="s">
        <v>14</v>
      </c>
      <c r="F214" s="4">
        <v>2.4E-2</v>
      </c>
      <c r="G214" s="4">
        <v>1.4E-2</v>
      </c>
      <c r="H214" s="3">
        <v>1.99</v>
      </c>
      <c r="I214" s="3">
        <v>2.1800000000000002</v>
      </c>
      <c r="J214" s="1"/>
      <c r="K214" s="1"/>
      <c r="L214" s="1"/>
      <c r="M214" s="1"/>
      <c r="N214" s="1"/>
    </row>
    <row r="215" spans="1:14" ht="18" customHeight="1" x14ac:dyDescent="0.3">
      <c r="A215" s="1"/>
      <c r="B215" s="1"/>
      <c r="C215" s="1"/>
      <c r="D215" s="8" t="s">
        <v>260</v>
      </c>
      <c r="E215" s="8" t="s">
        <v>61</v>
      </c>
      <c r="F215" s="4">
        <v>0.06</v>
      </c>
      <c r="G215" s="4">
        <v>4.2999999999999997E-2</v>
      </c>
      <c r="H215" s="3">
        <v>1.83</v>
      </c>
      <c r="I215" s="3">
        <v>1.83</v>
      </c>
      <c r="J215" s="1"/>
      <c r="K215" s="1"/>
      <c r="L215" s="1"/>
      <c r="M215" s="1"/>
      <c r="N215" s="1"/>
    </row>
    <row r="216" spans="1:14" ht="18" customHeight="1" x14ac:dyDescent="0.3">
      <c r="A216" s="1"/>
      <c r="B216" s="1"/>
      <c r="C216" s="1"/>
      <c r="D216" s="8" t="s">
        <v>261</v>
      </c>
      <c r="E216" s="8" t="s">
        <v>80</v>
      </c>
      <c r="F216" s="4">
        <v>5.6000000000000001E-2</v>
      </c>
      <c r="G216" s="4">
        <v>4.4999999999999998E-2</v>
      </c>
      <c r="H216" s="3">
        <v>1.85</v>
      </c>
      <c r="I216" s="3">
        <v>1.91</v>
      </c>
      <c r="J216" s="1"/>
      <c r="K216" s="1"/>
      <c r="L216" s="1"/>
      <c r="M216" s="1"/>
      <c r="N216" s="1"/>
    </row>
    <row r="217" spans="1:14" ht="18" customHeight="1" x14ac:dyDescent="0.3">
      <c r="A217" s="1"/>
      <c r="B217" s="1"/>
      <c r="C217" s="1"/>
      <c r="D217" s="8" t="s">
        <v>261</v>
      </c>
      <c r="E217" s="8" t="s">
        <v>40</v>
      </c>
      <c r="F217" s="4">
        <v>0.16500000000000001</v>
      </c>
      <c r="G217" s="4">
        <v>0.154</v>
      </c>
      <c r="H217" s="3">
        <v>1.44</v>
      </c>
      <c r="I217" s="3">
        <v>1.45</v>
      </c>
      <c r="J217" s="1"/>
      <c r="K217" s="1"/>
      <c r="L217" s="1"/>
      <c r="M217" s="1"/>
      <c r="N217" s="1"/>
    </row>
    <row r="218" spans="1:14" ht="18" customHeight="1" x14ac:dyDescent="0.3">
      <c r="A218" s="1"/>
      <c r="B218" s="1"/>
      <c r="C218" s="1"/>
      <c r="D218" s="8" t="s">
        <v>262</v>
      </c>
      <c r="E218" s="8" t="s">
        <v>22</v>
      </c>
      <c r="F218" s="4">
        <v>0.311</v>
      </c>
      <c r="G218" s="4">
        <v>0.29499999999999998</v>
      </c>
      <c r="H218" s="3">
        <v>1.03</v>
      </c>
      <c r="I218" s="3">
        <v>1.05</v>
      </c>
      <c r="J218" s="1"/>
      <c r="K218" s="1"/>
      <c r="L218" s="1"/>
      <c r="M218" s="1"/>
      <c r="N218" s="1"/>
    </row>
    <row r="219" spans="1:14" ht="18" customHeight="1" x14ac:dyDescent="0.3">
      <c r="A219" s="1"/>
      <c r="B219" s="1"/>
      <c r="C219" s="1"/>
      <c r="D219" s="8" t="s">
        <v>263</v>
      </c>
      <c r="E219" s="8" t="s">
        <v>80</v>
      </c>
      <c r="F219" s="4">
        <v>9.0999999999999998E-2</v>
      </c>
      <c r="G219" s="4">
        <v>8.4000000000000005E-2</v>
      </c>
      <c r="H219" s="3">
        <v>1.66</v>
      </c>
      <c r="I219" s="3">
        <v>1.71</v>
      </c>
      <c r="J219" s="1"/>
      <c r="K219" s="1"/>
      <c r="L219" s="1"/>
      <c r="M219" s="1"/>
      <c r="N219" s="1"/>
    </row>
    <row r="220" spans="1:14" ht="18" customHeight="1" x14ac:dyDescent="0.3">
      <c r="A220" s="1"/>
      <c r="B220" s="1"/>
      <c r="C220" s="1"/>
      <c r="D220" s="8" t="s">
        <v>264</v>
      </c>
      <c r="E220" s="8" t="s">
        <v>22</v>
      </c>
      <c r="F220" s="4">
        <v>0.23899999999999999</v>
      </c>
      <c r="G220" s="4">
        <v>0.23400000000000001</v>
      </c>
      <c r="H220" s="3">
        <v>1.18</v>
      </c>
      <c r="I220" s="3">
        <v>1.1599999999999999</v>
      </c>
      <c r="J220" s="1"/>
      <c r="K220" s="1"/>
      <c r="L220" s="1"/>
      <c r="M220" s="1"/>
      <c r="N220" s="1"/>
    </row>
    <row r="221" spans="1:14" ht="18" customHeight="1" x14ac:dyDescent="0.3">
      <c r="A221" s="1"/>
      <c r="B221" s="1"/>
      <c r="C221" s="1"/>
      <c r="D221" s="8" t="s">
        <v>265</v>
      </c>
      <c r="E221" s="8" t="s">
        <v>14</v>
      </c>
      <c r="F221" s="4">
        <v>2.8000000000000001E-2</v>
      </c>
      <c r="G221" s="4">
        <v>2.4E-2</v>
      </c>
      <c r="H221" s="3">
        <v>1.9</v>
      </c>
      <c r="I221" s="3">
        <v>1.93</v>
      </c>
      <c r="J221" s="1"/>
      <c r="K221" s="1"/>
      <c r="L221" s="1"/>
      <c r="M221" s="1"/>
      <c r="N221" s="1"/>
    </row>
    <row r="222" spans="1:14" ht="18" customHeight="1" x14ac:dyDescent="0.3">
      <c r="A222" s="1"/>
      <c r="B222" s="1"/>
      <c r="C222" s="1"/>
      <c r="D222" s="8" t="s">
        <v>266</v>
      </c>
      <c r="E222" s="8" t="s">
        <v>25</v>
      </c>
      <c r="F222" s="4">
        <v>6.5000000000000002E-2</v>
      </c>
      <c r="G222" s="4">
        <v>5.2999999999999999E-2</v>
      </c>
      <c r="H222" s="3">
        <v>2.0699999999999998</v>
      </c>
      <c r="I222" s="3">
        <v>2.27</v>
      </c>
      <c r="J222" s="1"/>
      <c r="K222" s="1"/>
      <c r="L222" s="1"/>
      <c r="M222" s="1"/>
      <c r="N222" s="1"/>
    </row>
    <row r="223" spans="1:14" ht="18" customHeight="1" x14ac:dyDescent="0.3">
      <c r="A223" s="1"/>
      <c r="B223" s="1"/>
      <c r="C223" s="1"/>
      <c r="D223" s="8" t="s">
        <v>267</v>
      </c>
      <c r="E223" s="8" t="s">
        <v>61</v>
      </c>
      <c r="F223" s="4">
        <v>7.8E-2</v>
      </c>
      <c r="G223" s="4">
        <v>7.4999999999999997E-2</v>
      </c>
      <c r="H223" s="3">
        <v>1.49</v>
      </c>
      <c r="I223" s="3">
        <v>1.44</v>
      </c>
      <c r="J223" s="1"/>
      <c r="K223" s="1"/>
      <c r="L223" s="1"/>
      <c r="M223" s="1"/>
      <c r="N223" s="1"/>
    </row>
    <row r="224" spans="1:14" ht="18" customHeight="1" x14ac:dyDescent="0.3">
      <c r="A224" s="1"/>
      <c r="B224" s="1"/>
      <c r="C224" s="1"/>
      <c r="D224" s="8" t="s">
        <v>268</v>
      </c>
      <c r="E224" s="8" t="s">
        <v>61</v>
      </c>
      <c r="F224" s="4">
        <v>3.5999999999999997E-2</v>
      </c>
      <c r="G224" s="4">
        <v>2.5999999999999999E-2</v>
      </c>
      <c r="H224" s="3">
        <v>1.76</v>
      </c>
      <c r="I224" s="3">
        <v>1.79</v>
      </c>
      <c r="J224" s="1"/>
      <c r="K224" s="1"/>
      <c r="L224" s="1"/>
      <c r="M224" s="1"/>
      <c r="N224" s="1"/>
    </row>
    <row r="225" spans="1:14" ht="18" customHeight="1" x14ac:dyDescent="0.3">
      <c r="A225" s="1"/>
      <c r="B225" s="1"/>
      <c r="C225" s="1"/>
      <c r="D225" s="8" t="s">
        <v>269</v>
      </c>
      <c r="E225" s="8" t="s">
        <v>127</v>
      </c>
      <c r="F225" s="4">
        <v>0.14699999999999999</v>
      </c>
      <c r="G225" s="4">
        <v>0.13700000000000001</v>
      </c>
      <c r="H225" s="3">
        <v>1.49</v>
      </c>
      <c r="I225" s="3">
        <v>1.49</v>
      </c>
      <c r="J225" s="1"/>
      <c r="K225" s="1"/>
      <c r="L225" s="1"/>
      <c r="M225" s="1"/>
      <c r="N225" s="1"/>
    </row>
    <row r="226" spans="1:14" ht="18" customHeight="1" x14ac:dyDescent="0.3">
      <c r="A226" s="1"/>
      <c r="B226" s="1"/>
      <c r="C226" s="1"/>
      <c r="D226" s="8" t="s">
        <v>270</v>
      </c>
      <c r="E226" s="8" t="s">
        <v>271</v>
      </c>
      <c r="F226" s="4">
        <v>0.217</v>
      </c>
      <c r="G226" s="4">
        <v>0.18</v>
      </c>
      <c r="H226" s="3">
        <v>1.21</v>
      </c>
      <c r="I226" s="3">
        <v>1.27</v>
      </c>
      <c r="J226" s="1"/>
      <c r="K226" s="1"/>
      <c r="L226" s="1"/>
      <c r="M226" s="1"/>
      <c r="N226" s="1"/>
    </row>
    <row r="227" spans="1:14" ht="18" customHeight="1" x14ac:dyDescent="0.3">
      <c r="A227" s="1"/>
      <c r="B227" s="1"/>
      <c r="C227" s="1"/>
      <c r="D227" s="8" t="s">
        <v>272</v>
      </c>
      <c r="E227" s="8" t="s">
        <v>273</v>
      </c>
      <c r="F227" s="4">
        <v>3.9E-2</v>
      </c>
      <c r="G227" s="4">
        <v>4.4999999999999998E-2</v>
      </c>
      <c r="H227" s="3">
        <v>2.11</v>
      </c>
      <c r="I227" s="3">
        <v>2.17</v>
      </c>
      <c r="J227" s="1"/>
      <c r="K227" s="1"/>
      <c r="L227" s="1"/>
      <c r="M227" s="1"/>
      <c r="N227" s="1"/>
    </row>
    <row r="228" spans="1:14" ht="18" customHeight="1" x14ac:dyDescent="0.3">
      <c r="A228" s="1"/>
      <c r="B228" s="1"/>
      <c r="C228" s="1"/>
      <c r="D228" s="8" t="s">
        <v>274</v>
      </c>
      <c r="E228" s="8" t="s">
        <v>34</v>
      </c>
      <c r="F228" s="4">
        <v>0.12</v>
      </c>
      <c r="G228" s="4">
        <v>8.1000000000000003E-2</v>
      </c>
      <c r="H228" s="3">
        <v>1.63</v>
      </c>
      <c r="I228" s="3">
        <v>1.67</v>
      </c>
      <c r="J228" s="1"/>
      <c r="K228" s="1"/>
      <c r="L228" s="1"/>
      <c r="M228" s="1"/>
      <c r="N228" s="1"/>
    </row>
    <row r="229" spans="1:14" ht="18" customHeight="1" x14ac:dyDescent="0.3">
      <c r="A229" s="1"/>
      <c r="B229" s="1"/>
      <c r="C229" s="1"/>
      <c r="D229" s="8" t="s">
        <v>275</v>
      </c>
      <c r="E229" s="8" t="s">
        <v>75</v>
      </c>
      <c r="F229" s="4">
        <v>5.2999999999999999E-2</v>
      </c>
      <c r="G229" s="4">
        <v>0.06</v>
      </c>
      <c r="H229" s="3">
        <v>1.69</v>
      </c>
      <c r="I229" s="3">
        <v>1.74</v>
      </c>
      <c r="J229" s="1"/>
      <c r="K229" s="1"/>
      <c r="L229" s="1"/>
      <c r="M229" s="1"/>
      <c r="N229" s="1"/>
    </row>
    <row r="230" spans="1:14" ht="18" customHeight="1" x14ac:dyDescent="0.3">
      <c r="A230" s="1"/>
      <c r="B230" s="1"/>
      <c r="C230" s="1"/>
      <c r="D230" s="8" t="s">
        <v>276</v>
      </c>
      <c r="E230" s="8" t="s">
        <v>25</v>
      </c>
      <c r="F230" s="4">
        <v>2.7E-2</v>
      </c>
      <c r="G230" s="4">
        <v>0.03</v>
      </c>
      <c r="H230" s="3">
        <v>2.15</v>
      </c>
      <c r="I230" s="3">
        <v>2.12</v>
      </c>
      <c r="J230" s="1"/>
      <c r="K230" s="1"/>
      <c r="L230" s="1"/>
      <c r="M230" s="1"/>
      <c r="N230" s="1"/>
    </row>
    <row r="231" spans="1:14" ht="18" customHeight="1" x14ac:dyDescent="0.3">
      <c r="A231" s="1"/>
      <c r="B231" s="1"/>
      <c r="C231" s="1"/>
      <c r="D231" s="8" t="s">
        <v>277</v>
      </c>
      <c r="E231" s="8" t="s">
        <v>124</v>
      </c>
      <c r="F231" s="4">
        <v>0.1</v>
      </c>
      <c r="G231" s="4">
        <v>0.108</v>
      </c>
      <c r="H231" s="3">
        <v>1.64</v>
      </c>
      <c r="I231" s="3">
        <v>1.73</v>
      </c>
      <c r="J231" s="1"/>
      <c r="K231" s="1"/>
      <c r="L231" s="1"/>
      <c r="M231" s="1"/>
      <c r="N231" s="1"/>
    </row>
    <row r="232" spans="1:14" ht="18" customHeight="1" x14ac:dyDescent="0.3">
      <c r="A232" s="1"/>
      <c r="B232" s="1"/>
      <c r="C232" s="1"/>
      <c r="D232" s="8" t="s">
        <v>278</v>
      </c>
      <c r="E232" s="8" t="s">
        <v>49</v>
      </c>
      <c r="F232" s="4">
        <v>5.5E-2</v>
      </c>
      <c r="G232" s="4">
        <v>0.06</v>
      </c>
      <c r="H232" s="3">
        <v>1.78</v>
      </c>
      <c r="I232" s="3">
        <v>1.87</v>
      </c>
      <c r="J232" s="1"/>
      <c r="K232" s="1"/>
      <c r="L232" s="1"/>
      <c r="M232" s="1"/>
      <c r="N232" s="1"/>
    </row>
    <row r="233" spans="1:14" ht="18" customHeight="1" x14ac:dyDescent="0.3">
      <c r="A233" s="1"/>
      <c r="B233" s="1"/>
      <c r="C233" s="1"/>
      <c r="D233" s="8" t="s">
        <v>279</v>
      </c>
      <c r="E233" s="8" t="s">
        <v>25</v>
      </c>
      <c r="F233" s="4">
        <v>6.5000000000000002E-2</v>
      </c>
      <c r="G233" s="4">
        <v>4.4999999999999998E-2</v>
      </c>
      <c r="H233" s="3">
        <v>2.2200000000000002</v>
      </c>
      <c r="I233" s="3">
        <v>2.2200000000000002</v>
      </c>
      <c r="J233" s="1"/>
      <c r="K233" s="1"/>
      <c r="L233" s="1"/>
      <c r="M233" s="1"/>
      <c r="N233" s="1"/>
    </row>
    <row r="234" spans="1:14" ht="18" customHeight="1" x14ac:dyDescent="0.3">
      <c r="A234" s="1"/>
      <c r="B234" s="1"/>
      <c r="C234" s="1"/>
      <c r="D234" s="8" t="s">
        <v>280</v>
      </c>
      <c r="E234" s="8" t="s">
        <v>14</v>
      </c>
      <c r="F234" s="4">
        <v>3.6999999999999998E-2</v>
      </c>
      <c r="G234" s="4">
        <v>3.6999999999999998E-2</v>
      </c>
      <c r="H234" s="3">
        <v>1.91</v>
      </c>
      <c r="I234" s="3">
        <v>1.84</v>
      </c>
      <c r="J234" s="1"/>
      <c r="K234" s="1"/>
      <c r="L234" s="1"/>
      <c r="M234" s="1"/>
      <c r="N234" s="1"/>
    </row>
    <row r="235" spans="1:14" ht="18" customHeight="1" x14ac:dyDescent="0.3">
      <c r="A235" s="1"/>
      <c r="B235" s="1"/>
      <c r="C235" s="1"/>
      <c r="D235" s="8" t="s">
        <v>281</v>
      </c>
      <c r="E235" s="8" t="s">
        <v>25</v>
      </c>
      <c r="F235" s="4">
        <v>0.11700000000000001</v>
      </c>
      <c r="G235" s="4">
        <v>8.1000000000000003E-2</v>
      </c>
      <c r="H235" s="3">
        <v>1.68</v>
      </c>
      <c r="I235" s="3">
        <v>1.89</v>
      </c>
      <c r="J235" s="1"/>
      <c r="K235" s="1"/>
      <c r="L235" s="1"/>
      <c r="M235" s="1"/>
      <c r="N235" s="1"/>
    </row>
    <row r="236" spans="1:14" ht="18" customHeight="1" x14ac:dyDescent="0.3">
      <c r="A236" s="1"/>
      <c r="B236" s="1"/>
      <c r="C236" s="1"/>
      <c r="D236" s="8" t="s">
        <v>281</v>
      </c>
      <c r="E236" s="8" t="s">
        <v>20</v>
      </c>
      <c r="F236" s="4">
        <v>0.16400000000000001</v>
      </c>
      <c r="G236" s="4">
        <v>0.18</v>
      </c>
      <c r="H236" s="3">
        <v>1.39</v>
      </c>
      <c r="I236" s="3">
        <v>1.42</v>
      </c>
      <c r="J236" s="1"/>
      <c r="K236" s="1"/>
      <c r="L236" s="1"/>
      <c r="M236" s="1"/>
      <c r="N236" s="1"/>
    </row>
    <row r="237" spans="1:14" ht="18" customHeight="1" x14ac:dyDescent="0.3">
      <c r="A237" s="1"/>
      <c r="B237" s="1"/>
      <c r="C237" s="1"/>
      <c r="D237" s="8" t="s">
        <v>282</v>
      </c>
      <c r="E237" s="8" t="s">
        <v>25</v>
      </c>
      <c r="F237" s="4">
        <v>5.3999999999999999E-2</v>
      </c>
      <c r="G237" s="4">
        <v>5.2999999999999999E-2</v>
      </c>
      <c r="H237" s="3">
        <v>2.0499999999999998</v>
      </c>
      <c r="I237" s="3">
        <v>2.04</v>
      </c>
      <c r="J237" s="1"/>
      <c r="K237" s="1"/>
      <c r="L237" s="1"/>
      <c r="M237" s="1"/>
      <c r="N237" s="1"/>
    </row>
    <row r="238" spans="1:14" ht="18" customHeight="1" x14ac:dyDescent="0.3">
      <c r="A238" s="1"/>
      <c r="B238" s="1"/>
      <c r="C238" s="1"/>
      <c r="D238" s="8" t="s">
        <v>283</v>
      </c>
      <c r="E238" s="8" t="s">
        <v>223</v>
      </c>
      <c r="F238" s="4">
        <v>7.8E-2</v>
      </c>
      <c r="G238" s="4">
        <v>8.8999999999999996E-2</v>
      </c>
      <c r="H238" s="3">
        <v>1.68</v>
      </c>
      <c r="I238" s="3">
        <v>1.68</v>
      </c>
      <c r="J238" s="1"/>
      <c r="K238" s="1"/>
      <c r="L238" s="1"/>
      <c r="M238" s="1"/>
      <c r="N238" s="1"/>
    </row>
    <row r="239" spans="1:14" ht="18" customHeight="1" x14ac:dyDescent="0.3">
      <c r="A239" s="1"/>
      <c r="B239" s="1"/>
      <c r="C239" s="1"/>
      <c r="D239" s="8" t="s">
        <v>283</v>
      </c>
      <c r="E239" s="8" t="s">
        <v>68</v>
      </c>
      <c r="F239" s="4">
        <v>0.26800000000000002</v>
      </c>
      <c r="G239" s="4">
        <v>0.26500000000000001</v>
      </c>
      <c r="H239" s="3">
        <v>1.1000000000000001</v>
      </c>
      <c r="I239" s="3">
        <v>1.1399999999999999</v>
      </c>
      <c r="J239" s="1"/>
      <c r="K239" s="1"/>
      <c r="L239" s="1"/>
      <c r="M239" s="1"/>
      <c r="N239" s="1"/>
    </row>
    <row r="240" spans="1:14" ht="18" customHeight="1" x14ac:dyDescent="0.3">
      <c r="A240" s="1"/>
      <c r="B240" s="1"/>
      <c r="C240" s="1"/>
      <c r="D240" s="8" t="s">
        <v>284</v>
      </c>
      <c r="E240" s="8" t="s">
        <v>40</v>
      </c>
      <c r="F240" s="4">
        <v>0.11899999999999999</v>
      </c>
      <c r="G240" s="4">
        <v>0.13400000000000001</v>
      </c>
      <c r="H240" s="3">
        <v>1.54</v>
      </c>
      <c r="I240" s="3">
        <v>1.46</v>
      </c>
      <c r="J240" s="1"/>
      <c r="K240" s="1"/>
      <c r="L240" s="1"/>
      <c r="M240" s="1"/>
      <c r="N240" s="1"/>
    </row>
    <row r="241" spans="1:14" ht="18" customHeight="1" x14ac:dyDescent="0.3">
      <c r="A241" s="1"/>
      <c r="B241" s="1"/>
      <c r="C241" s="1"/>
      <c r="D241" s="8" t="s">
        <v>285</v>
      </c>
      <c r="E241" s="8" t="s">
        <v>25</v>
      </c>
      <c r="F241" s="4">
        <v>6.0999999999999999E-2</v>
      </c>
      <c r="G241" s="4">
        <v>4.2000000000000003E-2</v>
      </c>
      <c r="H241" s="3">
        <v>1.87</v>
      </c>
      <c r="I241" s="3">
        <v>1.95</v>
      </c>
      <c r="J241" s="1"/>
      <c r="K241" s="1"/>
      <c r="L241" s="1"/>
      <c r="M241" s="1"/>
      <c r="N241" s="1"/>
    </row>
    <row r="242" spans="1:14" ht="18" customHeight="1" x14ac:dyDescent="0.3">
      <c r="A242" s="1"/>
      <c r="B242" s="1"/>
      <c r="C242" s="1"/>
      <c r="D242" s="8" t="s">
        <v>286</v>
      </c>
      <c r="E242" s="8" t="s">
        <v>14</v>
      </c>
      <c r="F242" s="4">
        <v>2.8000000000000001E-2</v>
      </c>
      <c r="G242" s="4">
        <v>2.7E-2</v>
      </c>
      <c r="H242" s="3">
        <v>1.93</v>
      </c>
      <c r="I242" s="3">
        <v>1.99</v>
      </c>
      <c r="J242" s="1"/>
      <c r="K242" s="1"/>
      <c r="L242" s="1"/>
      <c r="M242" s="1"/>
      <c r="N242" s="1"/>
    </row>
    <row r="243" spans="1:14" ht="18" customHeight="1" x14ac:dyDescent="0.3">
      <c r="A243" s="1"/>
      <c r="B243" s="1"/>
      <c r="C243" s="1"/>
      <c r="D243" s="8" t="s">
        <v>287</v>
      </c>
      <c r="E243" s="8" t="s">
        <v>25</v>
      </c>
      <c r="F243" s="4">
        <v>0.1</v>
      </c>
      <c r="G243" s="4">
        <v>8.5999999999999993E-2</v>
      </c>
      <c r="H243" s="3">
        <v>1.61</v>
      </c>
      <c r="I243" s="3">
        <v>1.65</v>
      </c>
      <c r="J243" s="1"/>
      <c r="K243" s="1"/>
      <c r="L243" s="1"/>
      <c r="M243" s="1"/>
      <c r="N243" s="1"/>
    </row>
    <row r="244" spans="1:14" ht="18" customHeight="1" x14ac:dyDescent="0.3">
      <c r="A244" s="1"/>
      <c r="B244" s="1"/>
      <c r="C244" s="1"/>
      <c r="D244" s="8" t="s">
        <v>288</v>
      </c>
      <c r="E244" s="8" t="s">
        <v>127</v>
      </c>
      <c r="F244" s="4">
        <v>8.3000000000000004E-2</v>
      </c>
      <c r="G244" s="4">
        <v>7.0000000000000007E-2</v>
      </c>
      <c r="H244" s="3">
        <v>1.7</v>
      </c>
      <c r="I244" s="3">
        <v>1.71</v>
      </c>
      <c r="J244" s="1"/>
      <c r="K244" s="1"/>
      <c r="L244" s="1"/>
      <c r="M244" s="1"/>
      <c r="N244" s="1"/>
    </row>
    <row r="245" spans="1:14" ht="18" customHeight="1" x14ac:dyDescent="0.3">
      <c r="A245" s="1"/>
      <c r="B245" s="1"/>
      <c r="C245" s="1"/>
      <c r="D245" s="8" t="s">
        <v>289</v>
      </c>
      <c r="E245" s="8" t="s">
        <v>25</v>
      </c>
      <c r="F245" s="4">
        <v>0.06</v>
      </c>
      <c r="G245" s="4">
        <v>5.8000000000000003E-2</v>
      </c>
      <c r="H245" s="3">
        <v>1.96</v>
      </c>
      <c r="I245" s="3">
        <v>2.09</v>
      </c>
      <c r="J245" s="1"/>
      <c r="K245" s="1"/>
      <c r="L245" s="1"/>
      <c r="M245" s="1"/>
      <c r="N245" s="1"/>
    </row>
    <row r="246" spans="1:14" ht="18" customHeight="1" x14ac:dyDescent="0.3">
      <c r="A246" s="1"/>
      <c r="B246" s="1"/>
      <c r="C246" s="1"/>
      <c r="D246" s="8" t="s">
        <v>290</v>
      </c>
      <c r="E246" s="8" t="s">
        <v>273</v>
      </c>
      <c r="F246" s="4">
        <v>0.106</v>
      </c>
      <c r="G246" s="4">
        <v>0.106</v>
      </c>
      <c r="H246" s="3">
        <v>1.6</v>
      </c>
      <c r="I246" s="3">
        <v>1.62</v>
      </c>
      <c r="J246" s="1"/>
      <c r="K246" s="1"/>
      <c r="L246" s="1"/>
      <c r="M246" s="1"/>
      <c r="N246" s="1"/>
    </row>
    <row r="247" spans="1:14" ht="18" customHeight="1" x14ac:dyDescent="0.3">
      <c r="A247" s="1"/>
      <c r="B247" s="1"/>
      <c r="C247" s="1"/>
      <c r="D247" s="8" t="s">
        <v>291</v>
      </c>
      <c r="E247" s="8" t="s">
        <v>14</v>
      </c>
      <c r="F247" s="4">
        <v>8.2000000000000003E-2</v>
      </c>
      <c r="G247" s="4">
        <v>6.0999999999999999E-2</v>
      </c>
      <c r="H247" s="3">
        <v>1.64</v>
      </c>
      <c r="I247" s="3">
        <v>1.66</v>
      </c>
      <c r="J247" s="1"/>
      <c r="K247" s="1"/>
      <c r="L247" s="1"/>
      <c r="M247" s="1"/>
      <c r="N247" s="1"/>
    </row>
    <row r="248" spans="1:14" ht="18" customHeight="1" x14ac:dyDescent="0.3">
      <c r="A248" s="1"/>
      <c r="B248" s="1"/>
      <c r="C248" s="1"/>
      <c r="D248" s="8" t="s">
        <v>292</v>
      </c>
      <c r="E248" s="8" t="s">
        <v>14</v>
      </c>
      <c r="F248" s="4">
        <v>8.4000000000000005E-2</v>
      </c>
      <c r="G248" s="4">
        <v>8.3000000000000004E-2</v>
      </c>
      <c r="H248" s="3">
        <v>1.68</v>
      </c>
      <c r="I248" s="3">
        <v>1.71</v>
      </c>
      <c r="J248" s="1"/>
      <c r="K248" s="1"/>
      <c r="L248" s="1"/>
      <c r="M248" s="1"/>
      <c r="N248" s="1"/>
    </row>
    <row r="249" spans="1:14" ht="18" customHeight="1" x14ac:dyDescent="0.3">
      <c r="A249" s="1"/>
      <c r="B249" s="1"/>
      <c r="C249" s="1"/>
      <c r="D249" s="8" t="s">
        <v>293</v>
      </c>
      <c r="E249" s="8" t="s">
        <v>25</v>
      </c>
      <c r="F249" s="4">
        <v>0.11700000000000001</v>
      </c>
      <c r="G249" s="4">
        <v>0.111</v>
      </c>
      <c r="H249" s="3">
        <v>1.71</v>
      </c>
      <c r="I249" s="3">
        <v>1.8</v>
      </c>
      <c r="J249" s="1"/>
      <c r="K249" s="1"/>
      <c r="L249" s="1"/>
      <c r="M249" s="1"/>
      <c r="N249" s="1"/>
    </row>
    <row r="250" spans="1:14" ht="18" customHeight="1" x14ac:dyDescent="0.3">
      <c r="A250" s="1"/>
      <c r="B250" s="1"/>
      <c r="C250" s="1"/>
      <c r="D250" s="8" t="s">
        <v>294</v>
      </c>
      <c r="E250" s="8" t="s">
        <v>25</v>
      </c>
      <c r="F250" s="4">
        <v>7.1999999999999995E-2</v>
      </c>
      <c r="G250" s="4">
        <v>6.0999999999999999E-2</v>
      </c>
      <c r="H250" s="3">
        <v>1.85</v>
      </c>
      <c r="I250" s="3">
        <v>1.91</v>
      </c>
      <c r="J250" s="1"/>
      <c r="K250" s="1"/>
      <c r="L250" s="1"/>
      <c r="M250" s="1"/>
      <c r="N250" s="1"/>
    </row>
    <row r="251" spans="1:14" ht="18" customHeight="1" x14ac:dyDescent="0.3">
      <c r="A251" s="1"/>
      <c r="B251" s="1"/>
      <c r="C251" s="1"/>
      <c r="D251" s="8" t="s">
        <v>295</v>
      </c>
      <c r="E251" s="8" t="s">
        <v>25</v>
      </c>
      <c r="F251" s="4">
        <v>6.6000000000000003E-2</v>
      </c>
      <c r="G251" s="4">
        <v>6.3E-2</v>
      </c>
      <c r="H251" s="3">
        <v>1.76</v>
      </c>
      <c r="I251" s="3">
        <v>1.8</v>
      </c>
      <c r="J251" s="1"/>
      <c r="K251" s="1"/>
      <c r="L251" s="1"/>
      <c r="M251" s="1"/>
      <c r="N251" s="1"/>
    </row>
    <row r="252" spans="1:14" ht="18" customHeight="1" x14ac:dyDescent="0.3">
      <c r="A252" s="1"/>
      <c r="B252" s="1"/>
      <c r="C252" s="1"/>
      <c r="D252" s="8" t="s">
        <v>296</v>
      </c>
      <c r="E252" s="8" t="s">
        <v>25</v>
      </c>
      <c r="F252" s="4">
        <v>0.312</v>
      </c>
      <c r="G252" s="4">
        <v>0.29899999999999999</v>
      </c>
      <c r="H252" s="3">
        <v>1.07</v>
      </c>
      <c r="I252" s="3">
        <v>1.1000000000000001</v>
      </c>
      <c r="J252" s="1"/>
      <c r="K252" s="1"/>
      <c r="L252" s="1"/>
      <c r="M252" s="1"/>
      <c r="N252" s="1"/>
    </row>
    <row r="253" spans="1:14" ht="18" customHeight="1" x14ac:dyDescent="0.3">
      <c r="A253" s="1"/>
      <c r="B253" s="1"/>
      <c r="C253" s="1"/>
      <c r="D253" s="8" t="s">
        <v>297</v>
      </c>
      <c r="E253" s="8" t="s">
        <v>25</v>
      </c>
      <c r="F253" s="4">
        <v>5.5E-2</v>
      </c>
      <c r="G253" s="4">
        <v>5.0999999999999997E-2</v>
      </c>
      <c r="H253" s="3">
        <v>2.0699999999999998</v>
      </c>
      <c r="I253" s="3">
        <v>2.12</v>
      </c>
      <c r="J253" s="1"/>
      <c r="K253" s="1"/>
      <c r="L253" s="1"/>
      <c r="M253" s="1"/>
      <c r="N253" s="1"/>
    </row>
    <row r="254" spans="1:14" ht="18" customHeight="1" x14ac:dyDescent="0.3">
      <c r="A254" s="1"/>
      <c r="B254" s="1"/>
      <c r="C254" s="1"/>
      <c r="D254" s="8" t="s">
        <v>298</v>
      </c>
      <c r="E254" s="8" t="s">
        <v>25</v>
      </c>
      <c r="F254" s="4">
        <v>5.1999999999999998E-2</v>
      </c>
      <c r="G254" s="4">
        <v>5.0999999999999997E-2</v>
      </c>
      <c r="H254" s="3">
        <v>1.84</v>
      </c>
      <c r="I254" s="3">
        <v>1.87</v>
      </c>
      <c r="J254" s="1"/>
      <c r="K254" s="1"/>
      <c r="L254" s="1"/>
      <c r="M254" s="1"/>
      <c r="N254" s="1"/>
    </row>
    <row r="255" spans="1:14" ht="18" customHeight="1" x14ac:dyDescent="0.3">
      <c r="A255" s="1"/>
      <c r="B255" s="1"/>
      <c r="C255" s="1"/>
      <c r="D255" s="8" t="s">
        <v>299</v>
      </c>
      <c r="E255" s="8" t="s">
        <v>36</v>
      </c>
      <c r="F255" s="4">
        <v>6.9000000000000006E-2</v>
      </c>
      <c r="G255" s="4">
        <v>7.5999999999999998E-2</v>
      </c>
      <c r="H255" s="3">
        <v>1.57</v>
      </c>
      <c r="I255" s="3">
        <v>1.57</v>
      </c>
      <c r="J255" s="1"/>
      <c r="K255" s="1"/>
      <c r="L255" s="1"/>
      <c r="M255" s="1"/>
      <c r="N255" s="1"/>
    </row>
    <row r="256" spans="1:14" ht="18" customHeight="1" x14ac:dyDescent="0.3">
      <c r="A256" s="1"/>
      <c r="B256" s="1"/>
      <c r="C256" s="1"/>
      <c r="D256" s="8" t="s">
        <v>300</v>
      </c>
      <c r="E256" s="8" t="s">
        <v>25</v>
      </c>
      <c r="F256" s="4">
        <v>7.2999999999999995E-2</v>
      </c>
      <c r="G256" s="4">
        <v>5.7000000000000002E-2</v>
      </c>
      <c r="H256" s="3">
        <v>2.21</v>
      </c>
      <c r="I256" s="3">
        <v>2.25</v>
      </c>
      <c r="J256" s="1"/>
      <c r="K256" s="1"/>
      <c r="L256" s="1"/>
      <c r="M256" s="1"/>
      <c r="N256" s="1"/>
    </row>
    <row r="257" spans="1:14" ht="18" customHeight="1" x14ac:dyDescent="0.3">
      <c r="A257" s="1"/>
      <c r="B257" s="1"/>
      <c r="C257" s="1"/>
      <c r="D257" s="8" t="s">
        <v>301</v>
      </c>
      <c r="E257" s="8" t="s">
        <v>25</v>
      </c>
      <c r="F257" s="4">
        <v>0.06</v>
      </c>
      <c r="G257" s="4">
        <v>5.8000000000000003E-2</v>
      </c>
      <c r="H257" s="3">
        <v>1.87</v>
      </c>
      <c r="I257" s="3">
        <v>1.81</v>
      </c>
      <c r="J257" s="1"/>
      <c r="K257" s="1"/>
      <c r="L257" s="1"/>
      <c r="M257" s="1"/>
      <c r="N257" s="1"/>
    </row>
    <row r="258" spans="1:14" ht="18" customHeight="1" x14ac:dyDescent="0.3">
      <c r="A258" s="1"/>
      <c r="B258" s="1"/>
      <c r="C258" s="1"/>
      <c r="D258" s="8" t="s">
        <v>302</v>
      </c>
      <c r="E258" s="8" t="s">
        <v>25</v>
      </c>
      <c r="F258" s="4">
        <v>0.04</v>
      </c>
      <c r="G258" s="4">
        <v>3.6999999999999998E-2</v>
      </c>
      <c r="H258" s="3">
        <v>2.06</v>
      </c>
      <c r="I258" s="3">
        <v>2.15</v>
      </c>
      <c r="J258" s="1"/>
      <c r="K258" s="1"/>
      <c r="L258" s="1"/>
      <c r="M258" s="1"/>
      <c r="N258" s="1"/>
    </row>
    <row r="259" spans="1:14" ht="18" customHeight="1" x14ac:dyDescent="0.3">
      <c r="A259" s="1"/>
      <c r="B259" s="1"/>
      <c r="C259" s="1"/>
      <c r="D259" s="8" t="s">
        <v>303</v>
      </c>
      <c r="E259" s="8" t="s">
        <v>25</v>
      </c>
      <c r="F259" s="4">
        <v>6.2E-2</v>
      </c>
      <c r="G259" s="4">
        <v>5.5E-2</v>
      </c>
      <c r="H259" s="3">
        <v>2</v>
      </c>
      <c r="I259" s="3">
        <v>1.98</v>
      </c>
      <c r="J259" s="1"/>
      <c r="K259" s="1"/>
      <c r="L259" s="1"/>
      <c r="M259" s="1"/>
      <c r="N259" s="1"/>
    </row>
    <row r="260" spans="1:14" ht="18" customHeight="1" x14ac:dyDescent="0.3">
      <c r="A260" s="1"/>
      <c r="B260" s="1"/>
      <c r="C260" s="1"/>
      <c r="D260" s="8" t="s">
        <v>304</v>
      </c>
      <c r="E260" s="8" t="s">
        <v>25</v>
      </c>
      <c r="F260" s="4">
        <v>5.2999999999999999E-2</v>
      </c>
      <c r="G260" s="4">
        <v>6.2E-2</v>
      </c>
      <c r="H260" s="3">
        <v>1.86</v>
      </c>
      <c r="I260" s="3">
        <v>1.88</v>
      </c>
      <c r="J260" s="1"/>
      <c r="K260" s="1"/>
      <c r="L260" s="1"/>
      <c r="M260" s="1"/>
      <c r="N260" s="1"/>
    </row>
    <row r="261" spans="1:14" ht="18" customHeight="1" x14ac:dyDescent="0.3">
      <c r="A261" s="1"/>
      <c r="B261" s="1"/>
      <c r="C261" s="1"/>
      <c r="D261" s="8" t="s">
        <v>305</v>
      </c>
      <c r="E261" s="8" t="s">
        <v>36</v>
      </c>
      <c r="F261" s="4">
        <v>0.13900000000000001</v>
      </c>
      <c r="G261" s="4">
        <v>0.13700000000000001</v>
      </c>
      <c r="H261" s="3">
        <v>1.45</v>
      </c>
      <c r="I261" s="3">
        <v>1.43</v>
      </c>
      <c r="J261" s="1"/>
      <c r="K261" s="1"/>
      <c r="L261" s="1"/>
      <c r="M261" s="1"/>
      <c r="N261" s="1"/>
    </row>
    <row r="262" spans="1:14" ht="18" customHeight="1" x14ac:dyDescent="0.3">
      <c r="A262" s="1"/>
      <c r="B262" s="1"/>
      <c r="C262" s="1"/>
      <c r="D262" s="8" t="s">
        <v>306</v>
      </c>
      <c r="E262" s="8" t="s">
        <v>80</v>
      </c>
      <c r="F262" s="4">
        <v>4.3999999999999997E-2</v>
      </c>
      <c r="G262" s="4">
        <v>4.4999999999999998E-2</v>
      </c>
      <c r="H262" s="3">
        <v>1.67</v>
      </c>
      <c r="I262" s="3">
        <v>1.7</v>
      </c>
      <c r="J262" s="1"/>
      <c r="K262" s="1"/>
      <c r="L262" s="1"/>
      <c r="M262" s="1"/>
      <c r="N262" s="1"/>
    </row>
    <row r="263" spans="1:14" ht="18" customHeight="1" x14ac:dyDescent="0.3">
      <c r="A263" s="1"/>
      <c r="B263" s="1"/>
      <c r="C263" s="1"/>
      <c r="D263" s="8" t="s">
        <v>307</v>
      </c>
      <c r="E263" s="8" t="s">
        <v>49</v>
      </c>
      <c r="F263" s="4">
        <v>0.16600000000000001</v>
      </c>
      <c r="G263" s="4">
        <v>0.17100000000000001</v>
      </c>
      <c r="H263" s="3">
        <v>1.4</v>
      </c>
      <c r="I263" s="3">
        <v>1.39</v>
      </c>
      <c r="J263" s="1"/>
      <c r="K263" s="1"/>
      <c r="L263" s="1"/>
      <c r="M263" s="1"/>
      <c r="N263" s="1"/>
    </row>
    <row r="264" spans="1:14" ht="18" customHeight="1" x14ac:dyDescent="0.3">
      <c r="A264" s="1"/>
      <c r="B264" s="1"/>
      <c r="C264" s="1"/>
      <c r="D264" s="8" t="s">
        <v>308</v>
      </c>
      <c r="E264" s="8" t="s">
        <v>46</v>
      </c>
      <c r="F264" s="4">
        <v>0.11</v>
      </c>
      <c r="G264" s="4">
        <v>0.13600000000000001</v>
      </c>
      <c r="H264" s="3">
        <v>1.53</v>
      </c>
      <c r="I264" s="3">
        <v>1.5</v>
      </c>
      <c r="J264" s="1"/>
      <c r="K264" s="1"/>
      <c r="L264" s="1"/>
      <c r="M264" s="1"/>
      <c r="N264" s="1"/>
    </row>
    <row r="265" spans="1:14" ht="18" customHeight="1" x14ac:dyDescent="0.3">
      <c r="A265" s="1"/>
      <c r="B265" s="1"/>
      <c r="C265" s="1"/>
      <c r="D265" s="8" t="s">
        <v>309</v>
      </c>
      <c r="E265" s="8" t="s">
        <v>25</v>
      </c>
      <c r="F265" s="4">
        <v>2.3E-2</v>
      </c>
      <c r="G265" s="4">
        <v>4.1000000000000002E-2</v>
      </c>
      <c r="H265" s="3">
        <v>2.2599999999999998</v>
      </c>
      <c r="I265" s="3">
        <v>2.29</v>
      </c>
      <c r="J265" s="1"/>
      <c r="K265" s="1"/>
      <c r="L265" s="1"/>
      <c r="M265" s="1"/>
      <c r="N265" s="1"/>
    </row>
    <row r="266" spans="1:14" ht="18" customHeight="1" x14ac:dyDescent="0.3">
      <c r="A266" s="1"/>
      <c r="B266" s="1"/>
      <c r="C266" s="1"/>
      <c r="D266" s="8" t="s">
        <v>310</v>
      </c>
      <c r="E266" s="8" t="s">
        <v>311</v>
      </c>
      <c r="F266" s="4">
        <v>6.6000000000000003E-2</v>
      </c>
      <c r="G266" s="4">
        <v>5.6000000000000001E-2</v>
      </c>
      <c r="H266" s="3">
        <v>1.79</v>
      </c>
      <c r="I266" s="3">
        <v>1.82</v>
      </c>
      <c r="J266" s="1"/>
      <c r="K266" s="1"/>
      <c r="L266" s="1"/>
      <c r="M266" s="1"/>
      <c r="N266" s="1"/>
    </row>
    <row r="267" spans="1:14" ht="18" customHeight="1" x14ac:dyDescent="0.3">
      <c r="A267" s="1"/>
      <c r="B267" s="1"/>
      <c r="C267" s="1"/>
      <c r="D267" s="8" t="s">
        <v>312</v>
      </c>
      <c r="E267" s="8" t="s">
        <v>129</v>
      </c>
      <c r="F267" s="4">
        <v>0.125</v>
      </c>
      <c r="G267" s="4">
        <v>0.13600000000000001</v>
      </c>
      <c r="H267" s="3">
        <v>1.44</v>
      </c>
      <c r="I267" s="3">
        <v>1.43</v>
      </c>
      <c r="J267" s="1"/>
      <c r="K267" s="1"/>
      <c r="L267" s="1"/>
      <c r="M267" s="1"/>
      <c r="N267" s="1"/>
    </row>
    <row r="268" spans="1:14" ht="18" customHeight="1" x14ac:dyDescent="0.3">
      <c r="A268" s="1"/>
      <c r="B268" s="1"/>
      <c r="C268" s="1"/>
      <c r="D268" s="8" t="s">
        <v>313</v>
      </c>
      <c r="E268" s="8" t="s">
        <v>49</v>
      </c>
      <c r="F268" s="4">
        <v>0.109</v>
      </c>
      <c r="G268" s="4">
        <v>9.4E-2</v>
      </c>
      <c r="H268" s="3">
        <v>1.68</v>
      </c>
      <c r="I268" s="3">
        <v>1.66</v>
      </c>
      <c r="J268" s="1"/>
      <c r="K268" s="1"/>
      <c r="L268" s="1"/>
      <c r="M268" s="1"/>
      <c r="N268" s="1"/>
    </row>
    <row r="269" spans="1:14" ht="18" customHeight="1" x14ac:dyDescent="0.3">
      <c r="A269" s="1"/>
      <c r="B269" s="1"/>
      <c r="C269" s="1"/>
      <c r="D269" s="8" t="s">
        <v>314</v>
      </c>
      <c r="E269" s="8" t="s">
        <v>61</v>
      </c>
      <c r="F269" s="4">
        <v>3.9E-2</v>
      </c>
      <c r="G269" s="4">
        <v>4.7E-2</v>
      </c>
      <c r="H269" s="3">
        <v>1.65</v>
      </c>
      <c r="I269" s="3">
        <v>1.75</v>
      </c>
      <c r="J269" s="1"/>
      <c r="K269" s="1"/>
      <c r="L269" s="1"/>
      <c r="M269" s="1"/>
      <c r="N269" s="1"/>
    </row>
    <row r="270" spans="1:14" ht="18" customHeight="1" x14ac:dyDescent="0.3">
      <c r="A270" s="1"/>
      <c r="B270" s="1"/>
      <c r="C270" s="1"/>
      <c r="D270" s="8" t="s">
        <v>315</v>
      </c>
      <c r="E270" s="8" t="s">
        <v>124</v>
      </c>
      <c r="F270" s="4">
        <v>6.0999999999999999E-2</v>
      </c>
      <c r="G270" s="4">
        <v>5.1999999999999998E-2</v>
      </c>
      <c r="H270" s="3">
        <v>1.64</v>
      </c>
      <c r="I270" s="3">
        <v>1.62</v>
      </c>
      <c r="J270" s="1"/>
      <c r="K270" s="1"/>
      <c r="L270" s="1"/>
      <c r="M270" s="1"/>
      <c r="N270" s="1"/>
    </row>
    <row r="271" spans="1:14" ht="18" customHeight="1" x14ac:dyDescent="0.3">
      <c r="A271" s="1"/>
      <c r="B271" s="1"/>
      <c r="C271" s="1"/>
      <c r="D271" s="8" t="s">
        <v>316</v>
      </c>
      <c r="E271" s="8" t="s">
        <v>40</v>
      </c>
      <c r="F271" s="4">
        <v>0.11899999999999999</v>
      </c>
      <c r="G271" s="4">
        <v>0.106</v>
      </c>
      <c r="H271" s="3">
        <v>1.52</v>
      </c>
      <c r="I271" s="3">
        <v>1.52</v>
      </c>
      <c r="J271" s="1"/>
      <c r="K271" s="1"/>
      <c r="L271" s="1"/>
      <c r="M271" s="1"/>
      <c r="N271" s="1"/>
    </row>
    <row r="272" spans="1:14" ht="18" customHeight="1" x14ac:dyDescent="0.3">
      <c r="A272" s="1"/>
      <c r="B272" s="1"/>
      <c r="C272" s="1"/>
      <c r="D272" s="8" t="s">
        <v>316</v>
      </c>
      <c r="E272" s="8" t="s">
        <v>58</v>
      </c>
      <c r="F272" s="4">
        <v>0.20799999999999999</v>
      </c>
      <c r="G272" s="4">
        <v>0.222</v>
      </c>
      <c r="H272" s="3">
        <v>1.31</v>
      </c>
      <c r="I272" s="3">
        <v>1.26</v>
      </c>
      <c r="J272" s="1"/>
      <c r="K272" s="1"/>
      <c r="L272" s="1"/>
      <c r="M272" s="1"/>
      <c r="N272" s="1"/>
    </row>
    <row r="273" spans="1:14" ht="18" customHeight="1" x14ac:dyDescent="0.3">
      <c r="A273" s="1"/>
      <c r="B273" s="1"/>
      <c r="C273" s="1"/>
      <c r="D273" s="8" t="s">
        <v>316</v>
      </c>
      <c r="E273" s="8" t="s">
        <v>97</v>
      </c>
      <c r="F273" s="4">
        <v>9.7000000000000003E-2</v>
      </c>
      <c r="G273" s="4">
        <v>9.2999999999999999E-2</v>
      </c>
      <c r="H273" s="3">
        <v>1.56</v>
      </c>
      <c r="I273" s="3">
        <v>1.56</v>
      </c>
      <c r="J273" s="1"/>
      <c r="K273" s="1"/>
      <c r="L273" s="1"/>
      <c r="M273" s="1"/>
      <c r="N273" s="1"/>
    </row>
    <row r="274" spans="1:14" ht="18" customHeight="1" x14ac:dyDescent="0.3">
      <c r="A274" s="1"/>
      <c r="B274" s="1"/>
      <c r="C274" s="1"/>
      <c r="D274" s="8" t="s">
        <v>317</v>
      </c>
      <c r="E274" s="8" t="s">
        <v>97</v>
      </c>
      <c r="F274" s="4">
        <v>0.19700000000000001</v>
      </c>
      <c r="G274" s="4">
        <v>0.185</v>
      </c>
      <c r="H274" s="3">
        <v>1.25</v>
      </c>
      <c r="I274" s="3">
        <v>1.27</v>
      </c>
      <c r="J274" s="1"/>
      <c r="K274" s="1"/>
      <c r="L274" s="1"/>
      <c r="M274" s="1"/>
      <c r="N274" s="1"/>
    </row>
    <row r="275" spans="1:14" ht="18" customHeight="1" x14ac:dyDescent="0.3">
      <c r="A275" s="1"/>
      <c r="B275" s="1"/>
      <c r="C275" s="1"/>
      <c r="D275" s="8" t="s">
        <v>318</v>
      </c>
      <c r="E275" s="8" t="s">
        <v>223</v>
      </c>
      <c r="F275" s="4">
        <v>0.13300000000000001</v>
      </c>
      <c r="G275" s="4">
        <v>0.13500000000000001</v>
      </c>
      <c r="H275" s="3">
        <v>1.52</v>
      </c>
      <c r="I275" s="3">
        <v>1.52</v>
      </c>
      <c r="J275" s="1"/>
      <c r="K275" s="1"/>
      <c r="L275" s="1"/>
      <c r="M275" s="1"/>
      <c r="N275" s="1"/>
    </row>
    <row r="276" spans="1:14" ht="18" customHeight="1" x14ac:dyDescent="0.3">
      <c r="A276" s="1"/>
      <c r="B276" s="1"/>
      <c r="C276" s="1"/>
      <c r="D276" s="8" t="s">
        <v>319</v>
      </c>
      <c r="E276" s="8" t="s">
        <v>61</v>
      </c>
      <c r="F276" s="4">
        <v>9.6000000000000002E-2</v>
      </c>
      <c r="G276" s="4">
        <v>9.2999999999999999E-2</v>
      </c>
      <c r="H276" s="3">
        <v>1.49</v>
      </c>
      <c r="I276" s="3">
        <v>1.52</v>
      </c>
      <c r="J276" s="1"/>
      <c r="K276" s="1"/>
      <c r="L276" s="1"/>
      <c r="M276" s="1"/>
      <c r="N276" s="1"/>
    </row>
    <row r="277" spans="1:14" ht="18" customHeight="1" x14ac:dyDescent="0.3">
      <c r="A277" s="1"/>
      <c r="B277" s="1"/>
      <c r="C277" s="1"/>
      <c r="D277" s="8" t="s">
        <v>320</v>
      </c>
      <c r="E277" s="8" t="s">
        <v>63</v>
      </c>
      <c r="F277" s="4">
        <v>0.11</v>
      </c>
      <c r="G277" s="4">
        <v>8.8999999999999996E-2</v>
      </c>
      <c r="H277" s="3">
        <v>1.67</v>
      </c>
      <c r="I277" s="3">
        <v>1.63</v>
      </c>
      <c r="J277" s="1"/>
      <c r="K277" s="1"/>
      <c r="L277" s="1"/>
      <c r="M277" s="1"/>
      <c r="N277" s="1"/>
    </row>
    <row r="278" spans="1:14" ht="18" customHeight="1" x14ac:dyDescent="0.3">
      <c r="A278" s="1"/>
      <c r="B278" s="1"/>
      <c r="C278" s="1"/>
      <c r="D278" s="8" t="s">
        <v>321</v>
      </c>
      <c r="E278" s="8" t="s">
        <v>29</v>
      </c>
      <c r="F278" s="4">
        <v>5.0999999999999997E-2</v>
      </c>
      <c r="G278" s="4">
        <v>4.2000000000000003E-2</v>
      </c>
      <c r="H278" s="3">
        <v>1.85</v>
      </c>
      <c r="I278" s="3">
        <v>1.89</v>
      </c>
      <c r="J278" s="1"/>
      <c r="K278" s="1"/>
      <c r="L278" s="1"/>
      <c r="M278" s="1"/>
      <c r="N278" s="1"/>
    </row>
    <row r="279" spans="1:14" ht="18" customHeight="1" x14ac:dyDescent="0.3">
      <c r="A279" s="1"/>
      <c r="B279" s="1"/>
      <c r="C279" s="1"/>
      <c r="D279" s="8" t="s">
        <v>322</v>
      </c>
      <c r="E279" s="8" t="s">
        <v>25</v>
      </c>
      <c r="F279" s="4">
        <v>0.105</v>
      </c>
      <c r="G279" s="4">
        <v>0.108</v>
      </c>
      <c r="H279" s="3">
        <v>1.8</v>
      </c>
      <c r="I279" s="3">
        <v>1.83</v>
      </c>
      <c r="J279" s="1"/>
      <c r="K279" s="1"/>
      <c r="L279" s="1"/>
      <c r="M279" s="1"/>
      <c r="N279" s="1"/>
    </row>
    <row r="280" spans="1:14" ht="18" customHeight="1" x14ac:dyDescent="0.3">
      <c r="A280" s="1"/>
      <c r="B280" s="1"/>
      <c r="C280" s="1"/>
      <c r="D280" s="8" t="s">
        <v>323</v>
      </c>
      <c r="E280" s="8" t="s">
        <v>25</v>
      </c>
      <c r="F280" s="4">
        <v>5.6000000000000001E-2</v>
      </c>
      <c r="G280" s="4">
        <v>4.9000000000000002E-2</v>
      </c>
      <c r="H280" s="3">
        <v>1.83</v>
      </c>
      <c r="I280" s="3">
        <v>1.78</v>
      </c>
      <c r="J280" s="1"/>
      <c r="K280" s="1"/>
      <c r="L280" s="1"/>
      <c r="M280" s="1"/>
      <c r="N280" s="1"/>
    </row>
    <row r="281" spans="1:14" ht="18" customHeight="1" x14ac:dyDescent="0.3">
      <c r="A281" s="1"/>
      <c r="B281" s="1"/>
      <c r="C281" s="1"/>
      <c r="D281" s="8" t="s">
        <v>324</v>
      </c>
      <c r="E281" s="8" t="s">
        <v>124</v>
      </c>
      <c r="F281" s="4">
        <v>0.11</v>
      </c>
      <c r="G281" s="4">
        <v>0.11799999999999999</v>
      </c>
      <c r="H281" s="3">
        <v>1.6</v>
      </c>
      <c r="I281" s="3">
        <v>1.66</v>
      </c>
      <c r="J281" s="1"/>
      <c r="K281" s="1"/>
      <c r="L281" s="1"/>
      <c r="M281" s="1"/>
      <c r="N281" s="1"/>
    </row>
    <row r="282" spans="1:14" ht="18" customHeight="1" x14ac:dyDescent="0.3">
      <c r="A282" s="1"/>
      <c r="B282" s="1"/>
      <c r="C282" s="1"/>
      <c r="D282" s="8" t="s">
        <v>325</v>
      </c>
      <c r="E282" s="8" t="s">
        <v>80</v>
      </c>
      <c r="F282" s="4">
        <v>2.4E-2</v>
      </c>
      <c r="G282" s="4">
        <v>1.2999999999999999E-2</v>
      </c>
      <c r="H282" s="3">
        <v>1.87</v>
      </c>
      <c r="I282" s="3">
        <v>1.87</v>
      </c>
      <c r="J282" s="1"/>
      <c r="K282" s="1"/>
      <c r="L282" s="1"/>
      <c r="M282" s="1"/>
      <c r="N282" s="1"/>
    </row>
    <row r="283" spans="1:14" ht="18" customHeight="1" x14ac:dyDescent="0.3">
      <c r="A283" s="1"/>
      <c r="B283" s="1"/>
      <c r="C283" s="1"/>
      <c r="D283" s="8" t="s">
        <v>326</v>
      </c>
      <c r="E283" s="8" t="s">
        <v>68</v>
      </c>
      <c r="F283" s="4">
        <v>0.26400000000000001</v>
      </c>
      <c r="G283" s="4">
        <v>0.29199999999999998</v>
      </c>
      <c r="H283" s="3">
        <v>1.0900000000000001</v>
      </c>
      <c r="I283" s="3">
        <v>1.08</v>
      </c>
      <c r="J283" s="1"/>
      <c r="K283" s="1"/>
      <c r="L283" s="1"/>
      <c r="M283" s="1"/>
      <c r="N283" s="1"/>
    </row>
    <row r="284" spans="1:14" ht="18" customHeight="1" x14ac:dyDescent="0.3">
      <c r="A284" s="1"/>
      <c r="B284" s="1"/>
      <c r="C284" s="1"/>
      <c r="D284" s="8" t="s">
        <v>327</v>
      </c>
      <c r="E284" s="8" t="s">
        <v>49</v>
      </c>
      <c r="F284" s="4">
        <v>9.7000000000000003E-2</v>
      </c>
      <c r="G284" s="4">
        <v>9.2999999999999999E-2</v>
      </c>
      <c r="H284" s="3">
        <v>1.71</v>
      </c>
      <c r="I284" s="3">
        <v>1.7</v>
      </c>
      <c r="J284" s="1"/>
      <c r="K284" s="1"/>
      <c r="L284" s="1"/>
      <c r="M284" s="1"/>
      <c r="N284" s="1"/>
    </row>
    <row r="285" spans="1:14" ht="18" customHeight="1" x14ac:dyDescent="0.3">
      <c r="A285" s="1"/>
      <c r="B285" s="1"/>
      <c r="C285" s="1"/>
      <c r="D285" s="8" t="s">
        <v>328</v>
      </c>
      <c r="E285" s="8" t="s">
        <v>61</v>
      </c>
      <c r="F285" s="4">
        <v>8.4000000000000005E-2</v>
      </c>
      <c r="G285" s="4">
        <v>6.9000000000000006E-2</v>
      </c>
      <c r="H285" s="3">
        <v>1.54</v>
      </c>
      <c r="I285" s="3">
        <v>1.65</v>
      </c>
      <c r="J285" s="1"/>
      <c r="K285" s="1"/>
      <c r="L285" s="1"/>
      <c r="M285" s="1"/>
      <c r="N285" s="1"/>
    </row>
    <row r="286" spans="1:14" ht="18" customHeight="1" x14ac:dyDescent="0.3">
      <c r="A286" s="1"/>
      <c r="B286" s="1"/>
      <c r="C286" s="1"/>
      <c r="D286" s="8" t="s">
        <v>329</v>
      </c>
      <c r="E286" s="8" t="s">
        <v>61</v>
      </c>
      <c r="F286" s="4">
        <v>0.114</v>
      </c>
      <c r="G286" s="4">
        <v>0.10100000000000001</v>
      </c>
      <c r="H286" s="3">
        <v>1.48</v>
      </c>
      <c r="I286" s="3">
        <v>1.49</v>
      </c>
      <c r="J286" s="1"/>
      <c r="K286" s="1"/>
      <c r="L286" s="1"/>
      <c r="M286" s="1"/>
      <c r="N286" s="1"/>
    </row>
    <row r="287" spans="1:14" ht="18" customHeight="1" x14ac:dyDescent="0.3">
      <c r="A287" s="1"/>
      <c r="B287" s="1"/>
      <c r="C287" s="1"/>
      <c r="D287" s="8" t="s">
        <v>330</v>
      </c>
      <c r="E287" s="8" t="s">
        <v>25</v>
      </c>
      <c r="F287" s="4">
        <v>0.01</v>
      </c>
      <c r="G287" s="4">
        <v>0.02</v>
      </c>
      <c r="H287" s="3">
        <v>2.2400000000000002</v>
      </c>
      <c r="I287" s="3">
        <v>2.25</v>
      </c>
      <c r="J287" s="1"/>
      <c r="K287" s="1"/>
      <c r="L287" s="1"/>
      <c r="M287" s="1"/>
      <c r="N287" s="1"/>
    </row>
    <row r="288" spans="1:14" ht="18" customHeight="1" x14ac:dyDescent="0.3">
      <c r="A288" s="1"/>
      <c r="B288" s="1"/>
      <c r="C288" s="1"/>
      <c r="D288" s="8" t="s">
        <v>331</v>
      </c>
      <c r="E288" s="8" t="s">
        <v>80</v>
      </c>
      <c r="F288" s="4">
        <v>0.111</v>
      </c>
      <c r="G288" s="4">
        <v>9.4E-2</v>
      </c>
      <c r="H288" s="3">
        <v>1.57</v>
      </c>
      <c r="I288" s="3">
        <v>1.65</v>
      </c>
      <c r="J288" s="1"/>
      <c r="K288" s="1"/>
      <c r="L288" s="1"/>
      <c r="M288" s="1"/>
      <c r="N288" s="1"/>
    </row>
    <row r="289" spans="1:14" ht="18" customHeight="1" x14ac:dyDescent="0.3">
      <c r="A289" s="1"/>
      <c r="B289" s="1"/>
      <c r="C289" s="1"/>
      <c r="D289" s="8" t="s">
        <v>332</v>
      </c>
      <c r="E289" s="8" t="s">
        <v>14</v>
      </c>
      <c r="F289" s="4">
        <v>3.3000000000000002E-2</v>
      </c>
      <c r="G289" s="4">
        <v>4.1000000000000002E-2</v>
      </c>
      <c r="H289" s="3">
        <v>1.97</v>
      </c>
      <c r="I289" s="3">
        <v>1.9</v>
      </c>
      <c r="J289" s="1"/>
      <c r="K289" s="1"/>
      <c r="L289" s="1"/>
      <c r="M289" s="1"/>
      <c r="N289" s="1"/>
    </row>
    <row r="290" spans="1:14" ht="18" customHeight="1" x14ac:dyDescent="0.3">
      <c r="A290" s="1"/>
      <c r="B290" s="1"/>
      <c r="C290" s="1"/>
      <c r="D290" s="8" t="s">
        <v>333</v>
      </c>
      <c r="E290" s="8" t="s">
        <v>34</v>
      </c>
      <c r="F290" s="4">
        <v>3.5000000000000003E-2</v>
      </c>
      <c r="G290" s="4">
        <v>0.03</v>
      </c>
      <c r="H290" s="3">
        <v>2.1</v>
      </c>
      <c r="I290" s="3">
        <v>2.14</v>
      </c>
      <c r="J290" s="1"/>
      <c r="K290" s="1"/>
      <c r="L290" s="1"/>
      <c r="M290" s="1"/>
      <c r="N290" s="1"/>
    </row>
    <row r="291" spans="1:14" ht="18" customHeight="1" x14ac:dyDescent="0.3">
      <c r="A291" s="1"/>
      <c r="B291" s="1"/>
      <c r="C291" s="1"/>
      <c r="D291" s="8" t="s">
        <v>334</v>
      </c>
      <c r="E291" s="8" t="s">
        <v>25</v>
      </c>
      <c r="F291" s="4">
        <v>3.3000000000000002E-2</v>
      </c>
      <c r="G291" s="4">
        <v>3.2000000000000001E-2</v>
      </c>
      <c r="H291" s="3">
        <v>2.0699999999999998</v>
      </c>
      <c r="I291" s="3">
        <v>2.09</v>
      </c>
      <c r="J291" s="1"/>
      <c r="K291" s="1"/>
      <c r="L291" s="1"/>
      <c r="M291" s="1"/>
      <c r="N291" s="1"/>
    </row>
    <row r="292" spans="1:14" ht="18" customHeight="1" x14ac:dyDescent="0.3">
      <c r="A292" s="1"/>
      <c r="B292" s="1"/>
      <c r="C292" s="1"/>
      <c r="D292" s="8" t="s">
        <v>335</v>
      </c>
      <c r="E292" s="8" t="s">
        <v>16</v>
      </c>
      <c r="F292" s="4">
        <v>0.14699999999999999</v>
      </c>
      <c r="G292" s="4">
        <v>0.13300000000000001</v>
      </c>
      <c r="H292" s="3">
        <v>1.45</v>
      </c>
      <c r="I292" s="3">
        <v>1.43</v>
      </c>
      <c r="J292" s="1"/>
      <c r="K292" s="1"/>
      <c r="L292" s="1"/>
      <c r="M292" s="1"/>
      <c r="N292" s="1"/>
    </row>
    <row r="293" spans="1:14" ht="18" customHeight="1" x14ac:dyDescent="0.3">
      <c r="A293" s="1"/>
      <c r="B293" s="1"/>
      <c r="C293" s="1"/>
      <c r="D293" s="8" t="s">
        <v>336</v>
      </c>
      <c r="E293" s="8" t="s">
        <v>182</v>
      </c>
      <c r="F293" s="4">
        <v>9.7000000000000003E-2</v>
      </c>
      <c r="G293" s="4">
        <v>0.124</v>
      </c>
      <c r="H293" s="3">
        <v>1.57</v>
      </c>
      <c r="I293" s="3">
        <v>1.52</v>
      </c>
      <c r="J293" s="1"/>
      <c r="K293" s="1"/>
      <c r="L293" s="1"/>
      <c r="M293" s="1"/>
      <c r="N293" s="1"/>
    </row>
    <row r="294" spans="1:14" ht="18" customHeight="1" x14ac:dyDescent="0.3">
      <c r="A294" s="1"/>
      <c r="B294" s="1"/>
      <c r="C294" s="1"/>
      <c r="D294" s="8" t="s">
        <v>337</v>
      </c>
      <c r="E294" s="8" t="s">
        <v>25</v>
      </c>
      <c r="F294" s="4">
        <v>5.3999999999999999E-2</v>
      </c>
      <c r="G294" s="4">
        <v>5.1999999999999998E-2</v>
      </c>
      <c r="H294" s="3">
        <v>1.91</v>
      </c>
      <c r="I294" s="3">
        <v>1.95</v>
      </c>
      <c r="J294" s="1"/>
      <c r="K294" s="1"/>
      <c r="L294" s="1"/>
      <c r="M294" s="1"/>
      <c r="N294" s="1"/>
    </row>
    <row r="295" spans="1:14" ht="18" customHeight="1" x14ac:dyDescent="0.3">
      <c r="A295" s="1"/>
      <c r="B295" s="1"/>
      <c r="C295" s="1"/>
      <c r="D295" s="8" t="s">
        <v>338</v>
      </c>
      <c r="E295" s="8" t="s">
        <v>80</v>
      </c>
      <c r="F295" s="4">
        <v>0.14399999999999999</v>
      </c>
      <c r="G295" s="4">
        <v>0.11700000000000001</v>
      </c>
      <c r="H295" s="3">
        <v>1.49</v>
      </c>
      <c r="I295" s="3">
        <v>1.54</v>
      </c>
      <c r="J295" s="1"/>
      <c r="K295" s="1"/>
      <c r="L295" s="1"/>
      <c r="M295" s="1"/>
      <c r="N295" s="1"/>
    </row>
    <row r="296" spans="1:14" ht="18" customHeight="1" x14ac:dyDescent="0.3">
      <c r="A296" s="1"/>
      <c r="B296" s="1"/>
      <c r="C296" s="1"/>
      <c r="D296" s="8" t="s">
        <v>339</v>
      </c>
      <c r="E296" s="8" t="s">
        <v>65</v>
      </c>
      <c r="F296" s="4">
        <v>9.2999999999999999E-2</v>
      </c>
      <c r="G296" s="4">
        <v>8.7999999999999995E-2</v>
      </c>
      <c r="H296" s="3">
        <v>1.63</v>
      </c>
      <c r="I296" s="3">
        <v>1.62</v>
      </c>
      <c r="J296" s="1"/>
      <c r="K296" s="1"/>
      <c r="L296" s="1"/>
      <c r="M296" s="1"/>
      <c r="N296" s="1"/>
    </row>
    <row r="297" spans="1:14" ht="18" customHeight="1" x14ac:dyDescent="0.3">
      <c r="A297" s="1"/>
      <c r="B297" s="1"/>
      <c r="C297" s="1"/>
      <c r="D297" s="8" t="s">
        <v>340</v>
      </c>
      <c r="E297" s="8" t="s">
        <v>14</v>
      </c>
      <c r="F297" s="4">
        <v>6.7000000000000004E-2</v>
      </c>
      <c r="G297" s="4">
        <v>6.4000000000000001E-2</v>
      </c>
      <c r="H297" s="3">
        <v>1.61</v>
      </c>
      <c r="I297" s="3">
        <v>1.63</v>
      </c>
      <c r="J297" s="1"/>
      <c r="K297" s="1"/>
      <c r="L297" s="1"/>
      <c r="M297" s="1"/>
      <c r="N297" s="1"/>
    </row>
    <row r="298" spans="1:14" ht="18" customHeight="1" x14ac:dyDescent="0.3">
      <c r="A298" s="1"/>
      <c r="B298" s="1"/>
      <c r="C298" s="1"/>
      <c r="D298" s="8" t="s">
        <v>341</v>
      </c>
      <c r="E298" s="8" t="s">
        <v>25</v>
      </c>
      <c r="F298" s="4">
        <v>0.09</v>
      </c>
      <c r="G298" s="4">
        <v>7.5999999999999998E-2</v>
      </c>
      <c r="H298" s="3">
        <v>1.94</v>
      </c>
      <c r="I298" s="3">
        <v>2.0099999999999998</v>
      </c>
      <c r="J298" s="1"/>
      <c r="K298" s="1"/>
      <c r="L298" s="1"/>
      <c r="M298" s="1"/>
      <c r="N298" s="1"/>
    </row>
    <row r="299" spans="1:14" ht="18" customHeight="1" x14ac:dyDescent="0.3">
      <c r="A299" s="1"/>
      <c r="B299" s="1"/>
      <c r="C299" s="1"/>
      <c r="D299" s="8" t="s">
        <v>342</v>
      </c>
      <c r="E299" s="8" t="s">
        <v>49</v>
      </c>
      <c r="F299" s="4">
        <v>5.5E-2</v>
      </c>
      <c r="G299" s="4">
        <v>7.5999999999999998E-2</v>
      </c>
      <c r="H299" s="3">
        <v>1.72</v>
      </c>
      <c r="I299" s="3">
        <v>1.75</v>
      </c>
      <c r="J299" s="1"/>
      <c r="K299" s="1"/>
      <c r="L299" s="1"/>
      <c r="M299" s="1"/>
      <c r="N299" s="1"/>
    </row>
    <row r="300" spans="1:14" ht="18" customHeight="1" x14ac:dyDescent="0.3">
      <c r="A300" s="1"/>
      <c r="B300" s="1"/>
      <c r="C300" s="1"/>
      <c r="D300" s="8" t="s">
        <v>343</v>
      </c>
      <c r="E300" s="8" t="s">
        <v>25</v>
      </c>
      <c r="F300" s="4">
        <v>6.5000000000000002E-2</v>
      </c>
      <c r="G300" s="4">
        <v>6.6000000000000003E-2</v>
      </c>
      <c r="H300" s="3">
        <v>1.92</v>
      </c>
      <c r="I300" s="3">
        <v>1.95</v>
      </c>
      <c r="J300" s="1"/>
      <c r="K300" s="1"/>
      <c r="L300" s="1"/>
      <c r="M300" s="1"/>
      <c r="N300" s="1"/>
    </row>
    <row r="301" spans="1:14" ht="18" customHeight="1" x14ac:dyDescent="0.3">
      <c r="A301" s="1"/>
      <c r="B301" s="1"/>
      <c r="C301" s="1"/>
      <c r="D301" s="8" t="s">
        <v>344</v>
      </c>
      <c r="E301" s="8" t="s">
        <v>20</v>
      </c>
      <c r="F301" s="4">
        <v>4.9000000000000002E-2</v>
      </c>
      <c r="G301" s="4">
        <v>3.4000000000000002E-2</v>
      </c>
      <c r="H301" s="3">
        <v>1.93</v>
      </c>
      <c r="I301" s="3">
        <v>1.98</v>
      </c>
      <c r="J301" s="1"/>
      <c r="K301" s="1"/>
      <c r="L301" s="1"/>
      <c r="M301" s="1"/>
      <c r="N301" s="1"/>
    </row>
    <row r="302" spans="1:14" ht="18" customHeight="1" x14ac:dyDescent="0.3">
      <c r="A302" s="1"/>
      <c r="B302" s="1"/>
      <c r="C302" s="1"/>
      <c r="D302" s="8" t="s">
        <v>345</v>
      </c>
      <c r="E302" s="8" t="s">
        <v>25</v>
      </c>
      <c r="F302" s="4">
        <v>6.9000000000000006E-2</v>
      </c>
      <c r="G302" s="4">
        <v>5.8999999999999997E-2</v>
      </c>
      <c r="H302" s="3">
        <v>1.75</v>
      </c>
      <c r="I302" s="3">
        <v>1.84</v>
      </c>
      <c r="J302" s="1"/>
      <c r="K302" s="1"/>
      <c r="L302" s="1"/>
      <c r="M302" s="1"/>
      <c r="N302" s="1"/>
    </row>
    <row r="303" spans="1:14" ht="18" customHeight="1" x14ac:dyDescent="0.3">
      <c r="A303" s="1"/>
      <c r="B303" s="1"/>
      <c r="C303" s="1"/>
      <c r="D303" s="8" t="s">
        <v>346</v>
      </c>
      <c r="E303" s="8" t="s">
        <v>25</v>
      </c>
      <c r="F303" s="4">
        <v>3.1E-2</v>
      </c>
      <c r="G303" s="4">
        <v>3.3000000000000002E-2</v>
      </c>
      <c r="H303" s="3">
        <v>2.15</v>
      </c>
      <c r="I303" s="3">
        <v>2.14</v>
      </c>
      <c r="J303" s="1"/>
      <c r="K303" s="1"/>
      <c r="L303" s="1"/>
      <c r="M303" s="1"/>
      <c r="N303" s="1"/>
    </row>
    <row r="304" spans="1:14" ht="18" customHeight="1" x14ac:dyDescent="0.3">
      <c r="A304" s="1"/>
      <c r="B304" s="1"/>
      <c r="C304" s="1"/>
      <c r="D304" s="8" t="s">
        <v>347</v>
      </c>
      <c r="E304" s="8" t="s">
        <v>14</v>
      </c>
      <c r="F304" s="4">
        <v>8.6999999999999994E-2</v>
      </c>
      <c r="G304" s="4">
        <v>8.7999999999999995E-2</v>
      </c>
      <c r="H304" s="3">
        <v>1.62</v>
      </c>
      <c r="I304" s="3">
        <v>1.67</v>
      </c>
      <c r="J304" s="1"/>
      <c r="K304" s="1"/>
      <c r="L304" s="1"/>
      <c r="M304" s="1"/>
      <c r="N304" s="1"/>
    </row>
    <row r="305" spans="1:14" ht="18" customHeight="1" x14ac:dyDescent="0.3">
      <c r="A305" s="1"/>
      <c r="B305" s="1"/>
      <c r="C305" s="1"/>
      <c r="D305" s="8" t="s">
        <v>348</v>
      </c>
      <c r="E305" s="8" t="s">
        <v>29</v>
      </c>
      <c r="F305" s="4">
        <v>7.8E-2</v>
      </c>
      <c r="G305" s="4">
        <v>7.1999999999999995E-2</v>
      </c>
      <c r="H305" s="3">
        <v>1.65</v>
      </c>
      <c r="I305" s="3">
        <v>1.73</v>
      </c>
      <c r="J305" s="1"/>
      <c r="K305" s="1"/>
      <c r="L305" s="1"/>
      <c r="M305" s="1"/>
      <c r="N305" s="1"/>
    </row>
    <row r="306" spans="1:14" ht="18" customHeight="1" x14ac:dyDescent="0.3">
      <c r="A306" s="1"/>
      <c r="B306" s="1"/>
      <c r="C306" s="1"/>
      <c r="D306" s="8" t="s">
        <v>349</v>
      </c>
      <c r="E306" s="8" t="s">
        <v>350</v>
      </c>
      <c r="F306" s="4">
        <v>0.36199999999999999</v>
      </c>
      <c r="G306" s="4">
        <v>0.373</v>
      </c>
      <c r="H306" s="3">
        <v>0.89</v>
      </c>
      <c r="I306" s="3">
        <v>0.86</v>
      </c>
      <c r="J306" s="1"/>
      <c r="K306" s="1"/>
      <c r="L306" s="1"/>
      <c r="M306" s="1"/>
      <c r="N306" s="1"/>
    </row>
    <row r="307" spans="1:14" ht="18" customHeight="1" x14ac:dyDescent="0.3">
      <c r="A307" s="1"/>
      <c r="B307" s="1"/>
      <c r="C307" s="1"/>
      <c r="D307" s="8" t="s">
        <v>351</v>
      </c>
      <c r="E307" s="8" t="s">
        <v>63</v>
      </c>
      <c r="F307" s="4">
        <v>0.20399999999999999</v>
      </c>
      <c r="G307" s="4">
        <v>0.20599999999999999</v>
      </c>
      <c r="H307" s="3">
        <v>1.36</v>
      </c>
      <c r="I307" s="3">
        <v>1.32</v>
      </c>
      <c r="J307" s="1"/>
      <c r="K307" s="1"/>
      <c r="L307" s="1"/>
      <c r="M307" s="1"/>
      <c r="N307" s="1"/>
    </row>
    <row r="308" spans="1:14" ht="18" customHeight="1" x14ac:dyDescent="0.3">
      <c r="A308" s="1"/>
      <c r="B308" s="1"/>
      <c r="C308" s="1"/>
      <c r="D308" s="8" t="s">
        <v>352</v>
      </c>
      <c r="E308" s="8" t="s">
        <v>25</v>
      </c>
      <c r="F308" s="4">
        <v>4.1000000000000002E-2</v>
      </c>
      <c r="G308" s="4">
        <v>5.1999999999999998E-2</v>
      </c>
      <c r="H308" s="3">
        <v>2.2999999999999998</v>
      </c>
      <c r="I308" s="3">
        <v>2.2200000000000002</v>
      </c>
      <c r="J308" s="1"/>
      <c r="K308" s="1"/>
      <c r="L308" s="1"/>
      <c r="M308" s="1"/>
      <c r="N308" s="1"/>
    </row>
    <row r="309" spans="1:14" ht="18" customHeight="1" x14ac:dyDescent="0.3">
      <c r="A309" s="1"/>
      <c r="B309" s="1"/>
      <c r="C309" s="1"/>
      <c r="D309" s="8" t="s">
        <v>353</v>
      </c>
      <c r="E309" s="8" t="s">
        <v>273</v>
      </c>
      <c r="F309" s="4">
        <v>1.9E-2</v>
      </c>
      <c r="G309" s="4">
        <v>1.2999999999999999E-2</v>
      </c>
      <c r="H309" s="3">
        <v>2.14</v>
      </c>
      <c r="I309" s="3">
        <v>2.2999999999999998</v>
      </c>
      <c r="J309" s="1"/>
      <c r="K309" s="1"/>
      <c r="L309" s="1"/>
      <c r="M309" s="1"/>
      <c r="N309" s="1"/>
    </row>
    <row r="310" spans="1:14" ht="18" customHeight="1" x14ac:dyDescent="0.3">
      <c r="A310" s="1"/>
      <c r="B310" s="1"/>
      <c r="C310" s="1"/>
      <c r="D310" s="8" t="s">
        <v>354</v>
      </c>
      <c r="E310" s="8" t="s">
        <v>61</v>
      </c>
      <c r="F310" s="4">
        <v>8.5999999999999993E-2</v>
      </c>
      <c r="G310" s="4">
        <v>0.104</v>
      </c>
      <c r="H310" s="3">
        <v>1.46</v>
      </c>
      <c r="I310" s="3">
        <v>1.43</v>
      </c>
      <c r="J310" s="1"/>
      <c r="K310" s="1"/>
      <c r="L310" s="1"/>
      <c r="M310" s="1"/>
      <c r="N310" s="1"/>
    </row>
    <row r="311" spans="1:14" ht="18" customHeight="1" x14ac:dyDescent="0.3">
      <c r="A311" s="1"/>
      <c r="B311" s="1"/>
      <c r="C311" s="1"/>
      <c r="D311" s="8" t="s">
        <v>355</v>
      </c>
      <c r="E311" s="8" t="s">
        <v>273</v>
      </c>
      <c r="F311" s="4">
        <v>0.05</v>
      </c>
      <c r="G311" s="4">
        <v>4.2999999999999997E-2</v>
      </c>
      <c r="H311" s="3">
        <v>2.16</v>
      </c>
      <c r="I311" s="3">
        <v>2.1</v>
      </c>
      <c r="J311" s="1"/>
      <c r="K311" s="1"/>
      <c r="L311" s="1"/>
      <c r="M311" s="1"/>
      <c r="N311" s="1"/>
    </row>
    <row r="312" spans="1:14" ht="18" customHeight="1" x14ac:dyDescent="0.3">
      <c r="A312" s="1"/>
      <c r="B312" s="1"/>
      <c r="C312" s="1"/>
      <c r="D312" s="8" t="s">
        <v>356</v>
      </c>
      <c r="E312" s="8" t="s">
        <v>34</v>
      </c>
      <c r="F312" s="4">
        <v>5.8999999999999997E-2</v>
      </c>
      <c r="G312" s="4">
        <v>4.5999999999999999E-2</v>
      </c>
      <c r="H312" s="3">
        <v>1.96</v>
      </c>
      <c r="I312" s="3">
        <v>1.91</v>
      </c>
      <c r="J312" s="1"/>
      <c r="K312" s="1"/>
      <c r="L312" s="1"/>
      <c r="M312" s="1"/>
      <c r="N312" s="1"/>
    </row>
    <row r="313" spans="1:14" ht="18" customHeight="1" x14ac:dyDescent="0.3">
      <c r="A313" s="1"/>
      <c r="B313" s="1"/>
      <c r="C313" s="1"/>
      <c r="D313" s="8" t="s">
        <v>357</v>
      </c>
      <c r="E313" s="8" t="s">
        <v>14</v>
      </c>
      <c r="F313" s="4">
        <v>8.6999999999999994E-2</v>
      </c>
      <c r="G313" s="4">
        <v>6.8000000000000005E-2</v>
      </c>
      <c r="H313" s="3">
        <v>1.75</v>
      </c>
      <c r="I313" s="3">
        <v>1.63</v>
      </c>
      <c r="J313" s="1"/>
      <c r="K313" s="1"/>
      <c r="L313" s="1"/>
      <c r="M313" s="1"/>
      <c r="N313" s="1"/>
    </row>
    <row r="314" spans="1:14" ht="18" customHeight="1" x14ac:dyDescent="0.3">
      <c r="A314" s="1"/>
      <c r="B314" s="1"/>
      <c r="C314" s="1"/>
      <c r="D314" s="8" t="s">
        <v>358</v>
      </c>
      <c r="E314" s="8" t="s">
        <v>182</v>
      </c>
      <c r="F314" s="4">
        <v>7.6999999999999999E-2</v>
      </c>
      <c r="G314" s="4">
        <v>6.7000000000000004E-2</v>
      </c>
      <c r="H314" s="3">
        <v>1.73</v>
      </c>
      <c r="I314" s="3">
        <v>1.8</v>
      </c>
      <c r="J314" s="1"/>
      <c r="K314" s="1"/>
      <c r="L314" s="1"/>
      <c r="M314" s="1"/>
      <c r="N314" s="1"/>
    </row>
    <row r="315" spans="1:14" ht="18" customHeight="1" x14ac:dyDescent="0.3">
      <c r="A315" s="1"/>
      <c r="B315" s="1"/>
      <c r="C315" s="1"/>
      <c r="D315" s="8" t="s">
        <v>359</v>
      </c>
      <c r="E315" s="8" t="s">
        <v>75</v>
      </c>
      <c r="F315" s="4">
        <v>0.10100000000000001</v>
      </c>
      <c r="G315" s="4">
        <v>8.5000000000000006E-2</v>
      </c>
      <c r="H315" s="3">
        <v>1.63</v>
      </c>
      <c r="I315" s="3">
        <v>1.56</v>
      </c>
      <c r="J315" s="1"/>
      <c r="K315" s="1"/>
      <c r="L315" s="1"/>
      <c r="M315" s="1"/>
      <c r="N315" s="1"/>
    </row>
    <row r="316" spans="1:14" ht="18" customHeight="1" x14ac:dyDescent="0.3">
      <c r="A316" s="1"/>
      <c r="B316" s="1"/>
      <c r="C316" s="1"/>
      <c r="D316" s="8" t="s">
        <v>360</v>
      </c>
      <c r="E316" s="8" t="s">
        <v>75</v>
      </c>
      <c r="F316" s="4">
        <v>0.113</v>
      </c>
      <c r="G316" s="4">
        <v>9.9000000000000005E-2</v>
      </c>
      <c r="H316" s="3">
        <v>1.63</v>
      </c>
      <c r="I316" s="3">
        <v>1.68</v>
      </c>
      <c r="J316" s="1"/>
      <c r="K316" s="1"/>
      <c r="L316" s="1"/>
      <c r="M316" s="1"/>
      <c r="N316" s="1"/>
    </row>
    <row r="317" spans="1:14" ht="18" customHeight="1" x14ac:dyDescent="0.3">
      <c r="A317" s="1"/>
      <c r="B317" s="1"/>
      <c r="C317" s="1"/>
      <c r="D317" s="8" t="s">
        <v>361</v>
      </c>
      <c r="E317" s="8" t="s">
        <v>58</v>
      </c>
      <c r="F317" s="4">
        <v>0.19600000000000001</v>
      </c>
      <c r="G317" s="4">
        <v>0.193</v>
      </c>
      <c r="H317" s="3">
        <v>1.3</v>
      </c>
      <c r="I317" s="3">
        <v>1.3</v>
      </c>
      <c r="J317" s="1"/>
      <c r="K317" s="1"/>
      <c r="L317" s="1"/>
      <c r="M317" s="1"/>
      <c r="N317" s="1"/>
    </row>
    <row r="318" spans="1:14" ht="18" customHeight="1" x14ac:dyDescent="0.3">
      <c r="A318" s="1"/>
      <c r="B318" s="1"/>
      <c r="C318" s="1"/>
      <c r="D318" s="8" t="s">
        <v>362</v>
      </c>
      <c r="E318" s="8" t="s">
        <v>68</v>
      </c>
      <c r="F318" s="4">
        <v>0.246</v>
      </c>
      <c r="G318" s="4">
        <v>0.23499999999999999</v>
      </c>
      <c r="H318" s="3">
        <v>1.26</v>
      </c>
      <c r="I318" s="3">
        <v>1.25</v>
      </c>
      <c r="J318" s="1"/>
      <c r="K318" s="1"/>
      <c r="L318" s="1"/>
      <c r="M318" s="1"/>
      <c r="N318" s="1"/>
    </row>
    <row r="319" spans="1:14" ht="18" customHeight="1" x14ac:dyDescent="0.3">
      <c r="A319" s="1"/>
      <c r="B319" s="1"/>
      <c r="C319" s="1"/>
      <c r="D319" s="9"/>
      <c r="E319" s="9"/>
      <c r="F319" s="5"/>
      <c r="G319" s="5"/>
      <c r="H319" s="5"/>
      <c r="I319" s="5"/>
      <c r="J319" s="1"/>
      <c r="K319" s="1"/>
      <c r="L319" s="1"/>
      <c r="M319" s="1"/>
      <c r="N319" s="1"/>
    </row>
    <row r="320" spans="1:14" ht="18" customHeight="1" x14ac:dyDescent="0.3">
      <c r="A320" s="1"/>
      <c r="B320" s="1"/>
      <c r="C320" s="1"/>
      <c r="D320" s="9"/>
      <c r="E320" s="9"/>
      <c r="F320" s="5"/>
      <c r="G320" s="5"/>
      <c r="H320" s="5"/>
      <c r="I320" s="5"/>
      <c r="J320" s="1"/>
      <c r="K320" s="1"/>
      <c r="L320" s="1"/>
      <c r="M320" s="1"/>
      <c r="N320" s="1"/>
    </row>
    <row r="321" spans="1:14" ht="18" customHeight="1" x14ac:dyDescent="0.3">
      <c r="A321" s="1"/>
      <c r="B321" s="1"/>
      <c r="C321" s="1"/>
      <c r="D321" s="9"/>
      <c r="E321" s="9"/>
      <c r="F321" s="5"/>
      <c r="G321" s="5"/>
      <c r="H321" s="5"/>
      <c r="I321" s="5"/>
      <c r="J321" s="1"/>
      <c r="K321" s="1"/>
      <c r="L321" s="1"/>
      <c r="M321" s="1"/>
      <c r="N321" s="1"/>
    </row>
    <row r="322" spans="1:14" ht="18" customHeight="1" x14ac:dyDescent="0.3">
      <c r="A322" s="1"/>
      <c r="B322" s="1"/>
      <c r="C322" s="1"/>
      <c r="D322" s="9"/>
      <c r="E322" s="9"/>
      <c r="F322" s="5"/>
      <c r="G322" s="5"/>
      <c r="H322" s="5"/>
      <c r="I322" s="5"/>
      <c r="J322" s="1"/>
      <c r="K322" s="1"/>
      <c r="L322" s="1"/>
      <c r="M322" s="1"/>
      <c r="N322" s="1"/>
    </row>
    <row r="323" spans="1:14" ht="18" customHeight="1" x14ac:dyDescent="0.3">
      <c r="A323" s="1"/>
      <c r="B323" s="1"/>
      <c r="C323" s="1"/>
      <c r="D323" s="9"/>
      <c r="E323" s="9"/>
      <c r="F323" s="5"/>
      <c r="G323" s="5"/>
      <c r="H323" s="5"/>
      <c r="I323" s="5"/>
      <c r="J323" s="1"/>
      <c r="K323" s="1"/>
      <c r="L323" s="1"/>
      <c r="M323" s="1"/>
      <c r="N323" s="1"/>
    </row>
    <row r="324" spans="1:14" ht="18" customHeight="1" x14ac:dyDescent="0.3">
      <c r="A324" s="1"/>
      <c r="B324" s="1"/>
      <c r="C324" s="1"/>
      <c r="D324" s="9"/>
      <c r="E324" s="9"/>
      <c r="F324" s="5"/>
      <c r="G324" s="5"/>
      <c r="H324" s="5"/>
      <c r="I324" s="5"/>
      <c r="J324" s="1"/>
      <c r="K324" s="1"/>
      <c r="L324" s="1"/>
      <c r="M324" s="1"/>
      <c r="N324" s="1"/>
    </row>
    <row r="325" spans="1:14" ht="18" customHeight="1" x14ac:dyDescent="0.3">
      <c r="A325" s="1"/>
      <c r="B325" s="1"/>
      <c r="C325" s="1"/>
      <c r="D325" s="9"/>
      <c r="E325" s="9"/>
      <c r="F325" s="5"/>
      <c r="G325" s="5"/>
      <c r="H325" s="5"/>
      <c r="I325" s="5"/>
      <c r="J325" s="1"/>
      <c r="K325" s="1"/>
      <c r="L325" s="1"/>
      <c r="M325" s="1"/>
      <c r="N325" s="1"/>
    </row>
    <row r="326" spans="1:14" ht="18" customHeight="1" x14ac:dyDescent="0.3">
      <c r="A326" s="1"/>
      <c r="B326" s="1"/>
      <c r="C326" s="1"/>
      <c r="D326" s="9"/>
      <c r="E326" s="9"/>
      <c r="F326" s="5"/>
      <c r="G326" s="5"/>
      <c r="H326" s="5"/>
      <c r="I326" s="5"/>
      <c r="J326" s="1"/>
      <c r="K326" s="1"/>
      <c r="L326" s="1"/>
      <c r="M326" s="1"/>
      <c r="N326" s="1"/>
    </row>
    <row r="327" spans="1:14" ht="18" customHeight="1" x14ac:dyDescent="0.3">
      <c r="A327" s="1"/>
      <c r="B327" s="1"/>
      <c r="C327" s="1"/>
      <c r="D327" s="9"/>
      <c r="E327" s="9"/>
      <c r="F327" s="5"/>
      <c r="G327" s="5"/>
      <c r="H327" s="5"/>
      <c r="I327" s="5"/>
      <c r="J327" s="1"/>
      <c r="K327" s="1"/>
      <c r="L327" s="1"/>
      <c r="M327" s="1"/>
      <c r="N327" s="1"/>
    </row>
    <row r="328" spans="1:14" ht="18" customHeight="1" x14ac:dyDescent="0.3">
      <c r="A328" s="1"/>
      <c r="B328" s="1"/>
      <c r="C328" s="1"/>
      <c r="D328" s="9"/>
      <c r="E328" s="9"/>
      <c r="F328" s="5"/>
      <c r="G328" s="5"/>
      <c r="H328" s="5"/>
      <c r="I328" s="5"/>
      <c r="J328" s="1"/>
      <c r="K328" s="1"/>
      <c r="L328" s="1"/>
      <c r="M328" s="1"/>
      <c r="N328" s="1"/>
    </row>
    <row r="329" spans="1:14" ht="18" customHeight="1" x14ac:dyDescent="0.3">
      <c r="A329" s="1"/>
      <c r="B329" s="1"/>
      <c r="C329" s="1"/>
      <c r="D329" s="9"/>
      <c r="E329" s="9"/>
      <c r="F329" s="5"/>
      <c r="G329" s="5"/>
      <c r="H329" s="5"/>
      <c r="I329" s="5"/>
      <c r="J329" s="1"/>
      <c r="K329" s="1"/>
      <c r="L329" s="1"/>
      <c r="M329" s="1"/>
      <c r="N329" s="1"/>
    </row>
    <row r="330" spans="1:14" ht="18" customHeight="1" x14ac:dyDescent="0.3">
      <c r="A330" s="1"/>
      <c r="B330" s="1"/>
      <c r="C330" s="1"/>
      <c r="D330" s="9"/>
      <c r="E330" s="9"/>
      <c r="F330" s="5"/>
      <c r="G330" s="5"/>
      <c r="H330" s="5"/>
      <c r="I330" s="5"/>
      <c r="J330" s="1"/>
      <c r="K330" s="1"/>
      <c r="L330" s="1"/>
      <c r="M330" s="1"/>
      <c r="N330" s="1"/>
    </row>
    <row r="331" spans="1:14" ht="18" customHeight="1" x14ac:dyDescent="0.3">
      <c r="A331" s="1"/>
      <c r="B331" s="1"/>
      <c r="C331" s="1"/>
      <c r="D331" s="9"/>
      <c r="E331" s="9"/>
      <c r="F331" s="5"/>
      <c r="G331" s="5"/>
      <c r="H331" s="5"/>
      <c r="I331" s="5"/>
      <c r="J331" s="1"/>
      <c r="K331" s="1"/>
      <c r="L331" s="1"/>
      <c r="M331" s="1"/>
      <c r="N331" s="1"/>
    </row>
    <row r="332" spans="1:14" ht="18" customHeight="1" x14ac:dyDescent="0.3">
      <c r="A332" s="1"/>
      <c r="B332" s="1"/>
      <c r="C332" s="1"/>
      <c r="D332" s="9"/>
      <c r="E332" s="9"/>
      <c r="F332" s="5"/>
      <c r="G332" s="5"/>
      <c r="H332" s="5"/>
      <c r="I332" s="5"/>
      <c r="J332" s="1"/>
      <c r="K332" s="1"/>
      <c r="L332" s="1"/>
      <c r="M332" s="1"/>
      <c r="N332" s="1"/>
    </row>
    <row r="333" spans="1:14" ht="18" customHeight="1" x14ac:dyDescent="0.3">
      <c r="A333" s="1"/>
      <c r="B333" s="1"/>
      <c r="C333" s="1"/>
      <c r="D333" s="9"/>
      <c r="E333" s="9"/>
      <c r="F333" s="5"/>
      <c r="G333" s="5"/>
      <c r="H333" s="5"/>
      <c r="I333" s="5"/>
      <c r="J333" s="1"/>
      <c r="K333" s="1"/>
      <c r="L333" s="1"/>
      <c r="M333" s="1"/>
      <c r="N333" s="1"/>
    </row>
    <row r="334" spans="1:14" x14ac:dyDescent="0.3">
      <c r="A334" s="1"/>
      <c r="B334" s="1"/>
      <c r="C334" s="1"/>
      <c r="D334" s="9"/>
      <c r="E334" s="9"/>
      <c r="F334" s="5"/>
      <c r="G334" s="5"/>
      <c r="H334" s="5"/>
      <c r="I334" s="5"/>
      <c r="J334" s="1"/>
      <c r="K334" s="1"/>
      <c r="L334" s="1"/>
      <c r="M334" s="1"/>
      <c r="N334" s="1"/>
    </row>
    <row r="335" spans="1:14" x14ac:dyDescent="0.3">
      <c r="A335" s="1"/>
      <c r="B335" s="1"/>
      <c r="C335" s="1"/>
      <c r="D335" s="9"/>
      <c r="E335" s="9"/>
      <c r="F335" s="5"/>
      <c r="G335" s="5"/>
      <c r="H335" s="5"/>
      <c r="I335" s="5"/>
      <c r="J335" s="1"/>
      <c r="K335" s="1"/>
      <c r="L335" s="1"/>
      <c r="M335" s="1"/>
      <c r="N335" s="1"/>
    </row>
    <row r="336" spans="1:14" x14ac:dyDescent="0.3">
      <c r="A336" s="1"/>
      <c r="B336" s="1"/>
      <c r="C336" s="1"/>
      <c r="D336" s="9"/>
      <c r="E336" s="9"/>
      <c r="F336" s="5"/>
      <c r="G336" s="5"/>
      <c r="H336" s="5"/>
      <c r="I336" s="5"/>
      <c r="J336" s="1"/>
      <c r="K336" s="1"/>
      <c r="L336" s="1"/>
      <c r="M336" s="1"/>
      <c r="N336" s="1"/>
    </row>
    <row r="337" spans="1:14" x14ac:dyDescent="0.3">
      <c r="A337" s="1"/>
      <c r="B337" s="1"/>
      <c r="C337" s="1"/>
      <c r="D337" s="9"/>
      <c r="E337" s="9"/>
      <c r="F337" s="5"/>
      <c r="G337" s="5"/>
      <c r="H337" s="5"/>
      <c r="I337" s="5"/>
      <c r="J337" s="1"/>
      <c r="K337" s="1"/>
      <c r="L337" s="1"/>
      <c r="M337" s="1"/>
      <c r="N337" s="1"/>
    </row>
    <row r="338" spans="1:14" x14ac:dyDescent="0.3">
      <c r="A338" s="1"/>
      <c r="B338" s="1"/>
      <c r="C338" s="1"/>
      <c r="D338" s="9"/>
      <c r="E338" s="9"/>
      <c r="F338" s="5"/>
      <c r="G338" s="5"/>
      <c r="H338" s="5"/>
      <c r="I338" s="5"/>
      <c r="J338" s="1"/>
      <c r="K338" s="1"/>
      <c r="L338" s="1"/>
      <c r="M338" s="1"/>
      <c r="N338" s="1"/>
    </row>
    <row r="339" spans="1:14" x14ac:dyDescent="0.3">
      <c r="A339" s="1"/>
      <c r="B339" s="1"/>
      <c r="C339" s="1"/>
      <c r="D339" s="9"/>
      <c r="E339" s="9"/>
      <c r="F339" s="5"/>
      <c r="G339" s="5"/>
      <c r="H339" s="5"/>
      <c r="I339" s="5"/>
      <c r="J339" s="1"/>
      <c r="K339" s="1"/>
      <c r="L339" s="1"/>
      <c r="M339" s="1"/>
      <c r="N339" s="1"/>
    </row>
  </sheetData>
  <hyperlinks>
    <hyperlink ref="A3" r:id="rId1" xr:uid="{640651CB-94C0-44A3-817C-7FA9356B42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0AED-648E-4B4C-9D5E-B2540DFDC867}">
  <sheetPr>
    <tabColor rgb="FFFFC000"/>
  </sheetPr>
  <dimension ref="A1:AC716"/>
  <sheetViews>
    <sheetView topLeftCell="C1" zoomScale="80" zoomScaleNormal="80" workbookViewId="0">
      <selection activeCell="K2" sqref="K2:T3"/>
    </sheetView>
  </sheetViews>
  <sheetFormatPr defaultRowHeight="14.4" x14ac:dyDescent="0.3"/>
  <cols>
    <col min="1" max="1" width="29.88671875" style="10" customWidth="1"/>
    <col min="2" max="2" width="21.5546875" style="10" customWidth="1"/>
    <col min="3" max="3" width="29.88671875" style="6" customWidth="1"/>
    <col min="4" max="4" width="30.33203125" style="6" customWidth="1"/>
    <col min="5" max="5" width="11.6640625" style="6" bestFit="1" customWidth="1"/>
    <col min="6" max="6" width="9.6640625" style="6" customWidth="1"/>
    <col min="7" max="7" width="48.109375" style="22" customWidth="1"/>
    <col min="8" max="8" width="47.33203125" style="61" customWidth="1"/>
    <col min="10" max="10" width="24.44140625" customWidth="1"/>
    <col min="11" max="11" width="11" customWidth="1"/>
    <col min="13" max="18" width="12.88671875" customWidth="1"/>
    <col min="19" max="20" width="19.5546875" customWidth="1"/>
    <col min="21" max="21" width="14.109375" customWidth="1"/>
    <col min="22" max="22" width="25.5546875" customWidth="1"/>
    <col min="23" max="23" width="25.33203125" customWidth="1"/>
    <col min="25" max="25" width="12" bestFit="1" customWidth="1"/>
  </cols>
  <sheetData>
    <row r="1" spans="1:29" ht="15" thickBot="1" x14ac:dyDescent="0.35">
      <c r="A1" s="17" t="s">
        <v>0</v>
      </c>
      <c r="B1" s="17" t="s">
        <v>363</v>
      </c>
      <c r="C1" s="18" t="s">
        <v>2</v>
      </c>
      <c r="D1" s="18" t="s">
        <v>4</v>
      </c>
      <c r="E1" s="19"/>
      <c r="F1" s="19"/>
      <c r="G1" s="62" t="s">
        <v>364</v>
      </c>
      <c r="H1" s="58" t="s">
        <v>365</v>
      </c>
      <c r="J1" s="21" t="s">
        <v>366</v>
      </c>
      <c r="V1" s="85" t="s">
        <v>11</v>
      </c>
      <c r="W1" s="85"/>
    </row>
    <row r="2" spans="1:29" ht="16.8" thickTop="1" x14ac:dyDescent="0.3">
      <c r="A2" s="20" t="s">
        <v>13</v>
      </c>
      <c r="B2" s="20" t="s">
        <v>14</v>
      </c>
      <c r="C2" s="3">
        <v>1.71</v>
      </c>
      <c r="D2" s="3">
        <v>1.69</v>
      </c>
      <c r="E2" s="3"/>
      <c r="F2" s="3"/>
      <c r="G2" s="63">
        <f>STANDARDIZE(C2,$F$5,$F$6)</f>
        <v>6.50481693570783E-2</v>
      </c>
      <c r="H2" s="59">
        <f>STANDARDIZE(D2,$F$8,$F$9)</f>
        <v>-8.4970026023290318E-2</v>
      </c>
      <c r="J2" s="22"/>
      <c r="L2" s="23" t="s">
        <v>409</v>
      </c>
      <c r="M2" s="23" t="s">
        <v>417</v>
      </c>
      <c r="N2" s="23"/>
      <c r="O2" s="23"/>
      <c r="P2" s="23"/>
      <c r="Q2" s="23"/>
      <c r="V2" s="24" t="s">
        <v>367</v>
      </c>
      <c r="W2" s="87">
        <f>S24</f>
        <v>1.2917592956122892</v>
      </c>
    </row>
    <row r="3" spans="1:29" x14ac:dyDescent="0.3">
      <c r="A3" s="20" t="s">
        <v>15</v>
      </c>
      <c r="B3" s="20" t="s">
        <v>16</v>
      </c>
      <c r="C3" s="3">
        <v>1.42</v>
      </c>
      <c r="D3" s="3">
        <v>1.46</v>
      </c>
      <c r="E3" s="3"/>
      <c r="F3" s="3"/>
      <c r="G3" s="63">
        <f t="shared" ref="G3:G66" si="0">STANDARDIZE(C3,$F$5,$F$6)</f>
        <v>-0.92993988538435912</v>
      </c>
      <c r="H3" s="59">
        <f t="shared" ref="H3:H66" si="1">STANDARDIZE(D3,$F$8,$F$9)</f>
        <v>-0.85551288639124567</v>
      </c>
      <c r="J3" s="22"/>
      <c r="L3" s="23" t="s">
        <v>410</v>
      </c>
      <c r="M3" s="23" t="s">
        <v>418</v>
      </c>
      <c r="N3" s="23"/>
      <c r="O3" s="23"/>
      <c r="P3" s="23"/>
      <c r="Q3" s="23"/>
      <c r="V3" s="25" t="s">
        <v>368</v>
      </c>
      <c r="W3" s="26">
        <f>(2-1)*(7-1)</f>
        <v>6</v>
      </c>
    </row>
    <row r="4" spans="1:29" x14ac:dyDescent="0.3">
      <c r="A4" s="20" t="s">
        <v>17</v>
      </c>
      <c r="B4" s="20" t="s">
        <v>18</v>
      </c>
      <c r="C4" s="3">
        <v>1.69</v>
      </c>
      <c r="D4" s="3">
        <v>1.75</v>
      </c>
      <c r="E4" s="3"/>
      <c r="F4" s="3"/>
      <c r="G4" s="63">
        <f>STANDARDIZE(C4,$F$5,$F$6)</f>
        <v>-3.5716964871588142E-3</v>
      </c>
      <c r="H4" s="59">
        <f t="shared" si="1"/>
        <v>0.11604115494226344</v>
      </c>
      <c r="V4" s="25" t="s">
        <v>12</v>
      </c>
      <c r="W4" s="87">
        <f>_xlfn.CHISQ.TEST(L8:R9,L15:R16)</f>
        <v>0.97211015854167537</v>
      </c>
    </row>
    <row r="5" spans="1:29" ht="28.2" thickBot="1" x14ac:dyDescent="0.35">
      <c r="A5" s="20" t="s">
        <v>19</v>
      </c>
      <c r="B5" s="20" t="s">
        <v>20</v>
      </c>
      <c r="C5" s="3">
        <v>1.38</v>
      </c>
      <c r="D5" s="3">
        <v>1.34</v>
      </c>
      <c r="E5" s="51" t="s">
        <v>413</v>
      </c>
      <c r="F5" s="52">
        <f>AVERAGE(C:C)</f>
        <v>1.6910410094637218</v>
      </c>
      <c r="G5" s="63">
        <f t="shared" si="0"/>
        <v>-1.0671796170728334</v>
      </c>
      <c r="H5" s="59">
        <f t="shared" si="1"/>
        <v>-1.2575352483223523</v>
      </c>
      <c r="K5" s="85" t="s">
        <v>7</v>
      </c>
      <c r="L5" s="85"/>
      <c r="M5" s="85"/>
      <c r="N5" s="85"/>
      <c r="O5" s="85"/>
      <c r="P5" s="85"/>
      <c r="Q5" s="85"/>
      <c r="R5" s="85"/>
      <c r="S5" s="85"/>
      <c r="T5" s="65"/>
      <c r="V5" s="25" t="s">
        <v>369</v>
      </c>
      <c r="W5" s="27" t="s">
        <v>419</v>
      </c>
    </row>
    <row r="6" spans="1:29" ht="15" thickTop="1" x14ac:dyDescent="0.3">
      <c r="A6" s="20" t="s">
        <v>21</v>
      </c>
      <c r="B6" s="20" t="s">
        <v>22</v>
      </c>
      <c r="C6" s="3">
        <v>1.31</v>
      </c>
      <c r="D6" s="3">
        <v>1.33</v>
      </c>
      <c r="E6" s="51" t="s">
        <v>414</v>
      </c>
      <c r="F6" s="52">
        <f>_xlfn.STDEV.P(C:C)</f>
        <v>0.29146078550195348</v>
      </c>
      <c r="G6" s="63">
        <f t="shared" si="0"/>
        <v>-1.3073491475276624</v>
      </c>
      <c r="H6" s="59">
        <f t="shared" si="1"/>
        <v>-1.2910371118166113</v>
      </c>
      <c r="J6" s="22"/>
      <c r="K6" s="27" t="s">
        <v>370</v>
      </c>
      <c r="L6" s="84" t="s">
        <v>380</v>
      </c>
      <c r="M6" s="84"/>
      <c r="N6" s="84"/>
      <c r="O6" s="84"/>
      <c r="P6" s="84"/>
      <c r="Q6" s="84"/>
      <c r="R6" s="84"/>
      <c r="V6" s="35" t="s">
        <v>9</v>
      </c>
      <c r="W6" s="16"/>
      <c r="X6" s="16"/>
      <c r="Y6" s="16"/>
      <c r="Z6" s="16"/>
      <c r="AA6" s="16"/>
      <c r="AB6" s="16"/>
      <c r="AC6" s="16"/>
    </row>
    <row r="7" spans="1:29" x14ac:dyDescent="0.3">
      <c r="A7" s="20" t="s">
        <v>23</v>
      </c>
      <c r="B7" s="20" t="s">
        <v>14</v>
      </c>
      <c r="C7" s="3">
        <v>1.73</v>
      </c>
      <c r="D7" s="3">
        <v>1.81</v>
      </c>
      <c r="E7" s="51"/>
      <c r="F7" s="52"/>
      <c r="G7" s="63">
        <f t="shared" si="0"/>
        <v>0.13366803520131543</v>
      </c>
      <c r="H7" s="59">
        <f t="shared" si="1"/>
        <v>0.31705233590781717</v>
      </c>
      <c r="J7" s="22"/>
      <c r="L7" s="12" t="s">
        <v>373</v>
      </c>
      <c r="M7" s="12" t="s">
        <v>374</v>
      </c>
      <c r="N7" s="12" t="s">
        <v>375</v>
      </c>
      <c r="O7" s="12" t="s">
        <v>376</v>
      </c>
      <c r="P7" s="12" t="s">
        <v>377</v>
      </c>
      <c r="Q7" s="12" t="s">
        <v>378</v>
      </c>
      <c r="R7" s="34" t="s">
        <v>379</v>
      </c>
      <c r="S7" s="12" t="s">
        <v>371</v>
      </c>
      <c r="T7" s="28"/>
    </row>
    <row r="8" spans="1:29" ht="27.6" x14ac:dyDescent="0.3">
      <c r="A8" s="20" t="s">
        <v>24</v>
      </c>
      <c r="B8" s="20" t="s">
        <v>25</v>
      </c>
      <c r="C8" s="3">
        <v>2.0099999999999998</v>
      </c>
      <c r="D8" s="3">
        <v>2.0499999999999998</v>
      </c>
      <c r="E8" s="51" t="s">
        <v>415</v>
      </c>
      <c r="F8" s="52">
        <f>AVERAGE(D:D)</f>
        <v>1.7153627760252355</v>
      </c>
      <c r="G8" s="63">
        <f t="shared" si="0"/>
        <v>1.0943461570206334</v>
      </c>
      <c r="H8" s="59">
        <f t="shared" si="1"/>
        <v>1.1210970597700307</v>
      </c>
      <c r="J8" s="22"/>
      <c r="K8" s="29">
        <v>2015</v>
      </c>
      <c r="L8" s="13">
        <f>COUNTIF(G:G,"&lt;=-3")</f>
        <v>2</v>
      </c>
      <c r="M8" s="30">
        <f>COUNTIFS(G:G,"&gt;-3",G:G,"&lt;=-2")</f>
        <v>14</v>
      </c>
      <c r="N8" s="30">
        <f>COUNTIFS(G:G,"&gt;-2",G:G,"&lt;=-1")</f>
        <v>24</v>
      </c>
      <c r="O8" s="30">
        <f>COUNTIFS(G:G,"&gt;-1",G:G,"&lt;=0")</f>
        <v>122</v>
      </c>
      <c r="P8" s="30">
        <f>COUNTIFS(G:G,"&gt;0",G:G,"&lt;=1")</f>
        <v>105</v>
      </c>
      <c r="Q8" s="30">
        <f>COUNTIFS(G:G,"&gt;1",G:G,"&lt;=2")</f>
        <v>47</v>
      </c>
      <c r="R8" s="30">
        <f>COUNTIFS(G:G,"&gt;2")</f>
        <v>3</v>
      </c>
      <c r="S8" s="12">
        <f>SUM(L8:R8)</f>
        <v>317</v>
      </c>
      <c r="T8" s="28"/>
    </row>
    <row r="9" spans="1:29" ht="15" thickBot="1" x14ac:dyDescent="0.35">
      <c r="A9" s="20" t="s">
        <v>26</v>
      </c>
      <c r="B9" s="20" t="s">
        <v>27</v>
      </c>
      <c r="C9" s="3">
        <v>1.84</v>
      </c>
      <c r="D9" s="3">
        <v>1.95</v>
      </c>
      <c r="E9" s="51" t="s">
        <v>416</v>
      </c>
      <c r="F9" s="52">
        <f>_xlfn.STDEV.P(D:D)</f>
        <v>0.29849085862682406</v>
      </c>
      <c r="G9" s="63">
        <f t="shared" si="0"/>
        <v>0.5110772973446196</v>
      </c>
      <c r="H9" s="59">
        <f t="shared" si="1"/>
        <v>0.78607842482744184</v>
      </c>
      <c r="J9" s="22"/>
      <c r="K9" s="29">
        <v>2016</v>
      </c>
      <c r="L9" s="13">
        <f>COUNTIFS(H:H,"&lt;=-3")</f>
        <v>1</v>
      </c>
      <c r="M9" s="30">
        <f>COUNTIFS(H:H,"&gt;-3",H:H,"&lt;=-2")</f>
        <v>13</v>
      </c>
      <c r="N9" s="30">
        <f>COUNTIFS(H:H,"&gt;-2",H:H,"&lt;=-1")</f>
        <v>25</v>
      </c>
      <c r="O9" s="30">
        <f>COUNTIFS(H:H,"&gt;-1",H:H,"&lt;=0")</f>
        <v>119</v>
      </c>
      <c r="P9" s="30">
        <f>COUNTIFS(H:H,"&gt;0",H:H,"&lt;=1")</f>
        <v>115</v>
      </c>
      <c r="Q9" s="30">
        <f>COUNTIFS(H:H,"&gt;1",H:H,"&lt;=2")</f>
        <v>41</v>
      </c>
      <c r="R9" s="30">
        <f>COUNTIFS(H:H,"&gt;2")</f>
        <v>3</v>
      </c>
      <c r="S9" s="53">
        <f>SUM(L9:R9)</f>
        <v>317</v>
      </c>
      <c r="T9" s="47"/>
    </row>
    <row r="10" spans="1:29" ht="15" thickTop="1" x14ac:dyDescent="0.3">
      <c r="A10" s="20" t="s">
        <v>28</v>
      </c>
      <c r="B10" s="20" t="s">
        <v>29</v>
      </c>
      <c r="C10" s="3">
        <v>1.45</v>
      </c>
      <c r="D10" s="3">
        <v>1.44</v>
      </c>
      <c r="E10" s="3"/>
      <c r="F10" s="3"/>
      <c r="G10" s="63">
        <f t="shared" si="0"/>
        <v>-0.82701008661800346</v>
      </c>
      <c r="H10" s="59">
        <f t="shared" si="1"/>
        <v>-0.92251661337976354</v>
      </c>
      <c r="J10" s="22"/>
      <c r="K10" s="12" t="s">
        <v>371</v>
      </c>
      <c r="L10" s="12">
        <f>SUM(L8:L9)</f>
        <v>3</v>
      </c>
      <c r="M10" s="28">
        <f t="shared" ref="M10:S10" si="2">SUM(M8:M9)</f>
        <v>27</v>
      </c>
      <c r="N10" s="28">
        <f t="shared" si="2"/>
        <v>49</v>
      </c>
      <c r="O10" s="28">
        <f t="shared" si="2"/>
        <v>241</v>
      </c>
      <c r="P10" s="28">
        <f t="shared" si="2"/>
        <v>220</v>
      </c>
      <c r="Q10" s="28">
        <f t="shared" si="2"/>
        <v>88</v>
      </c>
      <c r="R10" s="28">
        <f t="shared" si="2"/>
        <v>6</v>
      </c>
      <c r="S10" s="28">
        <f t="shared" si="2"/>
        <v>634</v>
      </c>
      <c r="T10" s="28"/>
    </row>
    <row r="11" spans="1:29" x14ac:dyDescent="0.3">
      <c r="A11" s="20" t="s">
        <v>30</v>
      </c>
      <c r="B11" s="20" t="s">
        <v>25</v>
      </c>
      <c r="C11" s="3">
        <v>2.14</v>
      </c>
      <c r="D11" s="3">
        <v>2.2400000000000002</v>
      </c>
      <c r="E11" s="3"/>
      <c r="F11" s="3"/>
      <c r="G11" s="63">
        <f t="shared" si="0"/>
        <v>1.5403752850081756</v>
      </c>
      <c r="H11" s="59">
        <f t="shared" si="1"/>
        <v>1.7576324661609517</v>
      </c>
      <c r="J11" s="22"/>
      <c r="S11" t="s">
        <v>9</v>
      </c>
    </row>
    <row r="12" spans="1:29" ht="15" thickBot="1" x14ac:dyDescent="0.35">
      <c r="A12" s="20" t="s">
        <v>31</v>
      </c>
      <c r="B12" s="20" t="s">
        <v>25</v>
      </c>
      <c r="C12" s="3">
        <v>1.53</v>
      </c>
      <c r="D12" s="3">
        <v>1.58</v>
      </c>
      <c r="E12" s="3"/>
      <c r="F12" s="3"/>
      <c r="G12" s="63">
        <f t="shared" si="0"/>
        <v>-0.55253062324105495</v>
      </c>
      <c r="H12" s="59">
        <f t="shared" si="1"/>
        <v>-0.4534905244601381</v>
      </c>
      <c r="J12" s="22"/>
      <c r="K12" s="85" t="s">
        <v>8</v>
      </c>
      <c r="L12" s="85"/>
      <c r="M12" s="85"/>
      <c r="N12" s="85"/>
      <c r="O12" s="85"/>
      <c r="P12" s="85"/>
      <c r="Q12" s="85"/>
      <c r="R12" s="85"/>
      <c r="S12" s="85"/>
      <c r="T12" s="65"/>
    </row>
    <row r="13" spans="1:29" ht="15" thickTop="1" x14ac:dyDescent="0.3">
      <c r="A13" s="20" t="s">
        <v>32</v>
      </c>
      <c r="B13" s="20" t="s">
        <v>14</v>
      </c>
      <c r="C13" s="3">
        <v>1.85</v>
      </c>
      <c r="D13" s="3">
        <v>1.89</v>
      </c>
      <c r="E13" s="3"/>
      <c r="F13" s="3"/>
      <c r="G13" s="63">
        <f t="shared" si="0"/>
        <v>0.54538723026673808</v>
      </c>
      <c r="H13" s="59">
        <f t="shared" si="1"/>
        <v>0.58506724386188813</v>
      </c>
      <c r="J13" s="22"/>
      <c r="K13" s="27" t="s">
        <v>372</v>
      </c>
      <c r="L13" s="84" t="s">
        <v>380</v>
      </c>
      <c r="M13" s="84"/>
      <c r="N13" s="84"/>
      <c r="O13" s="84"/>
      <c r="P13" s="84"/>
      <c r="Q13" s="84"/>
      <c r="R13" s="84"/>
    </row>
    <row r="14" spans="1:29" x14ac:dyDescent="0.3">
      <c r="A14" s="20" t="s">
        <v>32</v>
      </c>
      <c r="B14" s="20" t="s">
        <v>20</v>
      </c>
      <c r="C14" s="3">
        <v>1.38</v>
      </c>
      <c r="D14" s="3">
        <v>1.4</v>
      </c>
      <c r="E14" s="3"/>
      <c r="F14" s="3"/>
      <c r="G14" s="63">
        <f t="shared" si="0"/>
        <v>-1.0671796170728334</v>
      </c>
      <c r="H14" s="59">
        <f t="shared" si="1"/>
        <v>-1.0565240673567995</v>
      </c>
      <c r="J14" s="22"/>
      <c r="L14" s="12" t="s">
        <v>373</v>
      </c>
      <c r="M14" s="12" t="s">
        <v>374</v>
      </c>
      <c r="N14" s="12" t="s">
        <v>375</v>
      </c>
      <c r="O14" s="12" t="s">
        <v>376</v>
      </c>
      <c r="P14" s="12" t="s">
        <v>377</v>
      </c>
      <c r="Q14" s="12" t="s">
        <v>378</v>
      </c>
      <c r="R14" s="34" t="s">
        <v>379</v>
      </c>
      <c r="S14" s="12" t="s">
        <v>371</v>
      </c>
      <c r="T14" s="28"/>
    </row>
    <row r="15" spans="1:29" x14ac:dyDescent="0.3">
      <c r="A15" s="20" t="s">
        <v>33</v>
      </c>
      <c r="B15" s="20" t="s">
        <v>34</v>
      </c>
      <c r="C15" s="3">
        <v>2.04</v>
      </c>
      <c r="D15" s="3">
        <v>2.0699999999999998</v>
      </c>
      <c r="E15" s="3"/>
      <c r="F15" s="3"/>
      <c r="G15" s="63">
        <f t="shared" si="0"/>
        <v>1.1972759557869899</v>
      </c>
      <c r="H15" s="59">
        <f t="shared" si="1"/>
        <v>1.1881007867585487</v>
      </c>
      <c r="J15" s="22"/>
      <c r="K15" s="29">
        <v>2015</v>
      </c>
      <c r="L15" s="31">
        <f t="shared" ref="L15:R15" si="3">L10*$S$8/$S$10</f>
        <v>1.5</v>
      </c>
      <c r="M15" s="31">
        <f t="shared" si="3"/>
        <v>13.5</v>
      </c>
      <c r="N15" s="31">
        <f t="shared" si="3"/>
        <v>24.5</v>
      </c>
      <c r="O15" s="31">
        <f t="shared" si="3"/>
        <v>120.5</v>
      </c>
      <c r="P15" s="31">
        <f t="shared" si="3"/>
        <v>110</v>
      </c>
      <c r="Q15" s="31">
        <f t="shared" si="3"/>
        <v>44</v>
      </c>
      <c r="R15" s="31">
        <f t="shared" si="3"/>
        <v>3</v>
      </c>
      <c r="S15" s="54">
        <f>SUM(L15:R15)</f>
        <v>317</v>
      </c>
      <c r="T15" s="54"/>
    </row>
    <row r="16" spans="1:29" ht="15" thickBot="1" x14ac:dyDescent="0.35">
      <c r="A16" s="20" t="s">
        <v>35</v>
      </c>
      <c r="B16" s="20" t="s">
        <v>36</v>
      </c>
      <c r="C16" s="3">
        <v>1.52</v>
      </c>
      <c r="D16" s="3">
        <v>1.67</v>
      </c>
      <c r="E16" s="3"/>
      <c r="F16" s="3"/>
      <c r="G16" s="63">
        <f t="shared" si="0"/>
        <v>-0.58684055616317354</v>
      </c>
      <c r="H16" s="59">
        <f t="shared" si="1"/>
        <v>-0.15197375301180824</v>
      </c>
      <c r="J16" s="22"/>
      <c r="K16" s="29">
        <v>2016</v>
      </c>
      <c r="L16" s="31">
        <f>L10*$S$9/$S$10</f>
        <v>1.5</v>
      </c>
      <c r="M16" s="31">
        <f t="shared" ref="M16:R16" si="4">M10*$S$9/$S$10</f>
        <v>13.5</v>
      </c>
      <c r="N16" s="31">
        <f t="shared" si="4"/>
        <v>24.5</v>
      </c>
      <c r="O16" s="31">
        <f t="shared" si="4"/>
        <v>120.5</v>
      </c>
      <c r="P16" s="31">
        <f t="shared" si="4"/>
        <v>110</v>
      </c>
      <c r="Q16" s="31">
        <f t="shared" si="4"/>
        <v>44</v>
      </c>
      <c r="R16" s="31">
        <f t="shared" si="4"/>
        <v>3</v>
      </c>
      <c r="S16" s="55">
        <f>SUM(L16:R16)</f>
        <v>317</v>
      </c>
      <c r="T16" s="66"/>
    </row>
    <row r="17" spans="1:20" ht="15" thickTop="1" x14ac:dyDescent="0.3">
      <c r="A17" s="20" t="s">
        <v>37</v>
      </c>
      <c r="B17" s="20" t="s">
        <v>36</v>
      </c>
      <c r="C17" s="3">
        <v>1.31</v>
      </c>
      <c r="D17" s="3">
        <v>1.28</v>
      </c>
      <c r="E17" s="3"/>
      <c r="F17" s="3"/>
      <c r="G17" s="63">
        <f t="shared" si="0"/>
        <v>-1.3073491475276624</v>
      </c>
      <c r="H17" s="59">
        <f t="shared" si="1"/>
        <v>-1.4585464292879062</v>
      </c>
      <c r="J17" s="22"/>
      <c r="K17" s="12" t="s">
        <v>371</v>
      </c>
      <c r="L17" s="54">
        <f>SUM(L15:L16)</f>
        <v>3</v>
      </c>
      <c r="M17" s="54">
        <f t="shared" ref="M17:R17" si="5">SUM(M15:M16)</f>
        <v>27</v>
      </c>
      <c r="N17" s="54">
        <f t="shared" si="5"/>
        <v>49</v>
      </c>
      <c r="O17" s="54">
        <f t="shared" si="5"/>
        <v>241</v>
      </c>
      <c r="P17" s="54">
        <f t="shared" si="5"/>
        <v>220</v>
      </c>
      <c r="Q17" s="54">
        <f t="shared" si="5"/>
        <v>88</v>
      </c>
      <c r="R17" s="54">
        <f t="shared" si="5"/>
        <v>6</v>
      </c>
      <c r="S17" s="54">
        <f>SUM(L17:R17)</f>
        <v>634</v>
      </c>
      <c r="T17" s="54"/>
    </row>
    <row r="18" spans="1:20" x14ac:dyDescent="0.3">
      <c r="A18" s="20" t="s">
        <v>38</v>
      </c>
      <c r="B18" s="20" t="s">
        <v>36</v>
      </c>
      <c r="C18" s="3">
        <v>1.68</v>
      </c>
      <c r="D18" s="3">
        <v>1.69</v>
      </c>
      <c r="E18" s="3"/>
      <c r="F18" s="3"/>
      <c r="G18" s="63">
        <f t="shared" si="0"/>
        <v>-3.7881629409277369E-2</v>
      </c>
      <c r="H18" s="59">
        <f t="shared" si="1"/>
        <v>-8.4970026023290318E-2</v>
      </c>
      <c r="J18" s="22"/>
    </row>
    <row r="19" spans="1:20" ht="15" thickBot="1" x14ac:dyDescent="0.35">
      <c r="A19" s="20" t="s">
        <v>39</v>
      </c>
      <c r="B19" s="20" t="s">
        <v>34</v>
      </c>
      <c r="C19" s="3">
        <v>1.82</v>
      </c>
      <c r="D19" s="3">
        <v>1.85</v>
      </c>
      <c r="E19" s="3"/>
      <c r="F19" s="3"/>
      <c r="G19" s="63">
        <f t="shared" si="0"/>
        <v>0.44245743150038241</v>
      </c>
      <c r="H19" s="59">
        <f t="shared" si="1"/>
        <v>0.45105978988485301</v>
      </c>
      <c r="J19" s="22"/>
      <c r="K19" s="85" t="s">
        <v>10</v>
      </c>
      <c r="L19" s="85"/>
      <c r="M19" s="85"/>
      <c r="N19" s="85"/>
      <c r="O19" s="85"/>
      <c r="P19" s="85"/>
      <c r="Q19" s="85"/>
      <c r="R19" s="85"/>
      <c r="S19" s="85"/>
      <c r="T19" s="65"/>
    </row>
    <row r="20" spans="1:20" ht="16.8" thickTop="1" x14ac:dyDescent="0.3">
      <c r="A20" s="20" t="s">
        <v>39</v>
      </c>
      <c r="B20" s="20" t="s">
        <v>40</v>
      </c>
      <c r="C20" s="3">
        <v>1.98</v>
      </c>
      <c r="D20" s="3">
        <v>1.94</v>
      </c>
      <c r="E20" s="3"/>
      <c r="F20" s="3"/>
      <c r="G20" s="63">
        <f t="shared" si="0"/>
        <v>0.99141635825427865</v>
      </c>
      <c r="H20" s="59">
        <f t="shared" si="1"/>
        <v>0.75257656133318296</v>
      </c>
      <c r="J20" s="22"/>
      <c r="K20" s="32" t="s">
        <v>367</v>
      </c>
      <c r="L20" s="84" t="s">
        <v>9</v>
      </c>
      <c r="M20" s="84"/>
      <c r="N20" s="84"/>
      <c r="O20" s="84"/>
      <c r="P20" s="84"/>
      <c r="Q20" s="84"/>
      <c r="R20" s="84"/>
    </row>
    <row r="21" spans="1:20" x14ac:dyDescent="0.3">
      <c r="A21" s="20" t="s">
        <v>41</v>
      </c>
      <c r="B21" s="20" t="s">
        <v>14</v>
      </c>
      <c r="C21" s="3">
        <v>1.65</v>
      </c>
      <c r="D21" s="3">
        <v>1.65</v>
      </c>
      <c r="E21" s="3"/>
      <c r="F21" s="3"/>
      <c r="G21" s="63">
        <f t="shared" si="0"/>
        <v>-0.14081142817563305</v>
      </c>
      <c r="H21" s="59">
        <f t="shared" si="1"/>
        <v>-0.21897748000032616</v>
      </c>
      <c r="J21" s="22"/>
      <c r="L21" s="12" t="s">
        <v>373</v>
      </c>
      <c r="M21" s="12" t="s">
        <v>374</v>
      </c>
      <c r="N21" s="12" t="s">
        <v>375</v>
      </c>
      <c r="O21" s="12" t="s">
        <v>376</v>
      </c>
      <c r="P21" s="12" t="s">
        <v>377</v>
      </c>
      <c r="Q21" s="12" t="s">
        <v>378</v>
      </c>
      <c r="R21" s="34" t="s">
        <v>379</v>
      </c>
      <c r="S21" s="12" t="s">
        <v>371</v>
      </c>
      <c r="T21" s="28"/>
    </row>
    <row r="22" spans="1:20" x14ac:dyDescent="0.3">
      <c r="A22" s="20" t="s">
        <v>42</v>
      </c>
      <c r="B22" s="20" t="s">
        <v>25</v>
      </c>
      <c r="C22" s="3">
        <v>1.93</v>
      </c>
      <c r="D22" s="3">
        <v>1.92</v>
      </c>
      <c r="E22" s="3"/>
      <c r="F22" s="3"/>
      <c r="G22" s="63">
        <f t="shared" si="0"/>
        <v>0.81986669364368581</v>
      </c>
      <c r="H22" s="59">
        <f t="shared" si="1"/>
        <v>0.68557283434466498</v>
      </c>
      <c r="J22" s="22"/>
      <c r="K22" s="29">
        <v>2015</v>
      </c>
      <c r="L22" s="56">
        <f t="shared" ref="L22:R22" si="6">POWER((L8-L15),2)/L15</f>
        <v>0.16666666666666666</v>
      </c>
      <c r="M22" s="56">
        <f t="shared" si="6"/>
        <v>1.8518518518518517E-2</v>
      </c>
      <c r="N22" s="56">
        <f t="shared" si="6"/>
        <v>1.020408163265306E-2</v>
      </c>
      <c r="O22" s="56">
        <f t="shared" si="6"/>
        <v>1.8672199170124481E-2</v>
      </c>
      <c r="P22" s="56">
        <f t="shared" si="6"/>
        <v>0.22727272727272727</v>
      </c>
      <c r="Q22" s="56">
        <f t="shared" si="6"/>
        <v>0.20454545454545456</v>
      </c>
      <c r="R22" s="56">
        <f t="shared" si="6"/>
        <v>0</v>
      </c>
      <c r="S22" s="22">
        <f>SUM(L22:R22)</f>
        <v>0.6458796478061446</v>
      </c>
      <c r="T22" s="22"/>
    </row>
    <row r="23" spans="1:20" x14ac:dyDescent="0.3">
      <c r="A23" s="20" t="s">
        <v>43</v>
      </c>
      <c r="B23" s="20" t="s">
        <v>44</v>
      </c>
      <c r="C23" s="3">
        <v>1.08</v>
      </c>
      <c r="D23" s="3">
        <v>1.08</v>
      </c>
      <c r="E23" s="3"/>
      <c r="F23" s="3"/>
      <c r="G23" s="63">
        <f t="shared" si="0"/>
        <v>-2.0964776047363887</v>
      </c>
      <c r="H23" s="59">
        <f t="shared" si="1"/>
        <v>-2.1285836991730847</v>
      </c>
      <c r="J23" s="22"/>
      <c r="K23" s="29">
        <v>2016</v>
      </c>
      <c r="L23" s="56">
        <f>POWER((L9-L16),2)/L16</f>
        <v>0.16666666666666666</v>
      </c>
      <c r="M23" s="56">
        <f t="shared" ref="M23:R23" si="7">POWER((M9-M16),2)/M16</f>
        <v>1.8518518518518517E-2</v>
      </c>
      <c r="N23" s="56">
        <f t="shared" si="7"/>
        <v>1.020408163265306E-2</v>
      </c>
      <c r="O23" s="56">
        <f t="shared" si="7"/>
        <v>1.8672199170124481E-2</v>
      </c>
      <c r="P23" s="56">
        <f t="shared" si="7"/>
        <v>0.22727272727272727</v>
      </c>
      <c r="Q23" s="56">
        <f t="shared" si="7"/>
        <v>0.20454545454545456</v>
      </c>
      <c r="R23" s="56">
        <f t="shared" si="7"/>
        <v>0</v>
      </c>
      <c r="S23" s="22">
        <f>SUM(L23:R23)</f>
        <v>0.6458796478061446</v>
      </c>
      <c r="T23" s="22"/>
    </row>
    <row r="24" spans="1:20" x14ac:dyDescent="0.3">
      <c r="A24" s="20" t="s">
        <v>45</v>
      </c>
      <c r="B24" s="20" t="s">
        <v>46</v>
      </c>
      <c r="C24" s="3">
        <v>1.54</v>
      </c>
      <c r="D24" s="3">
        <v>1.55</v>
      </c>
      <c r="E24" s="3"/>
      <c r="F24" s="3"/>
      <c r="G24" s="63">
        <f t="shared" si="0"/>
        <v>-0.51822069031893647</v>
      </c>
      <c r="H24" s="59">
        <f t="shared" si="1"/>
        <v>-0.55399611494291501</v>
      </c>
      <c r="J24" s="22"/>
      <c r="K24" s="12" t="s">
        <v>371</v>
      </c>
      <c r="L24" s="57">
        <f>SUM(L22:L23)</f>
        <v>0.33333333333333331</v>
      </c>
      <c r="M24" s="57">
        <f t="shared" ref="M24:S24" si="8">SUM(M22:M23)</f>
        <v>3.7037037037037035E-2</v>
      </c>
      <c r="N24" s="57">
        <f t="shared" si="8"/>
        <v>2.0408163265306121E-2</v>
      </c>
      <c r="O24" s="57">
        <f t="shared" si="8"/>
        <v>3.7344398340248962E-2</v>
      </c>
      <c r="P24" s="57">
        <f t="shared" si="8"/>
        <v>0.45454545454545453</v>
      </c>
      <c r="Q24" s="57">
        <f t="shared" si="8"/>
        <v>0.40909090909090912</v>
      </c>
      <c r="R24" s="57">
        <f t="shared" si="8"/>
        <v>0</v>
      </c>
      <c r="S24" s="57">
        <f t="shared" si="8"/>
        <v>1.2917592956122892</v>
      </c>
      <c r="T24" s="57"/>
    </row>
    <row r="25" spans="1:20" x14ac:dyDescent="0.3">
      <c r="A25" s="20" t="s">
        <v>47</v>
      </c>
      <c r="B25" s="20" t="s">
        <v>14</v>
      </c>
      <c r="C25" s="3">
        <v>1.57</v>
      </c>
      <c r="D25" s="3">
        <v>1.62</v>
      </c>
      <c r="E25" s="3"/>
      <c r="F25" s="3"/>
      <c r="G25" s="63">
        <f t="shared" si="0"/>
        <v>-0.41529089155258075</v>
      </c>
      <c r="H25" s="59">
        <f t="shared" si="1"/>
        <v>-0.31948307048310226</v>
      </c>
      <c r="J25" s="22"/>
    </row>
    <row r="26" spans="1:20" x14ac:dyDescent="0.3">
      <c r="A26" s="20" t="s">
        <v>48</v>
      </c>
      <c r="B26" s="20" t="s">
        <v>49</v>
      </c>
      <c r="C26" s="3">
        <v>1.74</v>
      </c>
      <c r="D26" s="3">
        <v>1.81</v>
      </c>
      <c r="E26" s="3"/>
      <c r="F26" s="3"/>
      <c r="G26" s="63">
        <f t="shared" si="0"/>
        <v>0.16797796812343396</v>
      </c>
      <c r="H26" s="59">
        <f t="shared" si="1"/>
        <v>0.31705233590781717</v>
      </c>
      <c r="J26" s="22"/>
    </row>
    <row r="27" spans="1:20" x14ac:dyDescent="0.3">
      <c r="A27" s="20" t="s">
        <v>50</v>
      </c>
      <c r="B27" s="20" t="s">
        <v>25</v>
      </c>
      <c r="C27" s="3">
        <v>1.29</v>
      </c>
      <c r="D27" s="3">
        <v>1.23</v>
      </c>
      <c r="E27" s="3"/>
      <c r="F27" s="3"/>
      <c r="G27" s="63">
        <f t="shared" si="0"/>
        <v>-1.3759690133718996</v>
      </c>
      <c r="H27" s="59">
        <f t="shared" si="1"/>
        <v>-1.6260557467592009</v>
      </c>
      <c r="J27" s="22"/>
    </row>
    <row r="28" spans="1:20" x14ac:dyDescent="0.3">
      <c r="A28" s="20" t="s">
        <v>51</v>
      </c>
      <c r="B28" s="20" t="s">
        <v>52</v>
      </c>
      <c r="C28" s="3">
        <v>2.0499999999999998</v>
      </c>
      <c r="D28" s="3">
        <v>1.91</v>
      </c>
      <c r="E28" s="3"/>
      <c r="F28" s="3"/>
      <c r="G28" s="63">
        <f t="shared" si="0"/>
        <v>1.2315858887091078</v>
      </c>
      <c r="H28" s="59">
        <f t="shared" si="1"/>
        <v>0.652070970850406</v>
      </c>
      <c r="J28" s="22"/>
    </row>
    <row r="29" spans="1:20" x14ac:dyDescent="0.3">
      <c r="A29" s="20" t="s">
        <v>53</v>
      </c>
      <c r="B29" s="20" t="s">
        <v>54</v>
      </c>
      <c r="C29" s="3">
        <v>1.41</v>
      </c>
      <c r="D29" s="3">
        <v>1.48</v>
      </c>
      <c r="E29" s="3"/>
      <c r="F29" s="3"/>
      <c r="G29" s="63">
        <f t="shared" si="0"/>
        <v>-0.96424981830647771</v>
      </c>
      <c r="H29" s="59">
        <f t="shared" si="1"/>
        <v>-0.7885091594027277</v>
      </c>
      <c r="J29" s="22"/>
    </row>
    <row r="30" spans="1:20" x14ac:dyDescent="0.3">
      <c r="A30" s="20" t="s">
        <v>55</v>
      </c>
      <c r="B30" s="20" t="s">
        <v>56</v>
      </c>
      <c r="C30" s="3">
        <v>1.81</v>
      </c>
      <c r="D30" s="3">
        <v>1.7</v>
      </c>
      <c r="E30" s="3"/>
      <c r="F30" s="3"/>
      <c r="G30" s="63">
        <f t="shared" si="0"/>
        <v>0.40814749857826388</v>
      </c>
      <c r="H30" s="59">
        <f t="shared" si="1"/>
        <v>-5.1468162529031358E-2</v>
      </c>
      <c r="J30" s="22"/>
    </row>
    <row r="31" spans="1:20" x14ac:dyDescent="0.3">
      <c r="A31" s="20" t="s">
        <v>57</v>
      </c>
      <c r="B31" s="20" t="s">
        <v>58</v>
      </c>
      <c r="C31" s="3">
        <v>0.94</v>
      </c>
      <c r="D31" s="3">
        <v>0.94</v>
      </c>
      <c r="E31" s="3"/>
      <c r="F31" s="3"/>
      <c r="G31" s="63">
        <f t="shared" si="0"/>
        <v>-2.5768166656460485</v>
      </c>
      <c r="H31" s="59">
        <f t="shared" si="1"/>
        <v>-2.59760978809271</v>
      </c>
      <c r="J31" s="22"/>
    </row>
    <row r="32" spans="1:20" x14ac:dyDescent="0.3">
      <c r="A32" s="20" t="s">
        <v>59</v>
      </c>
      <c r="B32" s="20" t="s">
        <v>34</v>
      </c>
      <c r="C32" s="3">
        <v>1.63</v>
      </c>
      <c r="D32" s="3">
        <v>1.72</v>
      </c>
      <c r="E32" s="3"/>
      <c r="F32" s="3"/>
      <c r="G32" s="63">
        <f t="shared" si="0"/>
        <v>-0.20943129401987015</v>
      </c>
      <c r="H32" s="59">
        <f t="shared" si="1"/>
        <v>1.553556445948656E-2</v>
      </c>
      <c r="J32" s="22"/>
    </row>
    <row r="33" spans="1:10" x14ac:dyDescent="0.3">
      <c r="A33" s="20" t="s">
        <v>60</v>
      </c>
      <c r="B33" s="20" t="s">
        <v>61</v>
      </c>
      <c r="C33" s="3">
        <v>1.75</v>
      </c>
      <c r="D33" s="3">
        <v>1.69</v>
      </c>
      <c r="E33" s="3"/>
      <c r="F33" s="3"/>
      <c r="G33" s="63">
        <f t="shared" si="0"/>
        <v>0.20228790104555253</v>
      </c>
      <c r="H33" s="59">
        <f t="shared" si="1"/>
        <v>-8.4970026023290318E-2</v>
      </c>
      <c r="J33" s="22"/>
    </row>
    <row r="34" spans="1:10" x14ac:dyDescent="0.3">
      <c r="A34" s="20" t="s">
        <v>62</v>
      </c>
      <c r="B34" s="20" t="s">
        <v>63</v>
      </c>
      <c r="C34" s="3">
        <v>1.37</v>
      </c>
      <c r="D34" s="3">
        <v>1.42</v>
      </c>
      <c r="E34" s="3"/>
      <c r="F34" s="3"/>
      <c r="G34" s="63">
        <f t="shared" si="0"/>
        <v>-1.1014895499949511</v>
      </c>
      <c r="H34" s="59">
        <f t="shared" si="1"/>
        <v>-0.98952034036828151</v>
      </c>
      <c r="J34" s="22"/>
    </row>
    <row r="35" spans="1:10" x14ac:dyDescent="0.3">
      <c r="A35" s="20" t="s">
        <v>64</v>
      </c>
      <c r="B35" s="20" t="s">
        <v>65</v>
      </c>
      <c r="C35" s="3">
        <v>2.0299999999999998</v>
      </c>
      <c r="D35" s="3">
        <v>2</v>
      </c>
      <c r="E35" s="3"/>
      <c r="F35" s="3"/>
      <c r="G35" s="63">
        <f t="shared" si="0"/>
        <v>1.1629660228648706</v>
      </c>
      <c r="H35" s="59">
        <f t="shared" si="1"/>
        <v>0.95358774229873666</v>
      </c>
      <c r="J35" s="22"/>
    </row>
    <row r="36" spans="1:10" x14ac:dyDescent="0.3">
      <c r="A36" s="20" t="s">
        <v>66</v>
      </c>
      <c r="B36" s="20" t="s">
        <v>14</v>
      </c>
      <c r="C36" s="3">
        <v>1.73</v>
      </c>
      <c r="D36" s="3">
        <v>1.73</v>
      </c>
      <c r="E36" s="3"/>
      <c r="F36" s="3"/>
      <c r="G36" s="63">
        <f t="shared" si="0"/>
        <v>0.13366803520131543</v>
      </c>
      <c r="H36" s="59">
        <f t="shared" si="1"/>
        <v>4.9037427953745522E-2</v>
      </c>
      <c r="J36" s="22"/>
    </row>
    <row r="37" spans="1:10" x14ac:dyDescent="0.3">
      <c r="A37" s="20" t="s">
        <v>67</v>
      </c>
      <c r="B37" s="20" t="s">
        <v>68</v>
      </c>
      <c r="C37" s="3">
        <v>1.03</v>
      </c>
      <c r="D37" s="3">
        <v>1.08</v>
      </c>
      <c r="E37" s="3"/>
      <c r="F37" s="3"/>
      <c r="G37" s="63">
        <f t="shared" si="0"/>
        <v>-2.2680272693469812</v>
      </c>
      <c r="H37" s="59">
        <f t="shared" si="1"/>
        <v>-2.1285836991730847</v>
      </c>
      <c r="J37" s="22"/>
    </row>
    <row r="38" spans="1:10" x14ac:dyDescent="0.3">
      <c r="A38" s="20" t="s">
        <v>69</v>
      </c>
      <c r="B38" s="20" t="s">
        <v>25</v>
      </c>
      <c r="C38" s="3">
        <v>1.65</v>
      </c>
      <c r="D38" s="3">
        <v>1.71</v>
      </c>
      <c r="E38" s="3"/>
      <c r="F38" s="3"/>
      <c r="G38" s="63">
        <f t="shared" si="0"/>
        <v>-0.14081142817563305</v>
      </c>
      <c r="H38" s="59">
        <f t="shared" si="1"/>
        <v>-1.7966299034772398E-2</v>
      </c>
      <c r="J38" s="22"/>
    </row>
    <row r="39" spans="1:10" x14ac:dyDescent="0.3">
      <c r="A39" s="20" t="s">
        <v>70</v>
      </c>
      <c r="B39" s="20" t="s">
        <v>58</v>
      </c>
      <c r="C39" s="3">
        <v>0.9</v>
      </c>
      <c r="D39" s="3">
        <v>0.86</v>
      </c>
      <c r="E39" s="3"/>
      <c r="F39" s="3"/>
      <c r="G39" s="63">
        <f t="shared" si="0"/>
        <v>-2.7140563973345224</v>
      </c>
      <c r="H39" s="59">
        <f t="shared" si="1"/>
        <v>-2.8656246960467815</v>
      </c>
      <c r="J39" s="22"/>
    </row>
    <row r="40" spans="1:10" x14ac:dyDescent="0.3">
      <c r="A40" s="20" t="s">
        <v>71</v>
      </c>
      <c r="B40" s="20" t="s">
        <v>61</v>
      </c>
      <c r="C40" s="3">
        <v>1.72</v>
      </c>
      <c r="D40" s="3">
        <v>1.78</v>
      </c>
      <c r="E40" s="3"/>
      <c r="F40" s="3"/>
      <c r="G40" s="63">
        <f t="shared" si="0"/>
        <v>9.9358102279196864E-2</v>
      </c>
      <c r="H40" s="59">
        <f t="shared" si="1"/>
        <v>0.21654674542504032</v>
      </c>
      <c r="J40" s="22"/>
    </row>
    <row r="41" spans="1:10" x14ac:dyDescent="0.3">
      <c r="A41" s="20" t="s">
        <v>72</v>
      </c>
      <c r="B41" s="20" t="s">
        <v>25</v>
      </c>
      <c r="C41" s="3">
        <v>1.99</v>
      </c>
      <c r="D41" s="3">
        <v>2.0099999999999998</v>
      </c>
      <c r="E41" s="3"/>
      <c r="F41" s="3"/>
      <c r="G41" s="63">
        <f t="shared" si="0"/>
        <v>1.0257262911763971</v>
      </c>
      <c r="H41" s="59">
        <f t="shared" si="1"/>
        <v>0.98708960579299487</v>
      </c>
      <c r="J41" s="22"/>
    </row>
    <row r="42" spans="1:10" x14ac:dyDescent="0.3">
      <c r="A42" s="20" t="s">
        <v>73</v>
      </c>
      <c r="B42" s="20" t="s">
        <v>14</v>
      </c>
      <c r="C42" s="3">
        <v>1.91</v>
      </c>
      <c r="D42" s="3">
        <v>1.91</v>
      </c>
      <c r="E42" s="3"/>
      <c r="F42" s="3"/>
      <c r="G42" s="63">
        <f t="shared" si="0"/>
        <v>0.75124682779944874</v>
      </c>
      <c r="H42" s="59">
        <f t="shared" si="1"/>
        <v>0.652070970850406</v>
      </c>
      <c r="J42" s="22"/>
    </row>
    <row r="43" spans="1:10" x14ac:dyDescent="0.3">
      <c r="A43" s="20" t="s">
        <v>74</v>
      </c>
      <c r="B43" s="20" t="s">
        <v>75</v>
      </c>
      <c r="C43" s="3">
        <v>1.94</v>
      </c>
      <c r="D43" s="3">
        <v>1.89</v>
      </c>
      <c r="E43" s="3"/>
      <c r="F43" s="3"/>
      <c r="G43" s="63">
        <f t="shared" si="0"/>
        <v>0.8541766265658044</v>
      </c>
      <c r="H43" s="59">
        <f t="shared" si="1"/>
        <v>0.58506724386188813</v>
      </c>
      <c r="J43" s="22"/>
    </row>
    <row r="44" spans="1:10" x14ac:dyDescent="0.3">
      <c r="A44" s="20" t="s">
        <v>76</v>
      </c>
      <c r="B44" s="20" t="s">
        <v>77</v>
      </c>
      <c r="C44" s="3">
        <v>1.72</v>
      </c>
      <c r="D44" s="3">
        <v>1.75</v>
      </c>
      <c r="E44" s="3"/>
      <c r="F44" s="3"/>
      <c r="G44" s="63">
        <f t="shared" si="0"/>
        <v>9.9358102279196864E-2</v>
      </c>
      <c r="H44" s="59">
        <f t="shared" si="1"/>
        <v>0.11604115494226344</v>
      </c>
      <c r="J44" s="22"/>
    </row>
    <row r="45" spans="1:10" x14ac:dyDescent="0.3">
      <c r="A45" s="20" t="s">
        <v>78</v>
      </c>
      <c r="B45" s="20" t="s">
        <v>34</v>
      </c>
      <c r="C45" s="3">
        <v>2.1</v>
      </c>
      <c r="D45" s="3">
        <v>2.15</v>
      </c>
      <c r="E45" s="3"/>
      <c r="F45" s="3"/>
      <c r="G45" s="63">
        <f t="shared" si="0"/>
        <v>1.4031355533197012</v>
      </c>
      <c r="H45" s="59">
        <f t="shared" si="1"/>
        <v>1.4561156947126204</v>
      </c>
      <c r="J45" s="22"/>
    </row>
    <row r="46" spans="1:10" x14ac:dyDescent="0.3">
      <c r="A46" s="20" t="s">
        <v>79</v>
      </c>
      <c r="B46" s="20" t="s">
        <v>80</v>
      </c>
      <c r="C46" s="3">
        <v>1.82</v>
      </c>
      <c r="D46" s="3">
        <v>1.85</v>
      </c>
      <c r="E46" s="3"/>
      <c r="F46" s="3"/>
      <c r="G46" s="63">
        <f t="shared" si="0"/>
        <v>0.44245743150038241</v>
      </c>
      <c r="H46" s="59">
        <f t="shared" si="1"/>
        <v>0.45105978988485301</v>
      </c>
      <c r="J46" s="22"/>
    </row>
    <row r="47" spans="1:10" x14ac:dyDescent="0.3">
      <c r="A47" s="20" t="s">
        <v>81</v>
      </c>
      <c r="B47" s="20" t="s">
        <v>82</v>
      </c>
      <c r="C47" s="3">
        <v>1.64</v>
      </c>
      <c r="D47" s="3">
        <v>1.55</v>
      </c>
      <c r="E47" s="3"/>
      <c r="F47" s="3"/>
      <c r="G47" s="63">
        <f t="shared" si="0"/>
        <v>-0.17512136109775162</v>
      </c>
      <c r="H47" s="59">
        <f t="shared" si="1"/>
        <v>-0.55399611494291501</v>
      </c>
      <c r="J47" s="22"/>
    </row>
    <row r="48" spans="1:10" x14ac:dyDescent="0.3">
      <c r="A48" s="20" t="s">
        <v>83</v>
      </c>
      <c r="B48" s="20" t="s">
        <v>75</v>
      </c>
      <c r="C48" s="3">
        <v>1.65</v>
      </c>
      <c r="D48" s="3">
        <v>1.71</v>
      </c>
      <c r="E48" s="3"/>
      <c r="F48" s="3"/>
      <c r="G48" s="63">
        <f t="shared" si="0"/>
        <v>-0.14081142817563305</v>
      </c>
      <c r="H48" s="59">
        <f t="shared" si="1"/>
        <v>-1.7966299034772398E-2</v>
      </c>
      <c r="J48" s="22"/>
    </row>
    <row r="49" spans="1:10" x14ac:dyDescent="0.3">
      <c r="A49" s="20" t="s">
        <v>84</v>
      </c>
      <c r="B49" s="20" t="s">
        <v>85</v>
      </c>
      <c r="C49" s="3">
        <v>1.53</v>
      </c>
      <c r="D49" s="3">
        <v>1.54</v>
      </c>
      <c r="E49" s="3"/>
      <c r="F49" s="3"/>
      <c r="G49" s="63">
        <f t="shared" si="0"/>
        <v>-0.55253062324105495</v>
      </c>
      <c r="H49" s="59">
        <f t="shared" si="1"/>
        <v>-0.587497978437174</v>
      </c>
      <c r="J49" s="22"/>
    </row>
    <row r="50" spans="1:10" x14ac:dyDescent="0.3">
      <c r="A50" s="20" t="s">
        <v>86</v>
      </c>
      <c r="B50" s="20" t="s">
        <v>20</v>
      </c>
      <c r="C50" s="3">
        <v>2.02</v>
      </c>
      <c r="D50" s="3">
        <v>1.99</v>
      </c>
      <c r="E50" s="3"/>
      <c r="F50" s="3"/>
      <c r="G50" s="63">
        <f t="shared" si="0"/>
        <v>1.1286560899427529</v>
      </c>
      <c r="H50" s="59">
        <f t="shared" si="1"/>
        <v>0.92008587880447767</v>
      </c>
      <c r="J50" s="22"/>
    </row>
    <row r="51" spans="1:10" x14ac:dyDescent="0.3">
      <c r="A51" s="20" t="s">
        <v>87</v>
      </c>
      <c r="B51" s="20" t="s">
        <v>40</v>
      </c>
      <c r="C51" s="3">
        <v>1.1100000000000001</v>
      </c>
      <c r="D51" s="3">
        <v>1.1200000000000001</v>
      </c>
      <c r="E51" s="3"/>
      <c r="F51" s="3"/>
      <c r="G51" s="63">
        <f t="shared" si="0"/>
        <v>-1.9935478059700329</v>
      </c>
      <c r="H51" s="59">
        <f t="shared" si="1"/>
        <v>-1.9945762451960487</v>
      </c>
      <c r="J51" s="22"/>
    </row>
    <row r="52" spans="1:10" x14ac:dyDescent="0.3">
      <c r="A52" s="20" t="s">
        <v>88</v>
      </c>
      <c r="B52" s="20" t="s">
        <v>25</v>
      </c>
      <c r="C52" s="3">
        <v>1.99</v>
      </c>
      <c r="D52" s="3">
        <v>2.0099999999999998</v>
      </c>
      <c r="E52" s="3"/>
      <c r="F52" s="3"/>
      <c r="G52" s="63">
        <f t="shared" si="0"/>
        <v>1.0257262911763971</v>
      </c>
      <c r="H52" s="59">
        <f t="shared" si="1"/>
        <v>0.98708960579299487</v>
      </c>
      <c r="J52" s="22"/>
    </row>
    <row r="53" spans="1:10" x14ac:dyDescent="0.3">
      <c r="A53" s="20" t="s">
        <v>89</v>
      </c>
      <c r="B53" s="20" t="s">
        <v>16</v>
      </c>
      <c r="C53" s="3">
        <v>1.27</v>
      </c>
      <c r="D53" s="3">
        <v>1.3</v>
      </c>
      <c r="E53" s="3"/>
      <c r="F53" s="3"/>
      <c r="G53" s="63">
        <f t="shared" si="0"/>
        <v>-1.4445888792161368</v>
      </c>
      <c r="H53" s="59">
        <f t="shared" si="1"/>
        <v>-1.3915427022993883</v>
      </c>
      <c r="J53" s="22"/>
    </row>
    <row r="54" spans="1:10" x14ac:dyDescent="0.3">
      <c r="A54" s="20" t="s">
        <v>90</v>
      </c>
      <c r="B54" s="20" t="s">
        <v>85</v>
      </c>
      <c r="C54" s="3">
        <v>1.78</v>
      </c>
      <c r="D54" s="3">
        <v>1.84</v>
      </c>
      <c r="E54" s="3"/>
      <c r="F54" s="3"/>
      <c r="G54" s="63">
        <f t="shared" si="0"/>
        <v>0.30521769981190822</v>
      </c>
      <c r="H54" s="59">
        <f t="shared" si="1"/>
        <v>0.41755792639059408</v>
      </c>
      <c r="J54" s="22"/>
    </row>
    <row r="55" spans="1:10" x14ac:dyDescent="0.3">
      <c r="A55" s="20" t="s">
        <v>91</v>
      </c>
      <c r="B55" s="20" t="s">
        <v>61</v>
      </c>
      <c r="C55" s="3">
        <v>1.49</v>
      </c>
      <c r="D55" s="3">
        <v>1.45</v>
      </c>
      <c r="E55" s="3"/>
      <c r="F55" s="3"/>
      <c r="G55" s="63">
        <f t="shared" si="0"/>
        <v>-0.68977035492952921</v>
      </c>
      <c r="H55" s="59">
        <f t="shared" si="1"/>
        <v>-0.88901474988550455</v>
      </c>
      <c r="J55" s="22"/>
    </row>
    <row r="56" spans="1:10" x14ac:dyDescent="0.3">
      <c r="A56" s="20" t="s">
        <v>92</v>
      </c>
      <c r="B56" s="20" t="s">
        <v>16</v>
      </c>
      <c r="C56" s="3">
        <v>1.1499999999999999</v>
      </c>
      <c r="D56" s="3">
        <v>1.19</v>
      </c>
      <c r="E56" s="3"/>
      <c r="F56" s="3"/>
      <c r="G56" s="63">
        <f t="shared" si="0"/>
        <v>-1.8563080742815594</v>
      </c>
      <c r="H56" s="59">
        <f t="shared" si="1"/>
        <v>-1.7600632007362367</v>
      </c>
      <c r="J56" s="22"/>
    </row>
    <row r="57" spans="1:10" x14ac:dyDescent="0.3">
      <c r="A57" s="20" t="s">
        <v>93</v>
      </c>
      <c r="B57" s="20" t="s">
        <v>25</v>
      </c>
      <c r="C57" s="3">
        <v>1.92</v>
      </c>
      <c r="D57" s="3">
        <v>1.98</v>
      </c>
      <c r="E57" s="3"/>
      <c r="F57" s="3"/>
      <c r="G57" s="63">
        <f t="shared" si="0"/>
        <v>0.78555676072156722</v>
      </c>
      <c r="H57" s="59">
        <f t="shared" si="1"/>
        <v>0.8865840153102188</v>
      </c>
      <c r="J57" s="22"/>
    </row>
    <row r="58" spans="1:10" x14ac:dyDescent="0.3">
      <c r="A58" s="20" t="s">
        <v>94</v>
      </c>
      <c r="B58" s="20" t="s">
        <v>14</v>
      </c>
      <c r="C58" s="3">
        <v>1.78</v>
      </c>
      <c r="D58" s="3">
        <v>1.86</v>
      </c>
      <c r="E58" s="3"/>
      <c r="F58" s="3"/>
      <c r="G58" s="63">
        <f t="shared" si="0"/>
        <v>0.30521769981190822</v>
      </c>
      <c r="H58" s="59">
        <f t="shared" si="1"/>
        <v>0.484561653379112</v>
      </c>
      <c r="J58" s="22"/>
    </row>
    <row r="59" spans="1:10" x14ac:dyDescent="0.3">
      <c r="A59" s="20" t="s">
        <v>95</v>
      </c>
      <c r="B59" s="20" t="s">
        <v>34</v>
      </c>
      <c r="C59" s="3">
        <v>1.8</v>
      </c>
      <c r="D59" s="3">
        <v>1.85</v>
      </c>
      <c r="E59" s="3"/>
      <c r="F59" s="3"/>
      <c r="G59" s="63">
        <f t="shared" si="0"/>
        <v>0.37383756565614534</v>
      </c>
      <c r="H59" s="59">
        <f t="shared" si="1"/>
        <v>0.45105978988485301</v>
      </c>
      <c r="J59" s="22"/>
    </row>
    <row r="60" spans="1:10" x14ac:dyDescent="0.3">
      <c r="A60" s="20" t="s">
        <v>96</v>
      </c>
      <c r="B60" s="20" t="s">
        <v>44</v>
      </c>
      <c r="C60" s="3">
        <v>1.72</v>
      </c>
      <c r="D60" s="3">
        <v>1.81</v>
      </c>
      <c r="E60" s="3"/>
      <c r="F60" s="3"/>
      <c r="G60" s="63">
        <f t="shared" si="0"/>
        <v>9.9358102279196864E-2</v>
      </c>
      <c r="H60" s="59">
        <f t="shared" si="1"/>
        <v>0.31705233590781717</v>
      </c>
      <c r="J60" s="22"/>
    </row>
    <row r="61" spans="1:10" x14ac:dyDescent="0.3">
      <c r="A61" s="20" t="s">
        <v>96</v>
      </c>
      <c r="B61" s="20" t="s">
        <v>97</v>
      </c>
      <c r="C61" s="3">
        <v>1.66</v>
      </c>
      <c r="D61" s="3">
        <v>1.68</v>
      </c>
      <c r="E61" s="3"/>
      <c r="F61" s="3"/>
      <c r="G61" s="63">
        <f t="shared" si="0"/>
        <v>-0.10650149525351449</v>
      </c>
      <c r="H61" s="59">
        <f t="shared" si="1"/>
        <v>-0.11847188951754928</v>
      </c>
      <c r="J61" s="22"/>
    </row>
    <row r="62" spans="1:10" x14ac:dyDescent="0.3">
      <c r="A62" s="20" t="s">
        <v>96</v>
      </c>
      <c r="B62" s="20" t="s">
        <v>82</v>
      </c>
      <c r="C62" s="3">
        <v>1.47</v>
      </c>
      <c r="D62" s="3">
        <v>1.55</v>
      </c>
      <c r="E62" s="3"/>
      <c r="F62" s="3"/>
      <c r="G62" s="63">
        <f t="shared" si="0"/>
        <v>-0.75839022077376628</v>
      </c>
      <c r="H62" s="59">
        <f t="shared" si="1"/>
        <v>-0.55399611494291501</v>
      </c>
      <c r="J62" s="22"/>
    </row>
    <row r="63" spans="1:10" x14ac:dyDescent="0.3">
      <c r="A63" s="20" t="s">
        <v>98</v>
      </c>
      <c r="B63" s="20" t="s">
        <v>36</v>
      </c>
      <c r="C63" s="3">
        <v>1.52</v>
      </c>
      <c r="D63" s="3">
        <v>1.68</v>
      </c>
      <c r="E63" s="3"/>
      <c r="F63" s="3"/>
      <c r="G63" s="63">
        <f t="shared" si="0"/>
        <v>-0.58684055616317354</v>
      </c>
      <c r="H63" s="59">
        <f t="shared" si="1"/>
        <v>-0.11847188951754928</v>
      </c>
      <c r="J63" s="22"/>
    </row>
    <row r="64" spans="1:10" x14ac:dyDescent="0.3">
      <c r="A64" s="20" t="s">
        <v>98</v>
      </c>
      <c r="B64" s="20" t="s">
        <v>16</v>
      </c>
      <c r="C64" s="3">
        <v>1.54</v>
      </c>
      <c r="D64" s="3">
        <v>1.55</v>
      </c>
      <c r="E64" s="3"/>
      <c r="F64" s="3"/>
      <c r="G64" s="63">
        <f t="shared" si="0"/>
        <v>-0.51822069031893647</v>
      </c>
      <c r="H64" s="59">
        <f t="shared" si="1"/>
        <v>-0.55399611494291501</v>
      </c>
      <c r="J64" s="22"/>
    </row>
    <row r="65" spans="1:10" x14ac:dyDescent="0.3">
      <c r="A65" s="20" t="s">
        <v>99</v>
      </c>
      <c r="B65" s="20" t="s">
        <v>25</v>
      </c>
      <c r="C65" s="3">
        <v>1.94</v>
      </c>
      <c r="D65" s="3">
        <v>1.86</v>
      </c>
      <c r="E65" s="3"/>
      <c r="F65" s="3"/>
      <c r="G65" s="63">
        <f t="shared" si="0"/>
        <v>0.8541766265658044</v>
      </c>
      <c r="H65" s="59">
        <f t="shared" si="1"/>
        <v>0.484561653379112</v>
      </c>
      <c r="J65" s="22"/>
    </row>
    <row r="66" spans="1:10" x14ac:dyDescent="0.3">
      <c r="A66" s="20" t="s">
        <v>100</v>
      </c>
      <c r="B66" s="20" t="s">
        <v>61</v>
      </c>
      <c r="C66" s="3">
        <v>1.88</v>
      </c>
      <c r="D66" s="3">
        <v>1.81</v>
      </c>
      <c r="E66" s="3"/>
      <c r="F66" s="3"/>
      <c r="G66" s="63">
        <f t="shared" si="0"/>
        <v>0.64831702903309307</v>
      </c>
      <c r="H66" s="59">
        <f t="shared" si="1"/>
        <v>0.31705233590781717</v>
      </c>
      <c r="J66" s="22"/>
    </row>
    <row r="67" spans="1:10" x14ac:dyDescent="0.3">
      <c r="A67" s="20" t="s">
        <v>101</v>
      </c>
      <c r="B67" s="20" t="s">
        <v>25</v>
      </c>
      <c r="C67" s="3">
        <v>2.17</v>
      </c>
      <c r="D67" s="3">
        <v>2.29</v>
      </c>
      <c r="E67" s="3"/>
      <c r="F67" s="3"/>
      <c r="G67" s="63">
        <f t="shared" ref="G67:G130" si="9">STANDARDIZE(C67,$F$5,$F$6)</f>
        <v>1.6433050837745304</v>
      </c>
      <c r="H67" s="59">
        <f t="shared" ref="H67:H130" si="10">STANDARDIZE(D67,$F$8,$F$9)</f>
        <v>1.9251417836322458</v>
      </c>
      <c r="J67" s="22"/>
    </row>
    <row r="68" spans="1:10" x14ac:dyDescent="0.3">
      <c r="A68" s="20" t="s">
        <v>102</v>
      </c>
      <c r="B68" s="20" t="s">
        <v>14</v>
      </c>
      <c r="C68" s="3">
        <v>1.75</v>
      </c>
      <c r="D68" s="3">
        <v>1.77</v>
      </c>
      <c r="E68" s="3"/>
      <c r="F68" s="3"/>
      <c r="G68" s="63">
        <f t="shared" si="9"/>
        <v>0.20228790104555253</v>
      </c>
      <c r="H68" s="59">
        <f t="shared" si="10"/>
        <v>0.18304488193078136</v>
      </c>
      <c r="J68" s="22"/>
    </row>
    <row r="69" spans="1:10" x14ac:dyDescent="0.3">
      <c r="A69" s="20" t="s">
        <v>103</v>
      </c>
      <c r="B69" s="20" t="s">
        <v>25</v>
      </c>
      <c r="C69" s="3">
        <v>1.79</v>
      </c>
      <c r="D69" s="3">
        <v>2</v>
      </c>
      <c r="E69" s="3"/>
      <c r="F69" s="3"/>
      <c r="G69" s="63">
        <f t="shared" si="9"/>
        <v>0.33952763273402675</v>
      </c>
      <c r="H69" s="59">
        <f t="shared" si="10"/>
        <v>0.95358774229873666</v>
      </c>
      <c r="J69" s="22"/>
    </row>
    <row r="70" spans="1:10" x14ac:dyDescent="0.3">
      <c r="A70" s="20" t="s">
        <v>104</v>
      </c>
      <c r="B70" s="20" t="s">
        <v>14</v>
      </c>
      <c r="C70" s="3">
        <v>1.56</v>
      </c>
      <c r="D70" s="3">
        <v>1.59</v>
      </c>
      <c r="E70" s="3"/>
      <c r="F70" s="3"/>
      <c r="G70" s="63">
        <f t="shared" si="9"/>
        <v>-0.44960082447469929</v>
      </c>
      <c r="H70" s="59">
        <f t="shared" si="10"/>
        <v>-0.41998866096587917</v>
      </c>
      <c r="J70" s="22"/>
    </row>
    <row r="71" spans="1:10" x14ac:dyDescent="0.3">
      <c r="A71" s="20" t="s">
        <v>105</v>
      </c>
      <c r="B71" s="20" t="s">
        <v>25</v>
      </c>
      <c r="C71" s="3">
        <v>1.96</v>
      </c>
      <c r="D71" s="3">
        <v>1.95</v>
      </c>
      <c r="E71" s="3"/>
      <c r="F71" s="3"/>
      <c r="G71" s="63">
        <f t="shared" si="9"/>
        <v>0.92279649241004147</v>
      </c>
      <c r="H71" s="59">
        <f t="shared" si="10"/>
        <v>0.78607842482744184</v>
      </c>
      <c r="J71" s="22"/>
    </row>
    <row r="72" spans="1:10" x14ac:dyDescent="0.3">
      <c r="A72" s="20" t="s">
        <v>106</v>
      </c>
      <c r="B72" s="20" t="s">
        <v>77</v>
      </c>
      <c r="C72" s="3">
        <v>1.7</v>
      </c>
      <c r="D72" s="3">
        <v>1.66</v>
      </c>
      <c r="E72" s="3"/>
      <c r="F72" s="3"/>
      <c r="G72" s="63">
        <f t="shared" si="9"/>
        <v>3.0738236434959744E-2</v>
      </c>
      <c r="H72" s="59">
        <f t="shared" si="10"/>
        <v>-0.1854756165060672</v>
      </c>
      <c r="J72" s="22"/>
    </row>
    <row r="73" spans="1:10" x14ac:dyDescent="0.3">
      <c r="A73" s="20" t="s">
        <v>107</v>
      </c>
      <c r="B73" s="20" t="s">
        <v>61</v>
      </c>
      <c r="C73" s="3">
        <v>1.81</v>
      </c>
      <c r="D73" s="3">
        <v>1.9</v>
      </c>
      <c r="E73" s="3"/>
      <c r="F73" s="3"/>
      <c r="G73" s="63">
        <f t="shared" si="9"/>
        <v>0.40814749857826388</v>
      </c>
      <c r="H73" s="59">
        <f t="shared" si="10"/>
        <v>0.61856910735614712</v>
      </c>
      <c r="J73" s="22"/>
    </row>
    <row r="74" spans="1:10" x14ac:dyDescent="0.3">
      <c r="A74" s="20" t="s">
        <v>108</v>
      </c>
      <c r="B74" s="20" t="s">
        <v>16</v>
      </c>
      <c r="C74" s="3">
        <v>1.32</v>
      </c>
      <c r="D74" s="3">
        <v>1.39</v>
      </c>
      <c r="E74" s="3"/>
      <c r="F74" s="3"/>
      <c r="G74" s="63">
        <f t="shared" si="9"/>
        <v>-1.273039214605544</v>
      </c>
      <c r="H74" s="59">
        <f t="shared" si="10"/>
        <v>-1.0900259308510583</v>
      </c>
      <c r="J74" s="22"/>
    </row>
    <row r="75" spans="1:10" x14ac:dyDescent="0.3">
      <c r="A75" s="20" t="s">
        <v>109</v>
      </c>
      <c r="B75" s="20" t="s">
        <v>14</v>
      </c>
      <c r="C75" s="3">
        <v>1.78</v>
      </c>
      <c r="D75" s="3">
        <v>1.8</v>
      </c>
      <c r="E75" s="3"/>
      <c r="F75" s="3"/>
      <c r="G75" s="63">
        <f t="shared" si="9"/>
        <v>0.30521769981190822</v>
      </c>
      <c r="H75" s="59">
        <f t="shared" si="10"/>
        <v>0.28355047241355824</v>
      </c>
      <c r="J75" s="22"/>
    </row>
    <row r="76" spans="1:10" x14ac:dyDescent="0.3">
      <c r="A76" s="20" t="s">
        <v>110</v>
      </c>
      <c r="B76" s="20" t="s">
        <v>34</v>
      </c>
      <c r="C76" s="3">
        <v>1.58</v>
      </c>
      <c r="D76" s="3">
        <v>1.62</v>
      </c>
      <c r="E76" s="3"/>
      <c r="F76" s="3"/>
      <c r="G76" s="63">
        <f t="shared" si="9"/>
        <v>-0.38098095863046216</v>
      </c>
      <c r="H76" s="59">
        <f t="shared" si="10"/>
        <v>-0.31948307048310226</v>
      </c>
      <c r="J76" s="22"/>
    </row>
    <row r="77" spans="1:10" x14ac:dyDescent="0.3">
      <c r="A77" s="20" t="s">
        <v>111</v>
      </c>
      <c r="B77" s="20" t="s">
        <v>77</v>
      </c>
      <c r="C77" s="3">
        <v>1.7</v>
      </c>
      <c r="D77" s="3">
        <v>1.71</v>
      </c>
      <c r="E77" s="3"/>
      <c r="F77" s="3"/>
      <c r="G77" s="63">
        <f t="shared" si="9"/>
        <v>3.0738236434959744E-2</v>
      </c>
      <c r="H77" s="59">
        <f t="shared" si="10"/>
        <v>-1.7966299034772398E-2</v>
      </c>
      <c r="J77" s="22"/>
    </row>
    <row r="78" spans="1:10" x14ac:dyDescent="0.3">
      <c r="A78" s="20" t="s">
        <v>112</v>
      </c>
      <c r="B78" s="20" t="s">
        <v>29</v>
      </c>
      <c r="C78" s="3">
        <v>1.1299999999999999</v>
      </c>
      <c r="D78" s="3">
        <v>1.1499999999999999</v>
      </c>
      <c r="E78" s="3"/>
      <c r="F78" s="3"/>
      <c r="G78" s="63">
        <f t="shared" si="9"/>
        <v>-1.9249279401257966</v>
      </c>
      <c r="H78" s="59">
        <f t="shared" si="10"/>
        <v>-1.8940706547132726</v>
      </c>
      <c r="J78" s="22"/>
    </row>
    <row r="79" spans="1:10" x14ac:dyDescent="0.3">
      <c r="A79" s="20" t="s">
        <v>113</v>
      </c>
      <c r="B79" s="20" t="s">
        <v>25</v>
      </c>
      <c r="C79" s="3">
        <v>2.11</v>
      </c>
      <c r="D79" s="3">
        <v>2.19</v>
      </c>
      <c r="E79" s="3"/>
      <c r="F79" s="3"/>
      <c r="G79" s="63">
        <f t="shared" si="9"/>
        <v>1.4374454862418191</v>
      </c>
      <c r="H79" s="59">
        <f t="shared" si="10"/>
        <v>1.5901231486896561</v>
      </c>
      <c r="J79" s="22"/>
    </row>
    <row r="80" spans="1:10" x14ac:dyDescent="0.3">
      <c r="A80" s="20" t="s">
        <v>114</v>
      </c>
      <c r="B80" s="20" t="s">
        <v>75</v>
      </c>
      <c r="C80" s="3">
        <v>1.56</v>
      </c>
      <c r="D80" s="3">
        <v>1.63</v>
      </c>
      <c r="E80" s="3"/>
      <c r="F80" s="3"/>
      <c r="G80" s="63">
        <f t="shared" si="9"/>
        <v>-0.44960082447469929</v>
      </c>
      <c r="H80" s="59">
        <f t="shared" si="10"/>
        <v>-0.28598120698884405</v>
      </c>
      <c r="J80" s="22"/>
    </row>
    <row r="81" spans="1:10" x14ac:dyDescent="0.3">
      <c r="A81" s="20" t="s">
        <v>115</v>
      </c>
      <c r="B81" s="20" t="s">
        <v>25</v>
      </c>
      <c r="C81" s="3">
        <v>1.6</v>
      </c>
      <c r="D81" s="3">
        <v>1.75</v>
      </c>
      <c r="E81" s="3"/>
      <c r="F81" s="3"/>
      <c r="G81" s="63">
        <f t="shared" si="9"/>
        <v>-0.31236109278622509</v>
      </c>
      <c r="H81" s="59">
        <f t="shared" si="10"/>
        <v>0.11604115494226344</v>
      </c>
      <c r="J81" s="22"/>
    </row>
    <row r="82" spans="1:10" x14ac:dyDescent="0.3">
      <c r="A82" s="20" t="s">
        <v>116</v>
      </c>
      <c r="B82" s="20" t="s">
        <v>25</v>
      </c>
      <c r="C82" s="3">
        <v>1.67</v>
      </c>
      <c r="D82" s="3">
        <v>1.73</v>
      </c>
      <c r="E82" s="3"/>
      <c r="F82" s="3"/>
      <c r="G82" s="63">
        <f t="shared" si="9"/>
        <v>-7.2191562331395925E-2</v>
      </c>
      <c r="H82" s="59">
        <f t="shared" si="10"/>
        <v>4.9037427953745522E-2</v>
      </c>
      <c r="J82" s="22"/>
    </row>
    <row r="83" spans="1:10" x14ac:dyDescent="0.3">
      <c r="A83" s="20" t="s">
        <v>117</v>
      </c>
      <c r="B83" s="20" t="s">
        <v>25</v>
      </c>
      <c r="C83" s="3">
        <v>1.83</v>
      </c>
      <c r="D83" s="3">
        <v>2.0499999999999998</v>
      </c>
      <c r="E83" s="3"/>
      <c r="F83" s="3"/>
      <c r="G83" s="63">
        <f t="shared" si="9"/>
        <v>0.47676736442250101</v>
      </c>
      <c r="H83" s="59">
        <f t="shared" si="10"/>
        <v>1.1210970597700307</v>
      </c>
      <c r="J83" s="22"/>
    </row>
    <row r="84" spans="1:10" x14ac:dyDescent="0.3">
      <c r="A84" s="20" t="s">
        <v>118</v>
      </c>
      <c r="B84" s="20" t="s">
        <v>14</v>
      </c>
      <c r="C84" s="3">
        <v>1.79</v>
      </c>
      <c r="D84" s="3">
        <v>1.82</v>
      </c>
      <c r="E84" s="3"/>
      <c r="F84" s="3"/>
      <c r="G84" s="63">
        <f t="shared" si="9"/>
        <v>0.33952763273402675</v>
      </c>
      <c r="H84" s="59">
        <f t="shared" si="10"/>
        <v>0.35055419940207616</v>
      </c>
      <c r="J84" s="22"/>
    </row>
    <row r="85" spans="1:10" x14ac:dyDescent="0.3">
      <c r="A85" s="20" t="s">
        <v>119</v>
      </c>
      <c r="B85" s="20" t="s">
        <v>40</v>
      </c>
      <c r="C85" s="3">
        <v>1.85</v>
      </c>
      <c r="D85" s="3">
        <v>1.95</v>
      </c>
      <c r="E85" s="3"/>
      <c r="F85" s="3"/>
      <c r="G85" s="63">
        <f t="shared" si="9"/>
        <v>0.54538723026673808</v>
      </c>
      <c r="H85" s="59">
        <f t="shared" si="10"/>
        <v>0.78607842482744184</v>
      </c>
      <c r="J85" s="22"/>
    </row>
    <row r="86" spans="1:10" x14ac:dyDescent="0.3">
      <c r="A86" s="20" t="s">
        <v>120</v>
      </c>
      <c r="B86" s="20" t="s">
        <v>121</v>
      </c>
      <c r="C86" s="3">
        <v>1.08</v>
      </c>
      <c r="D86" s="3">
        <v>1.17</v>
      </c>
      <c r="E86" s="3"/>
      <c r="F86" s="3"/>
      <c r="G86" s="63">
        <f t="shared" si="9"/>
        <v>-2.0964776047363887</v>
      </c>
      <c r="H86" s="59">
        <f t="shared" si="10"/>
        <v>-1.8270669277247547</v>
      </c>
      <c r="J86" s="22"/>
    </row>
    <row r="87" spans="1:10" x14ac:dyDescent="0.3">
      <c r="A87" s="20" t="s">
        <v>122</v>
      </c>
      <c r="B87" s="20" t="s">
        <v>25</v>
      </c>
      <c r="C87" s="3">
        <v>2.16</v>
      </c>
      <c r="D87" s="3">
        <v>2.21</v>
      </c>
      <c r="E87" s="3"/>
      <c r="F87" s="3"/>
      <c r="G87" s="63">
        <f t="shared" si="9"/>
        <v>1.6089951508524127</v>
      </c>
      <c r="H87" s="59">
        <f t="shared" si="10"/>
        <v>1.6571268756781741</v>
      </c>
      <c r="J87" s="22"/>
    </row>
    <row r="88" spans="1:10" x14ac:dyDescent="0.3">
      <c r="A88" s="20" t="s">
        <v>123</v>
      </c>
      <c r="B88" s="20" t="s">
        <v>124</v>
      </c>
      <c r="C88" s="3">
        <v>1.87</v>
      </c>
      <c r="D88" s="3">
        <v>1.85</v>
      </c>
      <c r="E88" s="3"/>
      <c r="F88" s="3"/>
      <c r="G88" s="63">
        <f t="shared" si="9"/>
        <v>0.61400709611097526</v>
      </c>
      <c r="H88" s="59">
        <f t="shared" si="10"/>
        <v>0.45105978988485301</v>
      </c>
      <c r="J88" s="22"/>
    </row>
    <row r="89" spans="1:10" x14ac:dyDescent="0.3">
      <c r="A89" s="20" t="s">
        <v>125</v>
      </c>
      <c r="B89" s="20" t="s">
        <v>25</v>
      </c>
      <c r="C89" s="3">
        <v>1.88</v>
      </c>
      <c r="D89" s="3">
        <v>1.95</v>
      </c>
      <c r="E89" s="3"/>
      <c r="F89" s="3"/>
      <c r="G89" s="63">
        <f t="shared" si="9"/>
        <v>0.64831702903309307</v>
      </c>
      <c r="H89" s="59">
        <f t="shared" si="10"/>
        <v>0.78607842482744184</v>
      </c>
      <c r="J89" s="22"/>
    </row>
    <row r="90" spans="1:10" x14ac:dyDescent="0.3">
      <c r="A90" s="20" t="s">
        <v>126</v>
      </c>
      <c r="B90" s="20" t="s">
        <v>127</v>
      </c>
      <c r="C90" s="3">
        <v>1.54</v>
      </c>
      <c r="D90" s="3">
        <v>1.64</v>
      </c>
      <c r="E90" s="3"/>
      <c r="F90" s="3"/>
      <c r="G90" s="63">
        <f t="shared" si="9"/>
        <v>-0.51822069031893647</v>
      </c>
      <c r="H90" s="59">
        <f t="shared" si="10"/>
        <v>-0.25247934349458512</v>
      </c>
      <c r="J90" s="22"/>
    </row>
    <row r="91" spans="1:10" x14ac:dyDescent="0.3">
      <c r="A91" s="20" t="s">
        <v>128</v>
      </c>
      <c r="B91" s="20" t="s">
        <v>129</v>
      </c>
      <c r="C91" s="3">
        <v>1.54</v>
      </c>
      <c r="D91" s="3">
        <v>1.48</v>
      </c>
      <c r="E91" s="3"/>
      <c r="F91" s="3"/>
      <c r="G91" s="63">
        <f t="shared" si="9"/>
        <v>-0.51822069031893647</v>
      </c>
      <c r="H91" s="59">
        <f t="shared" si="10"/>
        <v>-0.7885091594027277</v>
      </c>
      <c r="J91" s="22"/>
    </row>
    <row r="92" spans="1:10" x14ac:dyDescent="0.3">
      <c r="A92" s="20" t="s">
        <v>130</v>
      </c>
      <c r="B92" s="20" t="s">
        <v>49</v>
      </c>
      <c r="C92" s="3">
        <v>1.64</v>
      </c>
      <c r="D92" s="3">
        <v>1.65</v>
      </c>
      <c r="E92" s="3"/>
      <c r="F92" s="3"/>
      <c r="G92" s="63">
        <f t="shared" si="9"/>
        <v>-0.17512136109775162</v>
      </c>
      <c r="H92" s="59">
        <f t="shared" si="10"/>
        <v>-0.21897748000032616</v>
      </c>
      <c r="J92" s="22"/>
    </row>
    <row r="93" spans="1:10" x14ac:dyDescent="0.3">
      <c r="A93" s="20" t="s">
        <v>131</v>
      </c>
      <c r="B93" s="20" t="s">
        <v>25</v>
      </c>
      <c r="C93" s="3">
        <v>2.0299999999999998</v>
      </c>
      <c r="D93" s="3">
        <v>2.0099999999999998</v>
      </c>
      <c r="E93" s="3"/>
      <c r="F93" s="3"/>
      <c r="G93" s="63">
        <f t="shared" si="9"/>
        <v>1.1629660228648706</v>
      </c>
      <c r="H93" s="59">
        <f t="shared" si="10"/>
        <v>0.98708960579299487</v>
      </c>
      <c r="J93" s="22"/>
    </row>
    <row r="94" spans="1:10" x14ac:dyDescent="0.3">
      <c r="A94" s="20" t="s">
        <v>132</v>
      </c>
      <c r="B94" s="20" t="s">
        <v>133</v>
      </c>
      <c r="C94" s="3">
        <v>1.66</v>
      </c>
      <c r="D94" s="3">
        <v>1.67</v>
      </c>
      <c r="E94" s="3"/>
      <c r="F94" s="3"/>
      <c r="G94" s="63">
        <f t="shared" si="9"/>
        <v>-0.10650149525351449</v>
      </c>
      <c r="H94" s="59">
        <f t="shared" si="10"/>
        <v>-0.15197375301180824</v>
      </c>
      <c r="J94" s="22"/>
    </row>
    <row r="95" spans="1:10" x14ac:dyDescent="0.3">
      <c r="A95" s="20" t="s">
        <v>134</v>
      </c>
      <c r="B95" s="20" t="s">
        <v>75</v>
      </c>
      <c r="C95" s="3">
        <v>1.65</v>
      </c>
      <c r="D95" s="3">
        <v>1.64</v>
      </c>
      <c r="E95" s="3"/>
      <c r="F95" s="3"/>
      <c r="G95" s="63">
        <f t="shared" si="9"/>
        <v>-0.14081142817563305</v>
      </c>
      <c r="H95" s="59">
        <f t="shared" si="10"/>
        <v>-0.25247934349458512</v>
      </c>
      <c r="J95" s="22"/>
    </row>
    <row r="96" spans="1:10" x14ac:dyDescent="0.3">
      <c r="A96" s="20" t="s">
        <v>135</v>
      </c>
      <c r="B96" s="20" t="s">
        <v>25</v>
      </c>
      <c r="C96" s="3">
        <v>2.37</v>
      </c>
      <c r="D96" s="3">
        <v>2.27</v>
      </c>
      <c r="E96" s="3"/>
      <c r="F96" s="3"/>
      <c r="G96" s="63">
        <f t="shared" si="9"/>
        <v>2.3295037422169016</v>
      </c>
      <c r="H96" s="59">
        <f t="shared" si="10"/>
        <v>1.8581380566437278</v>
      </c>
      <c r="J96" s="22"/>
    </row>
    <row r="97" spans="1:10" x14ac:dyDescent="0.3">
      <c r="A97" s="20" t="s">
        <v>136</v>
      </c>
      <c r="B97" s="20" t="s">
        <v>34</v>
      </c>
      <c r="C97" s="3">
        <v>1.89</v>
      </c>
      <c r="D97" s="3">
        <v>1.86</v>
      </c>
      <c r="E97" s="3"/>
      <c r="F97" s="3"/>
      <c r="G97" s="63">
        <f t="shared" si="9"/>
        <v>0.68262696195521155</v>
      </c>
      <c r="H97" s="59">
        <f t="shared" si="10"/>
        <v>0.484561653379112</v>
      </c>
      <c r="J97" s="22"/>
    </row>
    <row r="98" spans="1:10" x14ac:dyDescent="0.3">
      <c r="A98" s="20" t="s">
        <v>137</v>
      </c>
      <c r="B98" s="20" t="s">
        <v>61</v>
      </c>
      <c r="C98" s="3">
        <v>1.45</v>
      </c>
      <c r="D98" s="3">
        <v>1.49</v>
      </c>
      <c r="E98" s="3"/>
      <c r="F98" s="3"/>
      <c r="G98" s="63">
        <f t="shared" si="9"/>
        <v>-0.82701008661800346</v>
      </c>
      <c r="H98" s="59">
        <f t="shared" si="10"/>
        <v>-0.75500729590846871</v>
      </c>
      <c r="J98" s="22"/>
    </row>
    <row r="99" spans="1:10" x14ac:dyDescent="0.3">
      <c r="A99" s="20" t="s">
        <v>138</v>
      </c>
      <c r="B99" s="20" t="s">
        <v>129</v>
      </c>
      <c r="C99" s="3">
        <v>1.65</v>
      </c>
      <c r="D99" s="3">
        <v>1.69</v>
      </c>
      <c r="E99" s="3"/>
      <c r="F99" s="3"/>
      <c r="G99" s="63">
        <f t="shared" si="9"/>
        <v>-0.14081142817563305</v>
      </c>
      <c r="H99" s="59">
        <f t="shared" si="10"/>
        <v>-8.4970026023290318E-2</v>
      </c>
      <c r="J99" s="22"/>
    </row>
    <row r="100" spans="1:10" x14ac:dyDescent="0.3">
      <c r="A100" s="20" t="s">
        <v>139</v>
      </c>
      <c r="B100" s="20" t="s">
        <v>14</v>
      </c>
      <c r="C100" s="3">
        <v>1.8</v>
      </c>
      <c r="D100" s="3">
        <v>1.83</v>
      </c>
      <c r="E100" s="3"/>
      <c r="F100" s="3"/>
      <c r="G100" s="63">
        <f t="shared" si="9"/>
        <v>0.37383756565614534</v>
      </c>
      <c r="H100" s="59">
        <f t="shared" si="10"/>
        <v>0.38405606289633509</v>
      </c>
      <c r="J100" s="22"/>
    </row>
    <row r="101" spans="1:10" x14ac:dyDescent="0.3">
      <c r="A101" s="20" t="s">
        <v>140</v>
      </c>
      <c r="B101" s="20" t="s">
        <v>25</v>
      </c>
      <c r="C101" s="3">
        <v>2.1</v>
      </c>
      <c r="D101" s="3">
        <v>2.12</v>
      </c>
      <c r="E101" s="3"/>
      <c r="F101" s="3"/>
      <c r="G101" s="63">
        <f t="shared" si="9"/>
        <v>1.4031355533197012</v>
      </c>
      <c r="H101" s="59">
        <f t="shared" si="10"/>
        <v>1.3556101042298441</v>
      </c>
      <c r="J101" s="22"/>
    </row>
    <row r="102" spans="1:10" x14ac:dyDescent="0.3">
      <c r="A102" s="20" t="s">
        <v>141</v>
      </c>
      <c r="B102" s="20" t="s">
        <v>25</v>
      </c>
      <c r="C102" s="3">
        <v>1.64</v>
      </c>
      <c r="D102" s="3">
        <v>1.63</v>
      </c>
      <c r="E102" s="3"/>
      <c r="F102" s="3"/>
      <c r="G102" s="63">
        <f t="shared" si="9"/>
        <v>-0.17512136109775162</v>
      </c>
      <c r="H102" s="59">
        <f t="shared" si="10"/>
        <v>-0.28598120698884405</v>
      </c>
      <c r="J102" s="22"/>
    </row>
    <row r="103" spans="1:10" x14ac:dyDescent="0.3">
      <c r="A103" s="20" t="s">
        <v>142</v>
      </c>
      <c r="B103" s="20" t="s">
        <v>14</v>
      </c>
      <c r="C103" s="3">
        <v>2.0499999999999998</v>
      </c>
      <c r="D103" s="3">
        <v>2</v>
      </c>
      <c r="E103" s="3"/>
      <c r="F103" s="3"/>
      <c r="G103" s="63">
        <f t="shared" si="9"/>
        <v>1.2315858887091078</v>
      </c>
      <c r="H103" s="59">
        <f t="shared" si="10"/>
        <v>0.95358774229873666</v>
      </c>
      <c r="J103" s="22"/>
    </row>
    <row r="104" spans="1:10" x14ac:dyDescent="0.3">
      <c r="A104" s="20" t="s">
        <v>143</v>
      </c>
      <c r="B104" s="20" t="s">
        <v>25</v>
      </c>
      <c r="C104" s="3">
        <v>1.96</v>
      </c>
      <c r="D104" s="3">
        <v>2.02</v>
      </c>
      <c r="E104" s="3"/>
      <c r="F104" s="3"/>
      <c r="G104" s="63">
        <f t="shared" si="9"/>
        <v>0.92279649241004147</v>
      </c>
      <c r="H104" s="59">
        <f t="shared" si="10"/>
        <v>1.0205914692872546</v>
      </c>
      <c r="J104" s="22"/>
    </row>
    <row r="105" spans="1:10" x14ac:dyDescent="0.3">
      <c r="A105" s="20" t="s">
        <v>144</v>
      </c>
      <c r="B105" s="20" t="s">
        <v>61</v>
      </c>
      <c r="C105" s="3">
        <v>1.48</v>
      </c>
      <c r="D105" s="3">
        <v>1.44</v>
      </c>
      <c r="E105" s="3"/>
      <c r="F105" s="3"/>
      <c r="G105" s="63">
        <f t="shared" si="9"/>
        <v>-0.7240802878516478</v>
      </c>
      <c r="H105" s="59">
        <f t="shared" si="10"/>
        <v>-0.92251661337976354</v>
      </c>
      <c r="J105" s="22"/>
    </row>
    <row r="106" spans="1:10" x14ac:dyDescent="0.3">
      <c r="A106" s="20" t="s">
        <v>145</v>
      </c>
      <c r="B106" s="20" t="s">
        <v>25</v>
      </c>
      <c r="C106" s="3">
        <v>2.23</v>
      </c>
      <c r="D106" s="3">
        <v>2.19</v>
      </c>
      <c r="E106" s="3"/>
      <c r="F106" s="3"/>
      <c r="G106" s="63">
        <f t="shared" si="9"/>
        <v>1.8491646813072418</v>
      </c>
      <c r="H106" s="59">
        <f t="shared" si="10"/>
        <v>1.5901231486896561</v>
      </c>
      <c r="J106" s="22"/>
    </row>
    <row r="107" spans="1:10" x14ac:dyDescent="0.3">
      <c r="A107" s="20" t="s">
        <v>146</v>
      </c>
      <c r="B107" s="20" t="s">
        <v>14</v>
      </c>
      <c r="C107" s="3">
        <v>1.99</v>
      </c>
      <c r="D107" s="3">
        <v>2.04</v>
      </c>
      <c r="E107" s="3"/>
      <c r="F107" s="3"/>
      <c r="G107" s="63">
        <f t="shared" si="9"/>
        <v>1.0257262911763971</v>
      </c>
      <c r="H107" s="59">
        <f t="shared" si="10"/>
        <v>1.0875951962757724</v>
      </c>
      <c r="J107" s="22"/>
    </row>
    <row r="108" spans="1:10" x14ac:dyDescent="0.3">
      <c r="A108" s="20" t="s">
        <v>147</v>
      </c>
      <c r="B108" s="20" t="s">
        <v>80</v>
      </c>
      <c r="C108" s="3">
        <v>2.04</v>
      </c>
      <c r="D108" s="3">
        <v>2.08</v>
      </c>
      <c r="E108" s="3"/>
      <c r="F108" s="3"/>
      <c r="G108" s="63">
        <f t="shared" si="9"/>
        <v>1.1972759557869899</v>
      </c>
      <c r="H108" s="59">
        <f t="shared" si="10"/>
        <v>1.2216026502528083</v>
      </c>
      <c r="J108" s="22"/>
    </row>
    <row r="109" spans="1:10" x14ac:dyDescent="0.3">
      <c r="A109" s="20" t="s">
        <v>148</v>
      </c>
      <c r="B109" s="20" t="s">
        <v>80</v>
      </c>
      <c r="C109" s="3">
        <v>1.66</v>
      </c>
      <c r="D109" s="3">
        <v>1.72</v>
      </c>
      <c r="E109" s="3"/>
      <c r="F109" s="3"/>
      <c r="G109" s="63">
        <f t="shared" si="9"/>
        <v>-0.10650149525351449</v>
      </c>
      <c r="H109" s="59">
        <f t="shared" si="10"/>
        <v>1.553556445948656E-2</v>
      </c>
      <c r="J109" s="22"/>
    </row>
    <row r="110" spans="1:10" x14ac:dyDescent="0.3">
      <c r="A110" s="20" t="s">
        <v>148</v>
      </c>
      <c r="B110" s="20" t="s">
        <v>25</v>
      </c>
      <c r="C110" s="3">
        <v>1.65</v>
      </c>
      <c r="D110" s="3">
        <v>1.67</v>
      </c>
      <c r="E110" s="3"/>
      <c r="F110" s="3"/>
      <c r="G110" s="63">
        <f t="shared" si="9"/>
        <v>-0.14081142817563305</v>
      </c>
      <c r="H110" s="59">
        <f t="shared" si="10"/>
        <v>-0.15197375301180824</v>
      </c>
      <c r="J110" s="22"/>
    </row>
    <row r="111" spans="1:10" x14ac:dyDescent="0.3">
      <c r="A111" s="20" t="s">
        <v>149</v>
      </c>
      <c r="B111" s="20" t="s">
        <v>14</v>
      </c>
      <c r="C111" s="3">
        <v>2.0299999999999998</v>
      </c>
      <c r="D111" s="3">
        <v>2.0299999999999998</v>
      </c>
      <c r="E111" s="3"/>
      <c r="F111" s="3"/>
      <c r="G111" s="63">
        <f t="shared" si="9"/>
        <v>1.1629660228648706</v>
      </c>
      <c r="H111" s="59">
        <f t="shared" si="10"/>
        <v>1.0540933327815127</v>
      </c>
      <c r="J111" s="22"/>
    </row>
    <row r="112" spans="1:10" x14ac:dyDescent="0.3">
      <c r="A112" s="20" t="s">
        <v>150</v>
      </c>
      <c r="B112" s="20" t="s">
        <v>29</v>
      </c>
      <c r="C112" s="3">
        <v>1.51</v>
      </c>
      <c r="D112" s="3">
        <v>1.56</v>
      </c>
      <c r="E112" s="3"/>
      <c r="F112" s="3"/>
      <c r="G112" s="63">
        <f t="shared" si="9"/>
        <v>-0.62115048908529213</v>
      </c>
      <c r="H112" s="59">
        <f t="shared" si="10"/>
        <v>-0.52049425144865602</v>
      </c>
      <c r="J112" s="22"/>
    </row>
    <row r="113" spans="1:10" x14ac:dyDescent="0.3">
      <c r="A113" s="20" t="s">
        <v>151</v>
      </c>
      <c r="B113" s="20" t="s">
        <v>34</v>
      </c>
      <c r="C113" s="3">
        <v>1.92</v>
      </c>
      <c r="D113" s="3">
        <v>1.92</v>
      </c>
      <c r="E113" s="3"/>
      <c r="F113" s="3"/>
      <c r="G113" s="63">
        <f t="shared" si="9"/>
        <v>0.78555676072156722</v>
      </c>
      <c r="H113" s="59">
        <f t="shared" si="10"/>
        <v>0.68557283434466498</v>
      </c>
      <c r="J113" s="22"/>
    </row>
    <row r="114" spans="1:10" x14ac:dyDescent="0.3">
      <c r="A114" s="20" t="s">
        <v>152</v>
      </c>
      <c r="B114" s="20" t="s">
        <v>153</v>
      </c>
      <c r="C114" s="3">
        <v>1.61</v>
      </c>
      <c r="D114" s="3">
        <v>1.66</v>
      </c>
      <c r="E114" s="3"/>
      <c r="F114" s="3"/>
      <c r="G114" s="63">
        <f t="shared" si="9"/>
        <v>-0.2780511598641065</v>
      </c>
      <c r="H114" s="59">
        <f t="shared" si="10"/>
        <v>-0.1854756165060672</v>
      </c>
      <c r="J114" s="22"/>
    </row>
    <row r="115" spans="1:10" x14ac:dyDescent="0.3">
      <c r="A115" s="20" t="s">
        <v>154</v>
      </c>
      <c r="B115" s="20" t="s">
        <v>75</v>
      </c>
      <c r="C115" s="3">
        <v>1.64</v>
      </c>
      <c r="D115" s="3">
        <v>1.61</v>
      </c>
      <c r="E115" s="3"/>
      <c r="F115" s="3"/>
      <c r="G115" s="63">
        <f t="shared" si="9"/>
        <v>-0.17512136109775162</v>
      </c>
      <c r="H115" s="59">
        <f t="shared" si="10"/>
        <v>-0.35298493397736125</v>
      </c>
      <c r="J115" s="22"/>
    </row>
    <row r="116" spans="1:10" x14ac:dyDescent="0.3">
      <c r="A116" s="20" t="s">
        <v>155</v>
      </c>
      <c r="B116" s="20" t="s">
        <v>127</v>
      </c>
      <c r="C116" s="3">
        <v>1.68</v>
      </c>
      <c r="D116" s="3">
        <v>1.87</v>
      </c>
      <c r="E116" s="3"/>
      <c r="F116" s="3"/>
      <c r="G116" s="63">
        <f t="shared" si="9"/>
        <v>-3.7881629409277369E-2</v>
      </c>
      <c r="H116" s="59">
        <f t="shared" si="10"/>
        <v>0.51806351687337093</v>
      </c>
      <c r="J116" s="22"/>
    </row>
    <row r="117" spans="1:10" x14ac:dyDescent="0.3">
      <c r="A117" s="20" t="s">
        <v>156</v>
      </c>
      <c r="B117" s="20" t="s">
        <v>20</v>
      </c>
      <c r="C117" s="3">
        <v>1.75</v>
      </c>
      <c r="D117" s="3">
        <v>1.69</v>
      </c>
      <c r="E117" s="3"/>
      <c r="F117" s="3"/>
      <c r="G117" s="63">
        <f t="shared" si="9"/>
        <v>0.20228790104555253</v>
      </c>
      <c r="H117" s="59">
        <f t="shared" si="10"/>
        <v>-8.4970026023290318E-2</v>
      </c>
      <c r="J117" s="22"/>
    </row>
    <row r="118" spans="1:10" x14ac:dyDescent="0.3">
      <c r="A118" s="20" t="s">
        <v>157</v>
      </c>
      <c r="B118" s="20" t="s">
        <v>63</v>
      </c>
      <c r="C118" s="3">
        <v>1</v>
      </c>
      <c r="D118" s="3">
        <v>0.99</v>
      </c>
      <c r="E118" s="3"/>
      <c r="F118" s="3"/>
      <c r="G118" s="63">
        <f t="shared" si="9"/>
        <v>-2.370957068113337</v>
      </c>
      <c r="H118" s="59">
        <f t="shared" si="10"/>
        <v>-2.4301004706214151</v>
      </c>
      <c r="J118" s="22"/>
    </row>
    <row r="119" spans="1:10" x14ac:dyDescent="0.3">
      <c r="A119" s="20" t="s">
        <v>158</v>
      </c>
      <c r="B119" s="20" t="s">
        <v>25</v>
      </c>
      <c r="C119" s="3">
        <v>2.08</v>
      </c>
      <c r="D119" s="3">
        <v>2.12</v>
      </c>
      <c r="E119" s="3"/>
      <c r="F119" s="3"/>
      <c r="G119" s="63">
        <f t="shared" si="9"/>
        <v>1.3345156874754642</v>
      </c>
      <c r="H119" s="59">
        <f t="shared" si="10"/>
        <v>1.3556101042298441</v>
      </c>
      <c r="J119" s="22"/>
    </row>
    <row r="120" spans="1:10" x14ac:dyDescent="0.3">
      <c r="A120" s="20" t="s">
        <v>159</v>
      </c>
      <c r="B120" s="20" t="s">
        <v>124</v>
      </c>
      <c r="C120" s="3">
        <v>1.79</v>
      </c>
      <c r="D120" s="3">
        <v>1.74</v>
      </c>
      <c r="E120" s="3"/>
      <c r="F120" s="3"/>
      <c r="G120" s="63">
        <f t="shared" si="9"/>
        <v>0.33952763273402675</v>
      </c>
      <c r="H120" s="59">
        <f t="shared" si="10"/>
        <v>8.2539291448004481E-2</v>
      </c>
      <c r="J120" s="22"/>
    </row>
    <row r="121" spans="1:10" x14ac:dyDescent="0.3">
      <c r="A121" s="20" t="s">
        <v>160</v>
      </c>
      <c r="B121" s="20" t="s">
        <v>61</v>
      </c>
      <c r="C121" s="3">
        <v>1.53</v>
      </c>
      <c r="D121" s="3">
        <v>1.58</v>
      </c>
      <c r="E121" s="3"/>
      <c r="F121" s="3"/>
      <c r="G121" s="63">
        <f t="shared" si="9"/>
        <v>-0.55253062324105495</v>
      </c>
      <c r="H121" s="59">
        <f t="shared" si="10"/>
        <v>-0.4534905244601381</v>
      </c>
      <c r="J121" s="22"/>
    </row>
    <row r="122" spans="1:10" x14ac:dyDescent="0.3">
      <c r="A122" s="20" t="s">
        <v>161</v>
      </c>
      <c r="B122" s="20" t="s">
        <v>75</v>
      </c>
      <c r="C122" s="3">
        <v>1.65</v>
      </c>
      <c r="D122" s="3">
        <v>1.66</v>
      </c>
      <c r="E122" s="3"/>
      <c r="F122" s="3"/>
      <c r="G122" s="63">
        <f t="shared" si="9"/>
        <v>-0.14081142817563305</v>
      </c>
      <c r="H122" s="59">
        <f t="shared" si="10"/>
        <v>-0.1854756165060672</v>
      </c>
      <c r="J122" s="22"/>
    </row>
    <row r="123" spans="1:10" x14ac:dyDescent="0.3">
      <c r="A123" s="20" t="s">
        <v>162</v>
      </c>
      <c r="B123" s="20" t="s">
        <v>34</v>
      </c>
      <c r="C123" s="3">
        <v>2.0699999999999998</v>
      </c>
      <c r="D123" s="3">
        <v>2.04</v>
      </c>
      <c r="E123" s="3"/>
      <c r="F123" s="3"/>
      <c r="G123" s="63">
        <f t="shared" si="9"/>
        <v>1.3002057545533448</v>
      </c>
      <c r="H123" s="59">
        <f t="shared" si="10"/>
        <v>1.0875951962757724</v>
      </c>
      <c r="J123" s="22"/>
    </row>
    <row r="124" spans="1:10" x14ac:dyDescent="0.3">
      <c r="A124" s="20" t="s">
        <v>163</v>
      </c>
      <c r="B124" s="20" t="s">
        <v>127</v>
      </c>
      <c r="C124" s="3">
        <v>1.7</v>
      </c>
      <c r="D124" s="3">
        <v>1.86</v>
      </c>
      <c r="E124" s="3"/>
      <c r="F124" s="3"/>
      <c r="G124" s="63">
        <f t="shared" si="9"/>
        <v>3.0738236434959744E-2</v>
      </c>
      <c r="H124" s="59">
        <f t="shared" si="10"/>
        <v>0.484561653379112</v>
      </c>
      <c r="J124" s="22"/>
    </row>
    <row r="125" spans="1:10" x14ac:dyDescent="0.3">
      <c r="A125" s="20" t="s">
        <v>164</v>
      </c>
      <c r="B125" s="20" t="s">
        <v>61</v>
      </c>
      <c r="C125" s="3">
        <v>1.52</v>
      </c>
      <c r="D125" s="3">
        <v>1.53</v>
      </c>
      <c r="E125" s="3"/>
      <c r="F125" s="3"/>
      <c r="G125" s="63">
        <f t="shared" si="9"/>
        <v>-0.58684055616317354</v>
      </c>
      <c r="H125" s="59">
        <f t="shared" si="10"/>
        <v>-0.62099984193143287</v>
      </c>
      <c r="J125" s="22"/>
    </row>
    <row r="126" spans="1:10" x14ac:dyDescent="0.3">
      <c r="A126" s="20" t="s">
        <v>165</v>
      </c>
      <c r="B126" s="20" t="s">
        <v>166</v>
      </c>
      <c r="C126" s="3">
        <v>1.4</v>
      </c>
      <c r="D126" s="3">
        <v>1.4</v>
      </c>
      <c r="E126" s="3"/>
      <c r="F126" s="3"/>
      <c r="G126" s="63">
        <f t="shared" si="9"/>
        <v>-0.99855975122859619</v>
      </c>
      <c r="H126" s="59">
        <f t="shared" si="10"/>
        <v>-1.0565240673567995</v>
      </c>
      <c r="J126" s="22"/>
    </row>
    <row r="127" spans="1:10" x14ac:dyDescent="0.3">
      <c r="A127" s="20" t="s">
        <v>167</v>
      </c>
      <c r="B127" s="20" t="s">
        <v>14</v>
      </c>
      <c r="C127" s="3">
        <v>1.58</v>
      </c>
      <c r="D127" s="3">
        <v>1.59</v>
      </c>
      <c r="E127" s="3"/>
      <c r="F127" s="3"/>
      <c r="G127" s="63">
        <f t="shared" si="9"/>
        <v>-0.38098095863046216</v>
      </c>
      <c r="H127" s="59">
        <f t="shared" si="10"/>
        <v>-0.41998866096587917</v>
      </c>
      <c r="J127" s="22"/>
    </row>
    <row r="128" spans="1:10" x14ac:dyDescent="0.3">
      <c r="A128" s="20" t="s">
        <v>168</v>
      </c>
      <c r="B128" s="20" t="s">
        <v>25</v>
      </c>
      <c r="C128" s="3">
        <v>1.98</v>
      </c>
      <c r="D128" s="3">
        <v>1.99</v>
      </c>
      <c r="E128" s="3"/>
      <c r="F128" s="3"/>
      <c r="G128" s="63">
        <f t="shared" si="9"/>
        <v>0.99141635825427865</v>
      </c>
      <c r="H128" s="59">
        <f t="shared" si="10"/>
        <v>0.92008587880447767</v>
      </c>
      <c r="J128" s="22"/>
    </row>
    <row r="129" spans="1:10" x14ac:dyDescent="0.3">
      <c r="A129" s="20" t="s">
        <v>169</v>
      </c>
      <c r="B129" s="20" t="s">
        <v>54</v>
      </c>
      <c r="C129" s="3">
        <v>1.68</v>
      </c>
      <c r="D129" s="3">
        <v>1.7</v>
      </c>
      <c r="E129" s="3"/>
      <c r="F129" s="3"/>
      <c r="G129" s="63">
        <f t="shared" si="9"/>
        <v>-3.7881629409277369E-2</v>
      </c>
      <c r="H129" s="59">
        <f t="shared" si="10"/>
        <v>-5.1468162529031358E-2</v>
      </c>
      <c r="J129" s="22"/>
    </row>
    <row r="130" spans="1:10" x14ac:dyDescent="0.3">
      <c r="A130" s="20" t="s">
        <v>170</v>
      </c>
      <c r="B130" s="20" t="s">
        <v>97</v>
      </c>
      <c r="C130" s="3">
        <v>1.7</v>
      </c>
      <c r="D130" s="3">
        <v>1.7</v>
      </c>
      <c r="E130" s="3"/>
      <c r="F130" s="3"/>
      <c r="G130" s="63">
        <f t="shared" si="9"/>
        <v>3.0738236434959744E-2</v>
      </c>
      <c r="H130" s="59">
        <f t="shared" si="10"/>
        <v>-5.1468162529031358E-2</v>
      </c>
      <c r="J130" s="22"/>
    </row>
    <row r="131" spans="1:10" x14ac:dyDescent="0.3">
      <c r="A131" s="20" t="s">
        <v>171</v>
      </c>
      <c r="B131" s="20" t="s">
        <v>129</v>
      </c>
      <c r="C131" s="3">
        <v>1.54</v>
      </c>
      <c r="D131" s="3">
        <v>1.63</v>
      </c>
      <c r="E131" s="3"/>
      <c r="F131" s="3"/>
      <c r="G131" s="63">
        <f t="shared" ref="G131:G194" si="11">STANDARDIZE(C131,$F$5,$F$6)</f>
        <v>-0.51822069031893647</v>
      </c>
      <c r="H131" s="59">
        <f t="shared" ref="H131:H194" si="12">STANDARDIZE(D131,$F$8,$F$9)</f>
        <v>-0.28598120698884405</v>
      </c>
      <c r="J131" s="22"/>
    </row>
    <row r="132" spans="1:10" x14ac:dyDescent="0.3">
      <c r="A132" s="20" t="s">
        <v>172</v>
      </c>
      <c r="B132" s="20" t="s">
        <v>25</v>
      </c>
      <c r="C132" s="3">
        <v>1.63</v>
      </c>
      <c r="D132" s="3">
        <v>1.69</v>
      </c>
      <c r="E132" s="3"/>
      <c r="F132" s="3"/>
      <c r="G132" s="63">
        <f t="shared" si="11"/>
        <v>-0.20943129401987015</v>
      </c>
      <c r="H132" s="59">
        <f t="shared" si="12"/>
        <v>-8.4970026023290318E-2</v>
      </c>
      <c r="J132" s="22"/>
    </row>
    <row r="133" spans="1:10" x14ac:dyDescent="0.3">
      <c r="A133" s="20" t="s">
        <v>173</v>
      </c>
      <c r="B133" s="20" t="s">
        <v>25</v>
      </c>
      <c r="C133" s="3">
        <v>1.77</v>
      </c>
      <c r="D133" s="3">
        <v>1.83</v>
      </c>
      <c r="E133" s="3"/>
      <c r="F133" s="3"/>
      <c r="G133" s="63">
        <f t="shared" si="11"/>
        <v>0.27090776688978963</v>
      </c>
      <c r="H133" s="59">
        <f t="shared" si="12"/>
        <v>0.38405606289633509</v>
      </c>
      <c r="J133" s="22"/>
    </row>
    <row r="134" spans="1:10" x14ac:dyDescent="0.3">
      <c r="A134" s="20" t="s">
        <v>174</v>
      </c>
      <c r="B134" s="20" t="s">
        <v>14</v>
      </c>
      <c r="C134" s="3">
        <v>1.72</v>
      </c>
      <c r="D134" s="3">
        <v>1.75</v>
      </c>
      <c r="E134" s="3"/>
      <c r="F134" s="3"/>
      <c r="G134" s="63">
        <f t="shared" si="11"/>
        <v>9.9358102279196864E-2</v>
      </c>
      <c r="H134" s="59">
        <f t="shared" si="12"/>
        <v>0.11604115494226344</v>
      </c>
      <c r="J134" s="22"/>
    </row>
    <row r="135" spans="1:10" x14ac:dyDescent="0.3">
      <c r="A135" s="20" t="s">
        <v>175</v>
      </c>
      <c r="B135" s="20" t="s">
        <v>176</v>
      </c>
      <c r="C135" s="3">
        <v>1.6</v>
      </c>
      <c r="D135" s="3">
        <v>1.68</v>
      </c>
      <c r="E135" s="3"/>
      <c r="F135" s="3"/>
      <c r="G135" s="63">
        <f t="shared" si="11"/>
        <v>-0.31236109278622509</v>
      </c>
      <c r="H135" s="59">
        <f t="shared" si="12"/>
        <v>-0.11847188951754928</v>
      </c>
      <c r="J135" s="22"/>
    </row>
    <row r="136" spans="1:10" x14ac:dyDescent="0.3">
      <c r="A136" s="20" t="s">
        <v>177</v>
      </c>
      <c r="B136" s="20" t="s">
        <v>61</v>
      </c>
      <c r="C136" s="3">
        <v>1.62</v>
      </c>
      <c r="D136" s="3">
        <v>1.62</v>
      </c>
      <c r="E136" s="3"/>
      <c r="F136" s="3"/>
      <c r="G136" s="63">
        <f t="shared" si="11"/>
        <v>-0.24374122694198797</v>
      </c>
      <c r="H136" s="59">
        <f t="shared" si="12"/>
        <v>-0.31948307048310226</v>
      </c>
      <c r="J136" s="22"/>
    </row>
    <row r="137" spans="1:10" x14ac:dyDescent="0.3">
      <c r="A137" s="20" t="s">
        <v>178</v>
      </c>
      <c r="B137" s="20" t="s">
        <v>121</v>
      </c>
      <c r="C137" s="3">
        <v>0.81</v>
      </c>
      <c r="D137" s="3">
        <v>0.85</v>
      </c>
      <c r="E137" s="3"/>
      <c r="F137" s="3"/>
      <c r="G137" s="63">
        <f t="shared" si="11"/>
        <v>-3.0228457936335889</v>
      </c>
      <c r="H137" s="59">
        <f t="shared" si="12"/>
        <v>-2.89912655954104</v>
      </c>
      <c r="J137" s="22"/>
    </row>
    <row r="138" spans="1:10" x14ac:dyDescent="0.3">
      <c r="A138" s="20" t="s">
        <v>179</v>
      </c>
      <c r="B138" s="20" t="s">
        <v>40</v>
      </c>
      <c r="C138" s="3">
        <v>1.83</v>
      </c>
      <c r="D138" s="3">
        <v>1.91</v>
      </c>
      <c r="E138" s="3"/>
      <c r="F138" s="3"/>
      <c r="G138" s="63">
        <f t="shared" si="11"/>
        <v>0.47676736442250101</v>
      </c>
      <c r="H138" s="59">
        <f t="shared" si="12"/>
        <v>0.652070970850406</v>
      </c>
      <c r="J138" s="22"/>
    </row>
    <row r="139" spans="1:10" x14ac:dyDescent="0.3">
      <c r="A139" s="20" t="s">
        <v>180</v>
      </c>
      <c r="B139" s="20" t="s">
        <v>25</v>
      </c>
      <c r="C139" s="3">
        <v>2.39</v>
      </c>
      <c r="D139" s="3">
        <v>2.3199999999999998</v>
      </c>
      <c r="E139" s="3"/>
      <c r="F139" s="3"/>
      <c r="G139" s="63">
        <f t="shared" si="11"/>
        <v>2.3981236080611388</v>
      </c>
      <c r="H139" s="59">
        <f t="shared" si="12"/>
        <v>2.0256473741150218</v>
      </c>
      <c r="J139" s="22"/>
    </row>
    <row r="140" spans="1:10" x14ac:dyDescent="0.3">
      <c r="A140" s="20" t="s">
        <v>181</v>
      </c>
      <c r="B140" s="20" t="s">
        <v>182</v>
      </c>
      <c r="C140" s="3">
        <v>1.78</v>
      </c>
      <c r="D140" s="3">
        <v>1.72</v>
      </c>
      <c r="E140" s="3"/>
      <c r="F140" s="3"/>
      <c r="G140" s="63">
        <f t="shared" si="11"/>
        <v>0.30521769981190822</v>
      </c>
      <c r="H140" s="59">
        <f t="shared" si="12"/>
        <v>1.553556445948656E-2</v>
      </c>
      <c r="J140" s="22"/>
    </row>
    <row r="141" spans="1:10" x14ac:dyDescent="0.3">
      <c r="A141" s="20" t="s">
        <v>181</v>
      </c>
      <c r="B141" s="20" t="s">
        <v>97</v>
      </c>
      <c r="C141" s="3">
        <v>1.55</v>
      </c>
      <c r="D141" s="3">
        <v>1.58</v>
      </c>
      <c r="E141" s="3"/>
      <c r="F141" s="3"/>
      <c r="G141" s="63">
        <f t="shared" si="11"/>
        <v>-0.48391075739681788</v>
      </c>
      <c r="H141" s="59">
        <f t="shared" si="12"/>
        <v>-0.4534905244601381</v>
      </c>
      <c r="J141" s="22"/>
    </row>
    <row r="142" spans="1:10" x14ac:dyDescent="0.3">
      <c r="A142" s="20" t="s">
        <v>183</v>
      </c>
      <c r="B142" s="20" t="s">
        <v>49</v>
      </c>
      <c r="C142" s="3">
        <v>1.98</v>
      </c>
      <c r="D142" s="3">
        <v>1.85</v>
      </c>
      <c r="E142" s="3"/>
      <c r="F142" s="3"/>
      <c r="G142" s="63">
        <f t="shared" si="11"/>
        <v>0.99141635825427865</v>
      </c>
      <c r="H142" s="59">
        <f t="shared" si="12"/>
        <v>0.45105978988485301</v>
      </c>
      <c r="J142" s="22"/>
    </row>
    <row r="143" spans="1:10" x14ac:dyDescent="0.3">
      <c r="A143" s="20" t="s">
        <v>184</v>
      </c>
      <c r="B143" s="20" t="s">
        <v>14</v>
      </c>
      <c r="C143" s="3">
        <v>1.72</v>
      </c>
      <c r="D143" s="3">
        <v>1.79</v>
      </c>
      <c r="E143" s="3"/>
      <c r="F143" s="3"/>
      <c r="G143" s="63">
        <f t="shared" si="11"/>
        <v>9.9358102279196864E-2</v>
      </c>
      <c r="H143" s="59">
        <f t="shared" si="12"/>
        <v>0.25004860891929925</v>
      </c>
      <c r="J143" s="22"/>
    </row>
    <row r="144" spans="1:10" x14ac:dyDescent="0.3">
      <c r="A144" s="20" t="s">
        <v>185</v>
      </c>
      <c r="B144" s="20" t="s">
        <v>85</v>
      </c>
      <c r="C144" s="3">
        <v>1.57</v>
      </c>
      <c r="D144" s="3">
        <v>1.59</v>
      </c>
      <c r="E144" s="3"/>
      <c r="F144" s="3"/>
      <c r="G144" s="63">
        <f t="shared" si="11"/>
        <v>-0.41529089155258075</v>
      </c>
      <c r="H144" s="59">
        <f t="shared" si="12"/>
        <v>-0.41998866096587917</v>
      </c>
      <c r="J144" s="22"/>
    </row>
    <row r="145" spans="1:10" x14ac:dyDescent="0.3">
      <c r="A145" s="20" t="s">
        <v>186</v>
      </c>
      <c r="B145" s="20" t="s">
        <v>46</v>
      </c>
      <c r="C145" s="3">
        <v>1.6</v>
      </c>
      <c r="D145" s="3">
        <v>1.6</v>
      </c>
      <c r="E145" s="3"/>
      <c r="F145" s="3"/>
      <c r="G145" s="63">
        <f t="shared" si="11"/>
        <v>-0.31236109278622509</v>
      </c>
      <c r="H145" s="59">
        <f t="shared" si="12"/>
        <v>-0.38648679747162018</v>
      </c>
      <c r="J145" s="22"/>
    </row>
    <row r="146" spans="1:10" x14ac:dyDescent="0.3">
      <c r="A146" s="20" t="s">
        <v>187</v>
      </c>
      <c r="B146" s="20" t="s">
        <v>61</v>
      </c>
      <c r="C146" s="3">
        <v>1.53</v>
      </c>
      <c r="D146" s="3">
        <v>1.54</v>
      </c>
      <c r="E146" s="3"/>
      <c r="F146" s="3"/>
      <c r="G146" s="63">
        <f t="shared" si="11"/>
        <v>-0.55253062324105495</v>
      </c>
      <c r="H146" s="59">
        <f t="shared" si="12"/>
        <v>-0.587497978437174</v>
      </c>
      <c r="J146" s="22"/>
    </row>
    <row r="147" spans="1:10" x14ac:dyDescent="0.3">
      <c r="A147" s="20" t="s">
        <v>188</v>
      </c>
      <c r="B147" s="20" t="s">
        <v>34</v>
      </c>
      <c r="C147" s="3">
        <v>1.85</v>
      </c>
      <c r="D147" s="3">
        <v>1.84</v>
      </c>
      <c r="E147" s="3"/>
      <c r="F147" s="3"/>
      <c r="G147" s="63">
        <f t="shared" si="11"/>
        <v>0.54538723026673808</v>
      </c>
      <c r="H147" s="59">
        <f t="shared" si="12"/>
        <v>0.41755792639059408</v>
      </c>
      <c r="J147" s="22"/>
    </row>
    <row r="148" spans="1:10" x14ac:dyDescent="0.3">
      <c r="A148" s="20" t="s">
        <v>189</v>
      </c>
      <c r="B148" s="20" t="s">
        <v>25</v>
      </c>
      <c r="C148" s="3">
        <v>1.78</v>
      </c>
      <c r="D148" s="3">
        <v>1.77</v>
      </c>
      <c r="E148" s="3"/>
      <c r="F148" s="3"/>
      <c r="G148" s="63">
        <f t="shared" si="11"/>
        <v>0.30521769981190822</v>
      </c>
      <c r="H148" s="59">
        <f t="shared" si="12"/>
        <v>0.18304488193078136</v>
      </c>
      <c r="J148" s="22"/>
    </row>
    <row r="149" spans="1:10" x14ac:dyDescent="0.3">
      <c r="A149" s="20" t="s">
        <v>190</v>
      </c>
      <c r="B149" s="20" t="s">
        <v>29</v>
      </c>
      <c r="C149" s="3">
        <v>1.41</v>
      </c>
      <c r="D149" s="3">
        <v>1.45</v>
      </c>
      <c r="E149" s="3"/>
      <c r="F149" s="3"/>
      <c r="G149" s="63">
        <f t="shared" si="11"/>
        <v>-0.96424981830647771</v>
      </c>
      <c r="H149" s="59">
        <f t="shared" si="12"/>
        <v>-0.88901474988550455</v>
      </c>
      <c r="J149" s="22"/>
    </row>
    <row r="150" spans="1:10" x14ac:dyDescent="0.3">
      <c r="A150" s="20" t="s">
        <v>191</v>
      </c>
      <c r="B150" s="20" t="s">
        <v>14</v>
      </c>
      <c r="C150" s="3">
        <v>1.87</v>
      </c>
      <c r="D150" s="3">
        <v>1.85</v>
      </c>
      <c r="E150" s="3"/>
      <c r="F150" s="3"/>
      <c r="G150" s="63">
        <f t="shared" si="11"/>
        <v>0.61400709611097526</v>
      </c>
      <c r="H150" s="59">
        <f t="shared" si="12"/>
        <v>0.45105978988485301</v>
      </c>
      <c r="J150" s="22"/>
    </row>
    <row r="151" spans="1:10" x14ac:dyDescent="0.3">
      <c r="A151" s="20" t="s">
        <v>192</v>
      </c>
      <c r="B151" s="20" t="s">
        <v>18</v>
      </c>
      <c r="C151" s="3">
        <v>1.75</v>
      </c>
      <c r="D151" s="3">
        <v>1.73</v>
      </c>
      <c r="E151" s="3"/>
      <c r="F151" s="3"/>
      <c r="G151" s="63">
        <f t="shared" si="11"/>
        <v>0.20228790104555253</v>
      </c>
      <c r="H151" s="59">
        <f t="shared" si="12"/>
        <v>4.9037427953745522E-2</v>
      </c>
      <c r="J151" s="22"/>
    </row>
    <row r="152" spans="1:10" x14ac:dyDescent="0.3">
      <c r="A152" s="20" t="s">
        <v>193</v>
      </c>
      <c r="B152" s="20" t="s">
        <v>124</v>
      </c>
      <c r="C152" s="3">
        <v>1.62</v>
      </c>
      <c r="D152" s="3">
        <v>1.63</v>
      </c>
      <c r="E152" s="3"/>
      <c r="F152" s="3"/>
      <c r="G152" s="63">
        <f t="shared" si="11"/>
        <v>-0.24374122694198797</v>
      </c>
      <c r="H152" s="59">
        <f t="shared" si="12"/>
        <v>-0.28598120698884405</v>
      </c>
      <c r="J152" s="22"/>
    </row>
    <row r="153" spans="1:10" x14ac:dyDescent="0.3">
      <c r="A153" s="20" t="s">
        <v>194</v>
      </c>
      <c r="B153" s="20" t="s">
        <v>14</v>
      </c>
      <c r="C153" s="3">
        <v>2.04</v>
      </c>
      <c r="D153" s="3">
        <v>2.15</v>
      </c>
      <c r="E153" s="3"/>
      <c r="F153" s="3"/>
      <c r="G153" s="63">
        <f t="shared" si="11"/>
        <v>1.1972759557869899</v>
      </c>
      <c r="H153" s="59">
        <f t="shared" si="12"/>
        <v>1.4561156947126204</v>
      </c>
      <c r="J153" s="22"/>
    </row>
    <row r="154" spans="1:10" x14ac:dyDescent="0.3">
      <c r="A154" s="20" t="s">
        <v>195</v>
      </c>
      <c r="B154" s="20" t="s">
        <v>61</v>
      </c>
      <c r="C154" s="3">
        <v>1.85</v>
      </c>
      <c r="D154" s="3">
        <v>1.81</v>
      </c>
      <c r="E154" s="3"/>
      <c r="F154" s="3"/>
      <c r="G154" s="63">
        <f t="shared" si="11"/>
        <v>0.54538723026673808</v>
      </c>
      <c r="H154" s="59">
        <f t="shared" si="12"/>
        <v>0.31705233590781717</v>
      </c>
      <c r="J154" s="22"/>
    </row>
    <row r="155" spans="1:10" x14ac:dyDescent="0.3">
      <c r="A155" s="20" t="s">
        <v>196</v>
      </c>
      <c r="B155" s="20" t="s">
        <v>14</v>
      </c>
      <c r="C155" s="3">
        <v>1.76</v>
      </c>
      <c r="D155" s="3">
        <v>1.78</v>
      </c>
      <c r="E155" s="3"/>
      <c r="F155" s="3"/>
      <c r="G155" s="63">
        <f t="shared" si="11"/>
        <v>0.23659783396767109</v>
      </c>
      <c r="H155" s="59">
        <f t="shared" si="12"/>
        <v>0.21654674542504032</v>
      </c>
      <c r="J155" s="22"/>
    </row>
    <row r="156" spans="1:10" x14ac:dyDescent="0.3">
      <c r="A156" s="20" t="s">
        <v>197</v>
      </c>
      <c r="B156" s="20" t="s">
        <v>198</v>
      </c>
      <c r="C156" s="3">
        <v>1.64</v>
      </c>
      <c r="D156" s="3">
        <v>1.7</v>
      </c>
      <c r="E156" s="3"/>
      <c r="F156" s="3"/>
      <c r="G156" s="63">
        <f t="shared" si="11"/>
        <v>-0.17512136109775162</v>
      </c>
      <c r="H156" s="59">
        <f t="shared" si="12"/>
        <v>-5.1468162529031358E-2</v>
      </c>
      <c r="J156" s="22"/>
    </row>
    <row r="157" spans="1:10" x14ac:dyDescent="0.3">
      <c r="A157" s="20" t="s">
        <v>199</v>
      </c>
      <c r="B157" s="20" t="s">
        <v>200</v>
      </c>
      <c r="C157" s="3">
        <v>1.74</v>
      </c>
      <c r="D157" s="3">
        <v>1.78</v>
      </c>
      <c r="E157" s="3"/>
      <c r="F157" s="3"/>
      <c r="G157" s="63">
        <f t="shared" si="11"/>
        <v>0.16797796812343396</v>
      </c>
      <c r="H157" s="59">
        <f t="shared" si="12"/>
        <v>0.21654674542504032</v>
      </c>
      <c r="J157" s="22"/>
    </row>
    <row r="158" spans="1:10" x14ac:dyDescent="0.3">
      <c r="A158" s="20" t="s">
        <v>201</v>
      </c>
      <c r="B158" s="20" t="s">
        <v>202</v>
      </c>
      <c r="C158" s="3">
        <v>1.59</v>
      </c>
      <c r="D158" s="3">
        <v>1.58</v>
      </c>
      <c r="E158" s="3"/>
      <c r="F158" s="3"/>
      <c r="G158" s="63">
        <f t="shared" si="11"/>
        <v>-0.34667102570834363</v>
      </c>
      <c r="H158" s="59">
        <f t="shared" si="12"/>
        <v>-0.4534905244601381</v>
      </c>
      <c r="J158" s="22"/>
    </row>
    <row r="159" spans="1:10" x14ac:dyDescent="0.3">
      <c r="A159" s="20" t="s">
        <v>203</v>
      </c>
      <c r="B159" s="20" t="s">
        <v>25</v>
      </c>
      <c r="C159" s="3">
        <v>1.64</v>
      </c>
      <c r="D159" s="3">
        <v>1.69</v>
      </c>
      <c r="E159" s="3"/>
      <c r="F159" s="3"/>
      <c r="G159" s="63">
        <f t="shared" si="11"/>
        <v>-0.17512136109775162</v>
      </c>
      <c r="H159" s="59">
        <f t="shared" si="12"/>
        <v>-8.4970026023290318E-2</v>
      </c>
      <c r="J159" s="22"/>
    </row>
    <row r="160" spans="1:10" x14ac:dyDescent="0.3">
      <c r="A160" s="20" t="s">
        <v>204</v>
      </c>
      <c r="B160" s="20" t="s">
        <v>25</v>
      </c>
      <c r="C160" s="3">
        <v>1.59</v>
      </c>
      <c r="D160" s="3">
        <v>1.62</v>
      </c>
      <c r="E160" s="3"/>
      <c r="F160" s="3"/>
      <c r="G160" s="63">
        <f t="shared" si="11"/>
        <v>-0.34667102570834363</v>
      </c>
      <c r="H160" s="59">
        <f t="shared" si="12"/>
        <v>-0.31948307048310226</v>
      </c>
      <c r="J160" s="22"/>
    </row>
    <row r="161" spans="1:10" x14ac:dyDescent="0.3">
      <c r="A161" s="20" t="s">
        <v>205</v>
      </c>
      <c r="B161" s="20" t="s">
        <v>198</v>
      </c>
      <c r="C161" s="3">
        <v>1.6</v>
      </c>
      <c r="D161" s="3">
        <v>1.61</v>
      </c>
      <c r="E161" s="3"/>
      <c r="F161" s="3"/>
      <c r="G161" s="63">
        <f t="shared" si="11"/>
        <v>-0.31236109278622509</v>
      </c>
      <c r="H161" s="59">
        <f t="shared" si="12"/>
        <v>-0.35298493397736125</v>
      </c>
      <c r="J161" s="22"/>
    </row>
    <row r="162" spans="1:10" x14ac:dyDescent="0.3">
      <c r="A162" s="20" t="s">
        <v>206</v>
      </c>
      <c r="B162" s="20" t="s">
        <v>58</v>
      </c>
      <c r="C162" s="3">
        <v>1.35</v>
      </c>
      <c r="D162" s="3">
        <v>1.52</v>
      </c>
      <c r="E162" s="3"/>
      <c r="F162" s="3"/>
      <c r="G162" s="63">
        <f t="shared" si="11"/>
        <v>-1.1701094158391883</v>
      </c>
      <c r="H162" s="59">
        <f t="shared" si="12"/>
        <v>-0.65450170542569186</v>
      </c>
      <c r="J162" s="22"/>
    </row>
    <row r="163" spans="1:10" x14ac:dyDescent="0.3">
      <c r="A163" s="20" t="s">
        <v>207</v>
      </c>
      <c r="B163" s="20" t="s">
        <v>14</v>
      </c>
      <c r="C163" s="3">
        <v>1.67</v>
      </c>
      <c r="D163" s="3">
        <v>1.74</v>
      </c>
      <c r="E163" s="3"/>
      <c r="F163" s="3"/>
      <c r="G163" s="63">
        <f t="shared" si="11"/>
        <v>-7.2191562331395925E-2</v>
      </c>
      <c r="H163" s="59">
        <f t="shared" si="12"/>
        <v>8.2539291448004481E-2</v>
      </c>
      <c r="J163" s="22"/>
    </row>
    <row r="164" spans="1:10" x14ac:dyDescent="0.3">
      <c r="A164" s="20" t="s">
        <v>208</v>
      </c>
      <c r="B164" s="20" t="s">
        <v>36</v>
      </c>
      <c r="C164" s="3">
        <v>1.55</v>
      </c>
      <c r="D164" s="3">
        <v>1.6</v>
      </c>
      <c r="E164" s="3"/>
      <c r="F164" s="3"/>
      <c r="G164" s="63">
        <f t="shared" si="11"/>
        <v>-0.48391075739681788</v>
      </c>
      <c r="H164" s="59">
        <f t="shared" si="12"/>
        <v>-0.38648679747162018</v>
      </c>
      <c r="J164" s="22"/>
    </row>
    <row r="165" spans="1:10" x14ac:dyDescent="0.3">
      <c r="A165" s="20" t="s">
        <v>209</v>
      </c>
      <c r="B165" s="20" t="s">
        <v>153</v>
      </c>
      <c r="C165" s="3">
        <v>1.51</v>
      </c>
      <c r="D165" s="3">
        <v>1.5</v>
      </c>
      <c r="E165" s="3"/>
      <c r="F165" s="3"/>
      <c r="G165" s="63">
        <f t="shared" si="11"/>
        <v>-0.62115048908529213</v>
      </c>
      <c r="H165" s="59">
        <f t="shared" si="12"/>
        <v>-0.72150543241420984</v>
      </c>
      <c r="J165" s="22"/>
    </row>
    <row r="166" spans="1:10" x14ac:dyDescent="0.3">
      <c r="A166" s="20" t="s">
        <v>210</v>
      </c>
      <c r="B166" s="20" t="s">
        <v>211</v>
      </c>
      <c r="C166" s="3">
        <v>1.6</v>
      </c>
      <c r="D166" s="3">
        <v>1.56</v>
      </c>
      <c r="E166" s="3"/>
      <c r="F166" s="3"/>
      <c r="G166" s="63">
        <f t="shared" si="11"/>
        <v>-0.31236109278622509</v>
      </c>
      <c r="H166" s="59">
        <f t="shared" si="12"/>
        <v>-0.52049425144865602</v>
      </c>
      <c r="J166" s="22"/>
    </row>
    <row r="167" spans="1:10" x14ac:dyDescent="0.3">
      <c r="A167" s="20" t="s">
        <v>212</v>
      </c>
      <c r="B167" s="20" t="s">
        <v>14</v>
      </c>
      <c r="C167" s="3">
        <v>1.72</v>
      </c>
      <c r="D167" s="3">
        <v>1.72</v>
      </c>
      <c r="E167" s="3"/>
      <c r="F167" s="3"/>
      <c r="G167" s="63">
        <f t="shared" si="11"/>
        <v>9.9358102279196864E-2</v>
      </c>
      <c r="H167" s="59">
        <f t="shared" si="12"/>
        <v>1.553556445948656E-2</v>
      </c>
      <c r="J167" s="22"/>
    </row>
    <row r="168" spans="1:10" x14ac:dyDescent="0.3">
      <c r="A168" s="20" t="s">
        <v>213</v>
      </c>
      <c r="B168" s="20" t="s">
        <v>14</v>
      </c>
      <c r="C168" s="3">
        <v>1.89</v>
      </c>
      <c r="D168" s="3">
        <v>1.95</v>
      </c>
      <c r="E168" s="3"/>
      <c r="F168" s="3"/>
      <c r="G168" s="63">
        <f t="shared" si="11"/>
        <v>0.68262696195521155</v>
      </c>
      <c r="H168" s="59">
        <f t="shared" si="12"/>
        <v>0.78607842482744184</v>
      </c>
      <c r="J168" s="22"/>
    </row>
    <row r="169" spans="1:10" x14ac:dyDescent="0.3">
      <c r="A169" s="20" t="s">
        <v>214</v>
      </c>
      <c r="B169" s="20" t="s">
        <v>85</v>
      </c>
      <c r="C169" s="3">
        <v>1.49</v>
      </c>
      <c r="D169" s="3">
        <v>1.47</v>
      </c>
      <c r="E169" s="3"/>
      <c r="F169" s="3"/>
      <c r="G169" s="63">
        <f t="shared" si="11"/>
        <v>-0.68977035492952921</v>
      </c>
      <c r="H169" s="59">
        <f t="shared" si="12"/>
        <v>-0.82201102289698669</v>
      </c>
      <c r="J169" s="22"/>
    </row>
    <row r="170" spans="1:10" x14ac:dyDescent="0.3">
      <c r="A170" s="20" t="s">
        <v>215</v>
      </c>
      <c r="B170" s="20" t="s">
        <v>80</v>
      </c>
      <c r="C170" s="3">
        <v>1.67</v>
      </c>
      <c r="D170" s="3">
        <v>1.78</v>
      </c>
      <c r="E170" s="3"/>
      <c r="F170" s="3"/>
      <c r="G170" s="63">
        <f t="shared" si="11"/>
        <v>-7.2191562331395925E-2</v>
      </c>
      <c r="H170" s="59">
        <f t="shared" si="12"/>
        <v>0.21654674542504032</v>
      </c>
      <c r="J170" s="22"/>
    </row>
    <row r="171" spans="1:10" x14ac:dyDescent="0.3">
      <c r="A171" s="20" t="s">
        <v>216</v>
      </c>
      <c r="B171" s="20" t="s">
        <v>14</v>
      </c>
      <c r="C171" s="3">
        <v>1.92</v>
      </c>
      <c r="D171" s="3">
        <v>1.96</v>
      </c>
      <c r="E171" s="3"/>
      <c r="F171" s="3"/>
      <c r="G171" s="63">
        <f t="shared" si="11"/>
        <v>0.78555676072156722</v>
      </c>
      <c r="H171" s="59">
        <f t="shared" si="12"/>
        <v>0.81958028832170082</v>
      </c>
      <c r="J171" s="22"/>
    </row>
    <row r="172" spans="1:10" x14ac:dyDescent="0.3">
      <c r="A172" s="20" t="s">
        <v>217</v>
      </c>
      <c r="B172" s="20" t="s">
        <v>46</v>
      </c>
      <c r="C172" s="3">
        <v>1.6</v>
      </c>
      <c r="D172" s="3">
        <v>1.6</v>
      </c>
      <c r="E172" s="3"/>
      <c r="F172" s="3"/>
      <c r="G172" s="63">
        <f t="shared" si="11"/>
        <v>-0.31236109278622509</v>
      </c>
      <c r="H172" s="59">
        <f t="shared" si="12"/>
        <v>-0.38648679747162018</v>
      </c>
      <c r="J172" s="22"/>
    </row>
    <row r="173" spans="1:10" x14ac:dyDescent="0.3">
      <c r="A173" s="20" t="s">
        <v>218</v>
      </c>
      <c r="B173" s="20" t="s">
        <v>61</v>
      </c>
      <c r="C173" s="3">
        <v>1.75</v>
      </c>
      <c r="D173" s="3">
        <v>1.71</v>
      </c>
      <c r="E173" s="3"/>
      <c r="F173" s="3"/>
      <c r="G173" s="63">
        <f t="shared" si="11"/>
        <v>0.20228790104555253</v>
      </c>
      <c r="H173" s="59">
        <f t="shared" si="12"/>
        <v>-1.7966299034772398E-2</v>
      </c>
      <c r="J173" s="22"/>
    </row>
    <row r="174" spans="1:10" x14ac:dyDescent="0.3">
      <c r="A174" s="20" t="s">
        <v>219</v>
      </c>
      <c r="B174" s="20" t="s">
        <v>61</v>
      </c>
      <c r="C174" s="3">
        <v>1.19</v>
      </c>
      <c r="D174" s="3">
        <v>1.24</v>
      </c>
      <c r="E174" s="3"/>
      <c r="F174" s="3"/>
      <c r="G174" s="63">
        <f t="shared" si="11"/>
        <v>-1.7190683425930853</v>
      </c>
      <c r="H174" s="59">
        <f t="shared" si="12"/>
        <v>-1.592553883264942</v>
      </c>
      <c r="J174" s="22"/>
    </row>
    <row r="175" spans="1:10" x14ac:dyDescent="0.3">
      <c r="A175" s="20" t="s">
        <v>220</v>
      </c>
      <c r="B175" s="20" t="s">
        <v>14</v>
      </c>
      <c r="C175" s="3">
        <v>2.0499999999999998</v>
      </c>
      <c r="D175" s="3">
        <v>1.93</v>
      </c>
      <c r="E175" s="3"/>
      <c r="F175" s="3"/>
      <c r="G175" s="63">
        <f t="shared" si="11"/>
        <v>1.2315858887091078</v>
      </c>
      <c r="H175" s="59">
        <f t="shared" si="12"/>
        <v>0.71907469783892397</v>
      </c>
      <c r="J175" s="22"/>
    </row>
    <row r="176" spans="1:10" x14ac:dyDescent="0.3">
      <c r="A176" s="20" t="s">
        <v>221</v>
      </c>
      <c r="B176" s="20" t="s">
        <v>153</v>
      </c>
      <c r="C176" s="3">
        <v>1.3</v>
      </c>
      <c r="D176" s="3">
        <v>1.34</v>
      </c>
      <c r="E176" s="3"/>
      <c r="F176" s="3"/>
      <c r="G176" s="63">
        <f t="shared" si="11"/>
        <v>-1.341659080449781</v>
      </c>
      <c r="H176" s="59">
        <f t="shared" si="12"/>
        <v>-1.2575352483223523</v>
      </c>
      <c r="J176" s="22"/>
    </row>
    <row r="177" spans="1:10" x14ac:dyDescent="0.3">
      <c r="A177" s="20" t="s">
        <v>222</v>
      </c>
      <c r="B177" s="20" t="s">
        <v>223</v>
      </c>
      <c r="C177" s="3">
        <v>1.33</v>
      </c>
      <c r="D177" s="3">
        <v>1.35</v>
      </c>
      <c r="E177" s="3"/>
      <c r="F177" s="3"/>
      <c r="G177" s="63">
        <f t="shared" si="11"/>
        <v>-1.2387292816834254</v>
      </c>
      <c r="H177" s="59">
        <f t="shared" si="12"/>
        <v>-1.2240333848280935</v>
      </c>
      <c r="J177" s="22"/>
    </row>
    <row r="178" spans="1:10" x14ac:dyDescent="0.3">
      <c r="A178" s="20" t="s">
        <v>224</v>
      </c>
      <c r="B178" s="20" t="s">
        <v>61</v>
      </c>
      <c r="C178" s="3">
        <v>1.97</v>
      </c>
      <c r="D178" s="3">
        <v>2</v>
      </c>
      <c r="E178" s="3"/>
      <c r="F178" s="3"/>
      <c r="G178" s="63">
        <f t="shared" si="11"/>
        <v>0.95710642533216006</v>
      </c>
      <c r="H178" s="59">
        <f t="shared" si="12"/>
        <v>0.95358774229873666</v>
      </c>
      <c r="J178" s="22"/>
    </row>
    <row r="179" spans="1:10" x14ac:dyDescent="0.3">
      <c r="A179" s="20" t="s">
        <v>225</v>
      </c>
      <c r="B179" s="20" t="s">
        <v>54</v>
      </c>
      <c r="C179" s="3">
        <v>1.6</v>
      </c>
      <c r="D179" s="3">
        <v>1.65</v>
      </c>
      <c r="E179" s="3"/>
      <c r="F179" s="3"/>
      <c r="G179" s="63">
        <f t="shared" si="11"/>
        <v>-0.31236109278622509</v>
      </c>
      <c r="H179" s="59">
        <f t="shared" si="12"/>
        <v>-0.21897748000032616</v>
      </c>
      <c r="J179" s="22"/>
    </row>
    <row r="180" spans="1:10" x14ac:dyDescent="0.3">
      <c r="A180" s="20" t="s">
        <v>226</v>
      </c>
      <c r="B180" s="20" t="s">
        <v>25</v>
      </c>
      <c r="C180" s="3">
        <v>1.82</v>
      </c>
      <c r="D180" s="3">
        <v>1.86</v>
      </c>
      <c r="E180" s="3"/>
      <c r="F180" s="3"/>
      <c r="G180" s="63">
        <f t="shared" si="11"/>
        <v>0.44245743150038241</v>
      </c>
      <c r="H180" s="59">
        <f t="shared" si="12"/>
        <v>0.484561653379112</v>
      </c>
      <c r="J180" s="22"/>
    </row>
    <row r="181" spans="1:10" x14ac:dyDescent="0.3">
      <c r="A181" s="20" t="s">
        <v>227</v>
      </c>
      <c r="B181" s="20" t="s">
        <v>54</v>
      </c>
      <c r="C181" s="3">
        <v>1.68</v>
      </c>
      <c r="D181" s="3">
        <v>1.62</v>
      </c>
      <c r="E181" s="3"/>
      <c r="F181" s="3"/>
      <c r="G181" s="63">
        <f t="shared" si="11"/>
        <v>-3.7881629409277369E-2</v>
      </c>
      <c r="H181" s="59">
        <f t="shared" si="12"/>
        <v>-0.31948307048310226</v>
      </c>
      <c r="J181" s="22"/>
    </row>
    <row r="182" spans="1:10" x14ac:dyDescent="0.3">
      <c r="A182" s="20" t="s">
        <v>228</v>
      </c>
      <c r="B182" s="20" t="s">
        <v>25</v>
      </c>
      <c r="C182" s="3">
        <v>2.2200000000000002</v>
      </c>
      <c r="D182" s="3">
        <v>2.3199999999999998</v>
      </c>
      <c r="E182" s="3"/>
      <c r="F182" s="3"/>
      <c r="G182" s="63">
        <f t="shared" si="11"/>
        <v>1.8148547483851241</v>
      </c>
      <c r="H182" s="59">
        <f t="shared" si="12"/>
        <v>2.0256473741150218</v>
      </c>
      <c r="J182" s="22"/>
    </row>
    <row r="183" spans="1:10" x14ac:dyDescent="0.3">
      <c r="A183" s="20" t="s">
        <v>229</v>
      </c>
      <c r="B183" s="20" t="s">
        <v>85</v>
      </c>
      <c r="C183" s="3">
        <v>1.82</v>
      </c>
      <c r="D183" s="3">
        <v>1.96</v>
      </c>
      <c r="E183" s="3"/>
      <c r="F183" s="3"/>
      <c r="G183" s="63">
        <f t="shared" si="11"/>
        <v>0.44245743150038241</v>
      </c>
      <c r="H183" s="59">
        <f t="shared" si="12"/>
        <v>0.81958028832170082</v>
      </c>
      <c r="J183" s="22"/>
    </row>
    <row r="184" spans="1:10" x14ac:dyDescent="0.3">
      <c r="A184" s="20" t="s">
        <v>230</v>
      </c>
      <c r="B184" s="20" t="s">
        <v>25</v>
      </c>
      <c r="C184" s="3">
        <v>2.12</v>
      </c>
      <c r="D184" s="3">
        <v>2.36</v>
      </c>
      <c r="E184" s="3"/>
      <c r="F184" s="3"/>
      <c r="G184" s="63">
        <f t="shared" si="11"/>
        <v>1.4717554191639384</v>
      </c>
      <c r="H184" s="59">
        <f t="shared" si="12"/>
        <v>2.1596548280920578</v>
      </c>
      <c r="J184" s="22"/>
    </row>
    <row r="185" spans="1:10" x14ac:dyDescent="0.3">
      <c r="A185" s="20" t="s">
        <v>231</v>
      </c>
      <c r="B185" s="20" t="s">
        <v>40</v>
      </c>
      <c r="C185" s="3">
        <v>1.89</v>
      </c>
      <c r="D185" s="3">
        <v>1.91</v>
      </c>
      <c r="E185" s="3"/>
      <c r="F185" s="3"/>
      <c r="G185" s="63">
        <f t="shared" si="11"/>
        <v>0.68262696195521155</v>
      </c>
      <c r="H185" s="59">
        <f t="shared" si="12"/>
        <v>0.652070970850406</v>
      </c>
      <c r="J185" s="22"/>
    </row>
    <row r="186" spans="1:10" x14ac:dyDescent="0.3">
      <c r="A186" s="20" t="s">
        <v>232</v>
      </c>
      <c r="B186" s="20" t="s">
        <v>85</v>
      </c>
      <c r="C186" s="3">
        <v>1.66</v>
      </c>
      <c r="D186" s="3">
        <v>1.72</v>
      </c>
      <c r="E186" s="3"/>
      <c r="F186" s="3"/>
      <c r="G186" s="63">
        <f t="shared" si="11"/>
        <v>-0.10650149525351449</v>
      </c>
      <c r="H186" s="59">
        <f t="shared" si="12"/>
        <v>1.553556445948656E-2</v>
      </c>
      <c r="J186" s="22"/>
    </row>
    <row r="187" spans="1:10" x14ac:dyDescent="0.3">
      <c r="A187" s="20" t="s">
        <v>233</v>
      </c>
      <c r="B187" s="20" t="s">
        <v>63</v>
      </c>
      <c r="C187" s="3">
        <v>1.01</v>
      </c>
      <c r="D187" s="3">
        <v>1.1000000000000001</v>
      </c>
      <c r="E187" s="3"/>
      <c r="F187" s="3"/>
      <c r="G187" s="63">
        <f t="shared" si="11"/>
        <v>-2.3366471351912184</v>
      </c>
      <c r="H187" s="59">
        <f t="shared" si="12"/>
        <v>-2.0615799721845667</v>
      </c>
      <c r="J187" s="22"/>
    </row>
    <row r="188" spans="1:10" x14ac:dyDescent="0.3">
      <c r="A188" s="20" t="s">
        <v>234</v>
      </c>
      <c r="B188" s="20" t="s">
        <v>46</v>
      </c>
      <c r="C188" s="3">
        <v>1.28</v>
      </c>
      <c r="D188" s="3">
        <v>1.26</v>
      </c>
      <c r="E188" s="3"/>
      <c r="F188" s="3"/>
      <c r="G188" s="63">
        <f t="shared" si="11"/>
        <v>-1.4102789462940182</v>
      </c>
      <c r="H188" s="59">
        <f t="shared" si="12"/>
        <v>-1.525550156276424</v>
      </c>
      <c r="J188" s="22"/>
    </row>
    <row r="189" spans="1:10" x14ac:dyDescent="0.3">
      <c r="A189" s="20" t="s">
        <v>235</v>
      </c>
      <c r="B189" s="20" t="s">
        <v>68</v>
      </c>
      <c r="C189" s="3">
        <v>0.63</v>
      </c>
      <c r="D189" s="3">
        <v>0.63</v>
      </c>
      <c r="E189" s="3"/>
      <c r="F189" s="3"/>
      <c r="G189" s="63">
        <f t="shared" si="11"/>
        <v>-3.6404245862317222</v>
      </c>
      <c r="H189" s="59">
        <f t="shared" si="12"/>
        <v>-3.6361675564147369</v>
      </c>
      <c r="J189" s="22"/>
    </row>
    <row r="190" spans="1:10" x14ac:dyDescent="0.3">
      <c r="A190" s="20" t="s">
        <v>236</v>
      </c>
      <c r="B190" s="20" t="s">
        <v>121</v>
      </c>
      <c r="C190" s="3">
        <v>0.86</v>
      </c>
      <c r="D190" s="3">
        <v>0.89</v>
      </c>
      <c r="E190" s="3"/>
      <c r="F190" s="3"/>
      <c r="G190" s="63">
        <f t="shared" si="11"/>
        <v>-2.8512961290229963</v>
      </c>
      <c r="H190" s="59">
        <f t="shared" si="12"/>
        <v>-2.7651191055640045</v>
      </c>
      <c r="J190" s="22"/>
    </row>
    <row r="191" spans="1:10" x14ac:dyDescent="0.3">
      <c r="A191" s="20" t="s">
        <v>237</v>
      </c>
      <c r="B191" s="20" t="s">
        <v>20</v>
      </c>
      <c r="C191" s="3">
        <v>1.63</v>
      </c>
      <c r="D191" s="3">
        <v>1.69</v>
      </c>
      <c r="E191" s="3"/>
      <c r="F191" s="3"/>
      <c r="G191" s="63">
        <f t="shared" si="11"/>
        <v>-0.20943129401987015</v>
      </c>
      <c r="H191" s="59">
        <f t="shared" si="12"/>
        <v>-8.4970026023290318E-2</v>
      </c>
      <c r="J191" s="22"/>
    </row>
    <row r="192" spans="1:10" x14ac:dyDescent="0.3">
      <c r="A192" s="20" t="s">
        <v>238</v>
      </c>
      <c r="B192" s="20" t="s">
        <v>20</v>
      </c>
      <c r="C192" s="3">
        <v>1.58</v>
      </c>
      <c r="D192" s="3">
        <v>1.54</v>
      </c>
      <c r="E192" s="3"/>
      <c r="F192" s="3"/>
      <c r="G192" s="63">
        <f t="shared" si="11"/>
        <v>-0.38098095863046216</v>
      </c>
      <c r="H192" s="59">
        <f t="shared" si="12"/>
        <v>-0.587497978437174</v>
      </c>
      <c r="J192" s="22"/>
    </row>
    <row r="193" spans="1:10" x14ac:dyDescent="0.3">
      <c r="A193" s="20" t="s">
        <v>239</v>
      </c>
      <c r="B193" s="20" t="s">
        <v>65</v>
      </c>
      <c r="C193" s="3">
        <v>1.83</v>
      </c>
      <c r="D193" s="3">
        <v>1.87</v>
      </c>
      <c r="E193" s="3"/>
      <c r="F193" s="3"/>
      <c r="G193" s="63">
        <f t="shared" si="11"/>
        <v>0.47676736442250101</v>
      </c>
      <c r="H193" s="59">
        <f t="shared" si="12"/>
        <v>0.51806351687337093</v>
      </c>
      <c r="J193" s="22"/>
    </row>
    <row r="194" spans="1:10" x14ac:dyDescent="0.3">
      <c r="A194" s="20" t="s">
        <v>240</v>
      </c>
      <c r="B194" s="20" t="s">
        <v>82</v>
      </c>
      <c r="C194" s="3">
        <v>1.52</v>
      </c>
      <c r="D194" s="3">
        <v>1.46</v>
      </c>
      <c r="E194" s="3"/>
      <c r="F194" s="3"/>
      <c r="G194" s="63">
        <f t="shared" si="11"/>
        <v>-0.58684055616317354</v>
      </c>
      <c r="H194" s="59">
        <f t="shared" si="12"/>
        <v>-0.85551288639124567</v>
      </c>
      <c r="J194" s="22"/>
    </row>
    <row r="195" spans="1:10" x14ac:dyDescent="0.3">
      <c r="A195" s="20" t="s">
        <v>241</v>
      </c>
      <c r="B195" s="20" t="s">
        <v>124</v>
      </c>
      <c r="C195" s="3">
        <v>1.84</v>
      </c>
      <c r="D195" s="3">
        <v>1.89</v>
      </c>
      <c r="E195" s="3"/>
      <c r="F195" s="3"/>
      <c r="G195" s="63">
        <f t="shared" ref="G195:G258" si="13">STANDARDIZE(C195,$F$5,$F$6)</f>
        <v>0.5110772973446196</v>
      </c>
      <c r="H195" s="59">
        <f t="shared" ref="H195:H258" si="14">STANDARDIZE(D195,$F$8,$F$9)</f>
        <v>0.58506724386188813</v>
      </c>
      <c r="J195" s="22"/>
    </row>
    <row r="196" spans="1:10" x14ac:dyDescent="0.3">
      <c r="A196" s="20" t="s">
        <v>242</v>
      </c>
      <c r="B196" s="20" t="s">
        <v>25</v>
      </c>
      <c r="C196" s="3">
        <v>2.21</v>
      </c>
      <c r="D196" s="3">
        <v>2.27</v>
      </c>
      <c r="E196" s="3"/>
      <c r="F196" s="3"/>
      <c r="G196" s="63">
        <f t="shared" si="13"/>
        <v>1.7805448154630046</v>
      </c>
      <c r="H196" s="59">
        <f t="shared" si="14"/>
        <v>1.8581380566437278</v>
      </c>
      <c r="J196" s="22"/>
    </row>
    <row r="197" spans="1:10" x14ac:dyDescent="0.3">
      <c r="A197" s="20" t="s">
        <v>243</v>
      </c>
      <c r="B197" s="20" t="s">
        <v>25</v>
      </c>
      <c r="C197" s="3">
        <v>1.44</v>
      </c>
      <c r="D197" s="3">
        <v>1.45</v>
      </c>
      <c r="E197" s="3"/>
      <c r="F197" s="3"/>
      <c r="G197" s="63">
        <f t="shared" si="13"/>
        <v>-0.86132001954012205</v>
      </c>
      <c r="H197" s="59">
        <f t="shared" si="14"/>
        <v>-0.88901474988550455</v>
      </c>
      <c r="J197" s="22"/>
    </row>
    <row r="198" spans="1:10" x14ac:dyDescent="0.3">
      <c r="A198" s="20" t="s">
        <v>244</v>
      </c>
      <c r="B198" s="20" t="s">
        <v>25</v>
      </c>
      <c r="C198" s="3">
        <v>1.89</v>
      </c>
      <c r="D198" s="3">
        <v>1.92</v>
      </c>
      <c r="E198" s="3"/>
      <c r="F198" s="3"/>
      <c r="G198" s="63">
        <f t="shared" si="13"/>
        <v>0.68262696195521155</v>
      </c>
      <c r="H198" s="59">
        <f t="shared" si="14"/>
        <v>0.68557283434466498</v>
      </c>
      <c r="J198" s="22"/>
    </row>
    <row r="199" spans="1:10" x14ac:dyDescent="0.3">
      <c r="A199" s="20" t="s">
        <v>245</v>
      </c>
      <c r="B199" s="20" t="s">
        <v>14</v>
      </c>
      <c r="C199" s="3">
        <v>1.83</v>
      </c>
      <c r="D199" s="3">
        <v>1.78</v>
      </c>
      <c r="E199" s="3"/>
      <c r="F199" s="3"/>
      <c r="G199" s="63">
        <f t="shared" si="13"/>
        <v>0.47676736442250101</v>
      </c>
      <c r="H199" s="59">
        <f t="shared" si="14"/>
        <v>0.21654674542504032</v>
      </c>
      <c r="J199" s="22"/>
    </row>
    <row r="200" spans="1:10" x14ac:dyDescent="0.3">
      <c r="A200" s="20" t="s">
        <v>246</v>
      </c>
      <c r="B200" s="20" t="s">
        <v>65</v>
      </c>
      <c r="C200" s="3">
        <v>1.78</v>
      </c>
      <c r="D200" s="3">
        <v>1.82</v>
      </c>
      <c r="E200" s="3"/>
      <c r="F200" s="3"/>
      <c r="G200" s="63">
        <f t="shared" si="13"/>
        <v>0.30521769981190822</v>
      </c>
      <c r="H200" s="59">
        <f t="shared" si="14"/>
        <v>0.35055419940207616</v>
      </c>
      <c r="J200" s="22"/>
    </row>
    <row r="201" spans="1:10" x14ac:dyDescent="0.3">
      <c r="A201" s="20" t="s">
        <v>247</v>
      </c>
      <c r="B201" s="20" t="s">
        <v>182</v>
      </c>
      <c r="C201" s="3">
        <v>2.0099999999999998</v>
      </c>
      <c r="D201" s="3">
        <v>2.0099999999999998</v>
      </c>
      <c r="E201" s="3"/>
      <c r="F201" s="3"/>
      <c r="G201" s="63">
        <f t="shared" si="13"/>
        <v>1.0943461570206334</v>
      </c>
      <c r="H201" s="59">
        <f t="shared" si="14"/>
        <v>0.98708960579299487</v>
      </c>
      <c r="J201" s="22"/>
    </row>
    <row r="202" spans="1:10" x14ac:dyDescent="0.3">
      <c r="A202" s="20" t="s">
        <v>248</v>
      </c>
      <c r="B202" s="20" t="s">
        <v>200</v>
      </c>
      <c r="C202" s="3">
        <v>1.68</v>
      </c>
      <c r="D202" s="3">
        <v>1.66</v>
      </c>
      <c r="E202" s="3"/>
      <c r="F202" s="3"/>
      <c r="G202" s="63">
        <f t="shared" si="13"/>
        <v>-3.7881629409277369E-2</v>
      </c>
      <c r="H202" s="59">
        <f t="shared" si="14"/>
        <v>-0.1854756165060672</v>
      </c>
      <c r="J202" s="22"/>
    </row>
    <row r="203" spans="1:10" x14ac:dyDescent="0.3">
      <c r="A203" s="20" t="s">
        <v>249</v>
      </c>
      <c r="B203" s="20" t="s">
        <v>25</v>
      </c>
      <c r="C203" s="3">
        <v>2.04</v>
      </c>
      <c r="D203" s="3">
        <v>2.15</v>
      </c>
      <c r="E203" s="3"/>
      <c r="F203" s="3"/>
      <c r="G203" s="63">
        <f t="shared" si="13"/>
        <v>1.1972759557869899</v>
      </c>
      <c r="H203" s="59">
        <f t="shared" si="14"/>
        <v>1.4561156947126204</v>
      </c>
      <c r="J203" s="22"/>
    </row>
    <row r="204" spans="1:10" x14ac:dyDescent="0.3">
      <c r="A204" s="20" t="s">
        <v>250</v>
      </c>
      <c r="B204" s="20" t="s">
        <v>25</v>
      </c>
      <c r="C204" s="3">
        <v>2.12</v>
      </c>
      <c r="D204" s="3">
        <v>2.16</v>
      </c>
      <c r="E204" s="3"/>
      <c r="F204" s="3"/>
      <c r="G204" s="63">
        <f t="shared" si="13"/>
        <v>1.4717554191639384</v>
      </c>
      <c r="H204" s="59">
        <f t="shared" si="14"/>
        <v>1.48961755820688</v>
      </c>
      <c r="J204" s="22"/>
    </row>
    <row r="205" spans="1:10" x14ac:dyDescent="0.3">
      <c r="A205" s="20" t="s">
        <v>251</v>
      </c>
      <c r="B205" s="20" t="s">
        <v>61</v>
      </c>
      <c r="C205" s="3">
        <v>1.45</v>
      </c>
      <c r="D205" s="3">
        <v>1.5</v>
      </c>
      <c r="E205" s="3"/>
      <c r="F205" s="3"/>
      <c r="G205" s="63">
        <f t="shared" si="13"/>
        <v>-0.82701008661800346</v>
      </c>
      <c r="H205" s="59">
        <f t="shared" si="14"/>
        <v>-0.72150543241420984</v>
      </c>
      <c r="J205" s="22"/>
    </row>
    <row r="206" spans="1:10" x14ac:dyDescent="0.3">
      <c r="A206" s="20" t="s">
        <v>252</v>
      </c>
      <c r="B206" s="20" t="s">
        <v>182</v>
      </c>
      <c r="C206" s="3">
        <v>1.85</v>
      </c>
      <c r="D206" s="3">
        <v>1.85</v>
      </c>
      <c r="E206" s="3"/>
      <c r="F206" s="3"/>
      <c r="G206" s="63">
        <f t="shared" si="13"/>
        <v>0.54538723026673808</v>
      </c>
      <c r="H206" s="59">
        <f t="shared" si="14"/>
        <v>0.45105978988485301</v>
      </c>
      <c r="J206" s="22"/>
    </row>
    <row r="207" spans="1:10" x14ac:dyDescent="0.3">
      <c r="A207" s="20" t="s">
        <v>253</v>
      </c>
      <c r="B207" s="20" t="s">
        <v>25</v>
      </c>
      <c r="C207" s="3">
        <v>2.2000000000000002</v>
      </c>
      <c r="D207" s="3">
        <v>2.1</v>
      </c>
      <c r="E207" s="3"/>
      <c r="F207" s="3"/>
      <c r="G207" s="63">
        <f t="shared" si="13"/>
        <v>1.7462348825408869</v>
      </c>
      <c r="H207" s="59">
        <f t="shared" si="14"/>
        <v>1.2886063772413263</v>
      </c>
      <c r="J207" s="22"/>
    </row>
    <row r="208" spans="1:10" x14ac:dyDescent="0.3">
      <c r="A208" s="20" t="s">
        <v>254</v>
      </c>
      <c r="B208" s="20" t="s">
        <v>61</v>
      </c>
      <c r="C208" s="3">
        <v>1.6</v>
      </c>
      <c r="D208" s="3">
        <v>1.75</v>
      </c>
      <c r="E208" s="3"/>
      <c r="F208" s="3"/>
      <c r="G208" s="63">
        <f t="shared" si="13"/>
        <v>-0.31236109278622509</v>
      </c>
      <c r="H208" s="59">
        <f t="shared" si="14"/>
        <v>0.11604115494226344</v>
      </c>
      <c r="J208" s="22"/>
    </row>
    <row r="209" spans="1:10" x14ac:dyDescent="0.3">
      <c r="A209" s="20" t="s">
        <v>255</v>
      </c>
      <c r="B209" s="20" t="s">
        <v>25</v>
      </c>
      <c r="C209" s="3">
        <v>1.95</v>
      </c>
      <c r="D209" s="3">
        <v>2.02</v>
      </c>
      <c r="E209" s="3"/>
      <c r="F209" s="3"/>
      <c r="G209" s="63">
        <f t="shared" si="13"/>
        <v>0.88848655948792288</v>
      </c>
      <c r="H209" s="59">
        <f t="shared" si="14"/>
        <v>1.0205914692872546</v>
      </c>
      <c r="J209" s="22"/>
    </row>
    <row r="210" spans="1:10" x14ac:dyDescent="0.3">
      <c r="A210" s="20" t="s">
        <v>256</v>
      </c>
      <c r="B210" s="20" t="s">
        <v>124</v>
      </c>
      <c r="C210" s="3">
        <v>1.41</v>
      </c>
      <c r="D210" s="3">
        <v>1.5</v>
      </c>
      <c r="E210" s="3"/>
      <c r="F210" s="3"/>
      <c r="G210" s="63">
        <f t="shared" si="13"/>
        <v>-0.96424981830647771</v>
      </c>
      <c r="H210" s="59">
        <f t="shared" si="14"/>
        <v>-0.72150543241420984</v>
      </c>
      <c r="J210" s="22"/>
    </row>
    <row r="211" spans="1:10" x14ac:dyDescent="0.3">
      <c r="A211" s="20" t="s">
        <v>257</v>
      </c>
      <c r="B211" s="20" t="s">
        <v>25</v>
      </c>
      <c r="C211" s="3">
        <v>1.62</v>
      </c>
      <c r="D211" s="3">
        <v>1.54</v>
      </c>
      <c r="E211" s="3"/>
      <c r="F211" s="3"/>
      <c r="G211" s="63">
        <f t="shared" si="13"/>
        <v>-0.24374122694198797</v>
      </c>
      <c r="H211" s="59">
        <f t="shared" si="14"/>
        <v>-0.587497978437174</v>
      </c>
      <c r="J211" s="22"/>
    </row>
    <row r="212" spans="1:10" x14ac:dyDescent="0.3">
      <c r="A212" s="20" t="s">
        <v>257</v>
      </c>
      <c r="B212" s="20" t="s">
        <v>14</v>
      </c>
      <c r="C212" s="3">
        <v>1.78</v>
      </c>
      <c r="D212" s="3">
        <v>1.88</v>
      </c>
      <c r="E212" s="3"/>
      <c r="F212" s="3"/>
      <c r="G212" s="63">
        <f t="shared" si="13"/>
        <v>0.30521769981190822</v>
      </c>
      <c r="H212" s="59">
        <f t="shared" si="14"/>
        <v>0.55156538036762914</v>
      </c>
      <c r="J212" s="22"/>
    </row>
    <row r="213" spans="1:10" x14ac:dyDescent="0.3">
      <c r="A213" s="20" t="s">
        <v>258</v>
      </c>
      <c r="B213" s="20" t="s">
        <v>121</v>
      </c>
      <c r="C213" s="3">
        <v>1.05</v>
      </c>
      <c r="D213" s="3">
        <v>1</v>
      </c>
      <c r="E213" s="3"/>
      <c r="F213" s="3"/>
      <c r="G213" s="63">
        <f t="shared" si="13"/>
        <v>-2.1994074035027444</v>
      </c>
      <c r="H213" s="59">
        <f t="shared" si="14"/>
        <v>-2.3965986071271561</v>
      </c>
      <c r="J213" s="22"/>
    </row>
    <row r="214" spans="1:10" x14ac:dyDescent="0.3">
      <c r="A214" s="20" t="s">
        <v>259</v>
      </c>
      <c r="B214" s="20" t="s">
        <v>14</v>
      </c>
      <c r="C214" s="3">
        <v>1.99</v>
      </c>
      <c r="D214" s="3">
        <v>2.1800000000000002</v>
      </c>
      <c r="E214" s="3"/>
      <c r="F214" s="3"/>
      <c r="G214" s="63">
        <f t="shared" si="13"/>
        <v>1.0257262911763971</v>
      </c>
      <c r="H214" s="59">
        <f t="shared" si="14"/>
        <v>1.556621285195398</v>
      </c>
      <c r="J214" s="22"/>
    </row>
    <row r="215" spans="1:10" x14ac:dyDescent="0.3">
      <c r="A215" s="20" t="s">
        <v>260</v>
      </c>
      <c r="B215" s="20" t="s">
        <v>61</v>
      </c>
      <c r="C215" s="3">
        <v>1.83</v>
      </c>
      <c r="D215" s="3">
        <v>1.83</v>
      </c>
      <c r="E215" s="3"/>
      <c r="F215" s="3"/>
      <c r="G215" s="63">
        <f t="shared" si="13"/>
        <v>0.47676736442250101</v>
      </c>
      <c r="H215" s="59">
        <f t="shared" si="14"/>
        <v>0.38405606289633509</v>
      </c>
      <c r="J215" s="22"/>
    </row>
    <row r="216" spans="1:10" x14ac:dyDescent="0.3">
      <c r="A216" s="20" t="s">
        <v>261</v>
      </c>
      <c r="B216" s="20" t="s">
        <v>80</v>
      </c>
      <c r="C216" s="3">
        <v>1.85</v>
      </c>
      <c r="D216" s="3">
        <v>1.91</v>
      </c>
      <c r="E216" s="3"/>
      <c r="F216" s="3"/>
      <c r="G216" s="63">
        <f t="shared" si="13"/>
        <v>0.54538723026673808</v>
      </c>
      <c r="H216" s="59">
        <f t="shared" si="14"/>
        <v>0.652070970850406</v>
      </c>
      <c r="J216" s="22"/>
    </row>
    <row r="217" spans="1:10" x14ac:dyDescent="0.3">
      <c r="A217" s="20" t="s">
        <v>261</v>
      </c>
      <c r="B217" s="20" t="s">
        <v>40</v>
      </c>
      <c r="C217" s="3">
        <v>1.44</v>
      </c>
      <c r="D217" s="3">
        <v>1.45</v>
      </c>
      <c r="E217" s="3"/>
      <c r="F217" s="3"/>
      <c r="G217" s="63">
        <f t="shared" si="13"/>
        <v>-0.86132001954012205</v>
      </c>
      <c r="H217" s="59">
        <f t="shared" si="14"/>
        <v>-0.88901474988550455</v>
      </c>
      <c r="J217" s="22"/>
    </row>
    <row r="218" spans="1:10" x14ac:dyDescent="0.3">
      <c r="A218" s="20" t="s">
        <v>262</v>
      </c>
      <c r="B218" s="20" t="s">
        <v>22</v>
      </c>
      <c r="C218" s="3">
        <v>1.03</v>
      </c>
      <c r="D218" s="3">
        <v>1.05</v>
      </c>
      <c r="E218" s="3"/>
      <c r="F218" s="3"/>
      <c r="G218" s="63">
        <f t="shared" si="13"/>
        <v>-2.2680272693469812</v>
      </c>
      <c r="H218" s="59">
        <f t="shared" si="14"/>
        <v>-2.2290892896558616</v>
      </c>
      <c r="J218" s="22"/>
    </row>
    <row r="219" spans="1:10" x14ac:dyDescent="0.3">
      <c r="A219" s="20" t="s">
        <v>263</v>
      </c>
      <c r="B219" s="20" t="s">
        <v>80</v>
      </c>
      <c r="C219" s="3">
        <v>1.66</v>
      </c>
      <c r="D219" s="3">
        <v>1.71</v>
      </c>
      <c r="E219" s="3"/>
      <c r="F219" s="3"/>
      <c r="G219" s="63">
        <f t="shared" si="13"/>
        <v>-0.10650149525351449</v>
      </c>
      <c r="H219" s="59">
        <f t="shared" si="14"/>
        <v>-1.7966299034772398E-2</v>
      </c>
      <c r="J219" s="22"/>
    </row>
    <row r="220" spans="1:10" x14ac:dyDescent="0.3">
      <c r="A220" s="20" t="s">
        <v>264</v>
      </c>
      <c r="B220" s="20" t="s">
        <v>22</v>
      </c>
      <c r="C220" s="3">
        <v>1.18</v>
      </c>
      <c r="D220" s="3">
        <v>1.1599999999999999</v>
      </c>
      <c r="E220" s="3"/>
      <c r="F220" s="3"/>
      <c r="G220" s="63">
        <f t="shared" si="13"/>
        <v>-1.7533782755152036</v>
      </c>
      <c r="H220" s="59">
        <f t="shared" si="14"/>
        <v>-1.8605687912190136</v>
      </c>
      <c r="J220" s="22"/>
    </row>
    <row r="221" spans="1:10" x14ac:dyDescent="0.3">
      <c r="A221" s="20" t="s">
        <v>265</v>
      </c>
      <c r="B221" s="20" t="s">
        <v>14</v>
      </c>
      <c r="C221" s="3">
        <v>1.9</v>
      </c>
      <c r="D221" s="3">
        <v>1.93</v>
      </c>
      <c r="E221" s="3"/>
      <c r="F221" s="3"/>
      <c r="G221" s="63">
        <f t="shared" si="13"/>
        <v>0.71693689487733014</v>
      </c>
      <c r="H221" s="59">
        <f t="shared" si="14"/>
        <v>0.71907469783892397</v>
      </c>
      <c r="J221" s="22"/>
    </row>
    <row r="222" spans="1:10" x14ac:dyDescent="0.3">
      <c r="A222" s="20" t="s">
        <v>266</v>
      </c>
      <c r="B222" s="20" t="s">
        <v>25</v>
      </c>
      <c r="C222" s="3">
        <v>2.0699999999999998</v>
      </c>
      <c r="D222" s="3">
        <v>2.27</v>
      </c>
      <c r="E222" s="3"/>
      <c r="F222" s="3"/>
      <c r="G222" s="63">
        <f t="shared" si="13"/>
        <v>1.3002057545533448</v>
      </c>
      <c r="H222" s="59">
        <f t="shared" si="14"/>
        <v>1.8581380566437278</v>
      </c>
      <c r="J222" s="22"/>
    </row>
    <row r="223" spans="1:10" x14ac:dyDescent="0.3">
      <c r="A223" s="20" t="s">
        <v>267</v>
      </c>
      <c r="B223" s="20" t="s">
        <v>61</v>
      </c>
      <c r="C223" s="3">
        <v>1.49</v>
      </c>
      <c r="D223" s="3">
        <v>1.44</v>
      </c>
      <c r="E223" s="3"/>
      <c r="F223" s="3"/>
      <c r="G223" s="63">
        <f t="shared" si="13"/>
        <v>-0.68977035492952921</v>
      </c>
      <c r="H223" s="59">
        <f t="shared" si="14"/>
        <v>-0.92251661337976354</v>
      </c>
      <c r="J223" s="22"/>
    </row>
    <row r="224" spans="1:10" x14ac:dyDescent="0.3">
      <c r="A224" s="20" t="s">
        <v>268</v>
      </c>
      <c r="B224" s="20" t="s">
        <v>61</v>
      </c>
      <c r="C224" s="3">
        <v>1.76</v>
      </c>
      <c r="D224" s="3">
        <v>1.79</v>
      </c>
      <c r="E224" s="3"/>
      <c r="F224" s="3"/>
      <c r="G224" s="63">
        <f t="shared" si="13"/>
        <v>0.23659783396767109</v>
      </c>
      <c r="H224" s="59">
        <f t="shared" si="14"/>
        <v>0.25004860891929925</v>
      </c>
      <c r="J224" s="22"/>
    </row>
    <row r="225" spans="1:10" x14ac:dyDescent="0.3">
      <c r="A225" s="20" t="s">
        <v>269</v>
      </c>
      <c r="B225" s="20" t="s">
        <v>127</v>
      </c>
      <c r="C225" s="3">
        <v>1.49</v>
      </c>
      <c r="D225" s="3">
        <v>1.49</v>
      </c>
      <c r="E225" s="3"/>
      <c r="F225" s="3"/>
      <c r="G225" s="63">
        <f t="shared" si="13"/>
        <v>-0.68977035492952921</v>
      </c>
      <c r="H225" s="59">
        <f t="shared" si="14"/>
        <v>-0.75500729590846871</v>
      </c>
      <c r="J225" s="22"/>
    </row>
    <row r="226" spans="1:10" x14ac:dyDescent="0.3">
      <c r="A226" s="20" t="s">
        <v>270</v>
      </c>
      <c r="B226" s="20" t="s">
        <v>271</v>
      </c>
      <c r="C226" s="3">
        <v>1.21</v>
      </c>
      <c r="D226" s="3">
        <v>1.27</v>
      </c>
      <c r="E226" s="3"/>
      <c r="F226" s="3"/>
      <c r="G226" s="63">
        <f t="shared" si="13"/>
        <v>-1.6504484767488481</v>
      </c>
      <c r="H226" s="59">
        <f t="shared" si="14"/>
        <v>-1.492048292782165</v>
      </c>
      <c r="J226" s="22"/>
    </row>
    <row r="227" spans="1:10" x14ac:dyDescent="0.3">
      <c r="A227" s="20" t="s">
        <v>272</v>
      </c>
      <c r="B227" s="20" t="s">
        <v>273</v>
      </c>
      <c r="C227" s="3">
        <v>2.11</v>
      </c>
      <c r="D227" s="3">
        <v>2.17</v>
      </c>
      <c r="E227" s="3"/>
      <c r="F227" s="3"/>
      <c r="G227" s="63">
        <f t="shared" si="13"/>
        <v>1.4374454862418191</v>
      </c>
      <c r="H227" s="59">
        <f t="shared" si="14"/>
        <v>1.5231194217011381</v>
      </c>
      <c r="J227" s="22"/>
    </row>
    <row r="228" spans="1:10" x14ac:dyDescent="0.3">
      <c r="A228" s="20" t="s">
        <v>274</v>
      </c>
      <c r="B228" s="20" t="s">
        <v>34</v>
      </c>
      <c r="C228" s="3">
        <v>1.63</v>
      </c>
      <c r="D228" s="3">
        <v>1.67</v>
      </c>
      <c r="E228" s="3"/>
      <c r="F228" s="3"/>
      <c r="G228" s="63">
        <f t="shared" si="13"/>
        <v>-0.20943129401987015</v>
      </c>
      <c r="H228" s="59">
        <f t="shared" si="14"/>
        <v>-0.15197375301180824</v>
      </c>
      <c r="J228" s="22"/>
    </row>
    <row r="229" spans="1:10" x14ac:dyDescent="0.3">
      <c r="A229" s="20" t="s">
        <v>275</v>
      </c>
      <c r="B229" s="20" t="s">
        <v>75</v>
      </c>
      <c r="C229" s="3">
        <v>1.69</v>
      </c>
      <c r="D229" s="3">
        <v>1.74</v>
      </c>
      <c r="E229" s="3"/>
      <c r="F229" s="3"/>
      <c r="G229" s="63">
        <f t="shared" si="13"/>
        <v>-3.5716964871588142E-3</v>
      </c>
      <c r="H229" s="59">
        <f t="shared" si="14"/>
        <v>8.2539291448004481E-2</v>
      </c>
      <c r="J229" s="22"/>
    </row>
    <row r="230" spans="1:10" x14ac:dyDescent="0.3">
      <c r="A230" s="20" t="s">
        <v>276</v>
      </c>
      <c r="B230" s="20" t="s">
        <v>25</v>
      </c>
      <c r="C230" s="3">
        <v>2.15</v>
      </c>
      <c r="D230" s="3">
        <v>2.12</v>
      </c>
      <c r="E230" s="3"/>
      <c r="F230" s="3"/>
      <c r="G230" s="63">
        <f t="shared" si="13"/>
        <v>1.5746852179302933</v>
      </c>
      <c r="H230" s="59">
        <f t="shared" si="14"/>
        <v>1.3556101042298441</v>
      </c>
      <c r="J230" s="22"/>
    </row>
    <row r="231" spans="1:10" x14ac:dyDescent="0.3">
      <c r="A231" s="20" t="s">
        <v>277</v>
      </c>
      <c r="B231" s="20" t="s">
        <v>124</v>
      </c>
      <c r="C231" s="3">
        <v>1.64</v>
      </c>
      <c r="D231" s="3">
        <v>1.73</v>
      </c>
      <c r="E231" s="3"/>
      <c r="F231" s="3"/>
      <c r="G231" s="63">
        <f t="shared" si="13"/>
        <v>-0.17512136109775162</v>
      </c>
      <c r="H231" s="59">
        <f t="shared" si="14"/>
        <v>4.9037427953745522E-2</v>
      </c>
      <c r="J231" s="22"/>
    </row>
    <row r="232" spans="1:10" x14ac:dyDescent="0.3">
      <c r="A232" s="20" t="s">
        <v>278</v>
      </c>
      <c r="B232" s="20" t="s">
        <v>49</v>
      </c>
      <c r="C232" s="3">
        <v>1.78</v>
      </c>
      <c r="D232" s="3">
        <v>1.87</v>
      </c>
      <c r="E232" s="3"/>
      <c r="F232" s="3"/>
      <c r="G232" s="63">
        <f t="shared" si="13"/>
        <v>0.30521769981190822</v>
      </c>
      <c r="H232" s="59">
        <f t="shared" si="14"/>
        <v>0.51806351687337093</v>
      </c>
      <c r="J232" s="22"/>
    </row>
    <row r="233" spans="1:10" x14ac:dyDescent="0.3">
      <c r="A233" s="20" t="s">
        <v>279</v>
      </c>
      <c r="B233" s="20" t="s">
        <v>25</v>
      </c>
      <c r="C233" s="3">
        <v>2.2200000000000002</v>
      </c>
      <c r="D233" s="3">
        <v>2.2200000000000002</v>
      </c>
      <c r="E233" s="3"/>
      <c r="F233" s="3"/>
      <c r="G233" s="63">
        <f t="shared" si="13"/>
        <v>1.8148547483851241</v>
      </c>
      <c r="H233" s="59">
        <f t="shared" si="14"/>
        <v>1.6906287391724337</v>
      </c>
      <c r="J233" s="22"/>
    </row>
    <row r="234" spans="1:10" x14ac:dyDescent="0.3">
      <c r="A234" s="20" t="s">
        <v>280</v>
      </c>
      <c r="B234" s="20" t="s">
        <v>14</v>
      </c>
      <c r="C234" s="3">
        <v>1.91</v>
      </c>
      <c r="D234" s="3">
        <v>1.84</v>
      </c>
      <c r="E234" s="3"/>
      <c r="F234" s="3"/>
      <c r="G234" s="63">
        <f t="shared" si="13"/>
        <v>0.75124682779944874</v>
      </c>
      <c r="H234" s="59">
        <f t="shared" si="14"/>
        <v>0.41755792639059408</v>
      </c>
      <c r="J234" s="22"/>
    </row>
    <row r="235" spans="1:10" x14ac:dyDescent="0.3">
      <c r="A235" s="20" t="s">
        <v>281</v>
      </c>
      <c r="B235" s="20" t="s">
        <v>25</v>
      </c>
      <c r="C235" s="3">
        <v>1.68</v>
      </c>
      <c r="D235" s="3">
        <v>1.89</v>
      </c>
      <c r="E235" s="3"/>
      <c r="F235" s="3"/>
      <c r="G235" s="63">
        <f t="shared" si="13"/>
        <v>-3.7881629409277369E-2</v>
      </c>
      <c r="H235" s="59">
        <f t="shared" si="14"/>
        <v>0.58506724386188813</v>
      </c>
      <c r="J235" s="22"/>
    </row>
    <row r="236" spans="1:10" x14ac:dyDescent="0.3">
      <c r="A236" s="20" t="s">
        <v>281</v>
      </c>
      <c r="B236" s="20" t="s">
        <v>20</v>
      </c>
      <c r="C236" s="3">
        <v>1.39</v>
      </c>
      <c r="D236" s="3">
        <v>1.42</v>
      </c>
      <c r="E236" s="3"/>
      <c r="F236" s="3"/>
      <c r="G236" s="63">
        <f t="shared" si="13"/>
        <v>-1.0328696841507148</v>
      </c>
      <c r="H236" s="59">
        <f t="shared" si="14"/>
        <v>-0.98952034036828151</v>
      </c>
      <c r="J236" s="22"/>
    </row>
    <row r="237" spans="1:10" x14ac:dyDescent="0.3">
      <c r="A237" s="20" t="s">
        <v>282</v>
      </c>
      <c r="B237" s="20" t="s">
        <v>25</v>
      </c>
      <c r="C237" s="3">
        <v>2.0499999999999998</v>
      </c>
      <c r="D237" s="3">
        <v>2.04</v>
      </c>
      <c r="E237" s="3"/>
      <c r="F237" s="3"/>
      <c r="G237" s="63">
        <f t="shared" si="13"/>
        <v>1.2315858887091078</v>
      </c>
      <c r="H237" s="59">
        <f t="shared" si="14"/>
        <v>1.0875951962757724</v>
      </c>
      <c r="J237" s="22"/>
    </row>
    <row r="238" spans="1:10" x14ac:dyDescent="0.3">
      <c r="A238" s="20" t="s">
        <v>283</v>
      </c>
      <c r="B238" s="20" t="s">
        <v>223</v>
      </c>
      <c r="C238" s="3">
        <v>1.68</v>
      </c>
      <c r="D238" s="3">
        <v>1.68</v>
      </c>
      <c r="E238" s="3"/>
      <c r="F238" s="3"/>
      <c r="G238" s="63">
        <f t="shared" si="13"/>
        <v>-3.7881629409277369E-2</v>
      </c>
      <c r="H238" s="59">
        <f t="shared" si="14"/>
        <v>-0.11847188951754928</v>
      </c>
      <c r="J238" s="22"/>
    </row>
    <row r="239" spans="1:10" x14ac:dyDescent="0.3">
      <c r="A239" s="20" t="s">
        <v>283</v>
      </c>
      <c r="B239" s="20" t="s">
        <v>68</v>
      </c>
      <c r="C239" s="3">
        <v>1.1000000000000001</v>
      </c>
      <c r="D239" s="3">
        <v>1.1399999999999999</v>
      </c>
      <c r="E239" s="3"/>
      <c r="F239" s="3"/>
      <c r="G239" s="63">
        <f t="shared" si="13"/>
        <v>-2.0278577388921515</v>
      </c>
      <c r="H239" s="59">
        <f t="shared" si="14"/>
        <v>-1.9275725182075316</v>
      </c>
      <c r="J239" s="22"/>
    </row>
    <row r="240" spans="1:10" x14ac:dyDescent="0.3">
      <c r="A240" s="20" t="s">
        <v>284</v>
      </c>
      <c r="B240" s="20" t="s">
        <v>40</v>
      </c>
      <c r="C240" s="3">
        <v>1.54</v>
      </c>
      <c r="D240" s="3">
        <v>1.46</v>
      </c>
      <c r="E240" s="3"/>
      <c r="F240" s="3"/>
      <c r="G240" s="63">
        <f t="shared" si="13"/>
        <v>-0.51822069031893647</v>
      </c>
      <c r="H240" s="59">
        <f t="shared" si="14"/>
        <v>-0.85551288639124567</v>
      </c>
      <c r="J240" s="22"/>
    </row>
    <row r="241" spans="1:10" x14ac:dyDescent="0.3">
      <c r="A241" s="20" t="s">
        <v>285</v>
      </c>
      <c r="B241" s="20" t="s">
        <v>25</v>
      </c>
      <c r="C241" s="3">
        <v>1.87</v>
      </c>
      <c r="D241" s="3">
        <v>1.95</v>
      </c>
      <c r="E241" s="3"/>
      <c r="F241" s="3"/>
      <c r="G241" s="63">
        <f t="shared" si="13"/>
        <v>0.61400709611097526</v>
      </c>
      <c r="H241" s="59">
        <f t="shared" si="14"/>
        <v>0.78607842482744184</v>
      </c>
      <c r="J241" s="22"/>
    </row>
    <row r="242" spans="1:10" x14ac:dyDescent="0.3">
      <c r="A242" s="20" t="s">
        <v>286</v>
      </c>
      <c r="B242" s="20" t="s">
        <v>14</v>
      </c>
      <c r="C242" s="3">
        <v>1.93</v>
      </c>
      <c r="D242" s="3">
        <v>1.99</v>
      </c>
      <c r="E242" s="3"/>
      <c r="F242" s="3"/>
      <c r="G242" s="63">
        <f t="shared" si="13"/>
        <v>0.81986669364368581</v>
      </c>
      <c r="H242" s="59">
        <f t="shared" si="14"/>
        <v>0.92008587880447767</v>
      </c>
      <c r="J242" s="22"/>
    </row>
    <row r="243" spans="1:10" x14ac:dyDescent="0.3">
      <c r="A243" s="20" t="s">
        <v>287</v>
      </c>
      <c r="B243" s="20" t="s">
        <v>25</v>
      </c>
      <c r="C243" s="3">
        <v>1.61</v>
      </c>
      <c r="D243" s="3">
        <v>1.65</v>
      </c>
      <c r="E243" s="3"/>
      <c r="F243" s="3"/>
      <c r="G243" s="63">
        <f t="shared" si="13"/>
        <v>-0.2780511598641065</v>
      </c>
      <c r="H243" s="59">
        <f t="shared" si="14"/>
        <v>-0.21897748000032616</v>
      </c>
      <c r="J243" s="22"/>
    </row>
    <row r="244" spans="1:10" x14ac:dyDescent="0.3">
      <c r="A244" s="20" t="s">
        <v>288</v>
      </c>
      <c r="B244" s="20" t="s">
        <v>127</v>
      </c>
      <c r="C244" s="3">
        <v>1.7</v>
      </c>
      <c r="D244" s="3">
        <v>1.71</v>
      </c>
      <c r="E244" s="3"/>
      <c r="F244" s="3"/>
      <c r="G244" s="63">
        <f t="shared" si="13"/>
        <v>3.0738236434959744E-2</v>
      </c>
      <c r="H244" s="59">
        <f t="shared" si="14"/>
        <v>-1.7966299034772398E-2</v>
      </c>
      <c r="J244" s="22"/>
    </row>
    <row r="245" spans="1:10" x14ac:dyDescent="0.3">
      <c r="A245" s="20" t="s">
        <v>289</v>
      </c>
      <c r="B245" s="20" t="s">
        <v>25</v>
      </c>
      <c r="C245" s="3">
        <v>1.96</v>
      </c>
      <c r="D245" s="3">
        <v>2.09</v>
      </c>
      <c r="E245" s="3"/>
      <c r="F245" s="3"/>
      <c r="G245" s="63">
        <f t="shared" si="13"/>
        <v>0.92279649241004147</v>
      </c>
      <c r="H245" s="59">
        <f t="shared" si="14"/>
        <v>1.2551045137470664</v>
      </c>
      <c r="J245" s="22"/>
    </row>
    <row r="246" spans="1:10" x14ac:dyDescent="0.3">
      <c r="A246" s="20" t="s">
        <v>290</v>
      </c>
      <c r="B246" s="20" t="s">
        <v>273</v>
      </c>
      <c r="C246" s="3">
        <v>1.6</v>
      </c>
      <c r="D246" s="3">
        <v>1.62</v>
      </c>
      <c r="E246" s="3"/>
      <c r="F246" s="3"/>
      <c r="G246" s="63">
        <f t="shared" si="13"/>
        <v>-0.31236109278622509</v>
      </c>
      <c r="H246" s="59">
        <f t="shared" si="14"/>
        <v>-0.31948307048310226</v>
      </c>
      <c r="J246" s="22"/>
    </row>
    <row r="247" spans="1:10" x14ac:dyDescent="0.3">
      <c r="A247" s="20" t="s">
        <v>291</v>
      </c>
      <c r="B247" s="20" t="s">
        <v>14</v>
      </c>
      <c r="C247" s="3">
        <v>1.64</v>
      </c>
      <c r="D247" s="3">
        <v>1.66</v>
      </c>
      <c r="E247" s="3"/>
      <c r="F247" s="3"/>
      <c r="G247" s="63">
        <f t="shared" si="13"/>
        <v>-0.17512136109775162</v>
      </c>
      <c r="H247" s="59">
        <f t="shared" si="14"/>
        <v>-0.1854756165060672</v>
      </c>
      <c r="J247" s="22"/>
    </row>
    <row r="248" spans="1:10" x14ac:dyDescent="0.3">
      <c r="A248" s="20" t="s">
        <v>292</v>
      </c>
      <c r="B248" s="20" t="s">
        <v>14</v>
      </c>
      <c r="C248" s="3">
        <v>1.68</v>
      </c>
      <c r="D248" s="3">
        <v>1.71</v>
      </c>
      <c r="E248" s="3"/>
      <c r="F248" s="3"/>
      <c r="G248" s="63">
        <f t="shared" si="13"/>
        <v>-3.7881629409277369E-2</v>
      </c>
      <c r="H248" s="59">
        <f t="shared" si="14"/>
        <v>-1.7966299034772398E-2</v>
      </c>
      <c r="J248" s="22"/>
    </row>
    <row r="249" spans="1:10" x14ac:dyDescent="0.3">
      <c r="A249" s="20" t="s">
        <v>293</v>
      </c>
      <c r="B249" s="20" t="s">
        <v>25</v>
      </c>
      <c r="C249" s="3">
        <v>1.71</v>
      </c>
      <c r="D249" s="3">
        <v>1.8</v>
      </c>
      <c r="E249" s="3"/>
      <c r="F249" s="3"/>
      <c r="G249" s="63">
        <f t="shared" si="13"/>
        <v>6.50481693570783E-2</v>
      </c>
      <c r="H249" s="59">
        <f t="shared" si="14"/>
        <v>0.28355047241355824</v>
      </c>
      <c r="J249" s="22"/>
    </row>
    <row r="250" spans="1:10" x14ac:dyDescent="0.3">
      <c r="A250" s="20" t="s">
        <v>294</v>
      </c>
      <c r="B250" s="20" t="s">
        <v>25</v>
      </c>
      <c r="C250" s="3">
        <v>1.85</v>
      </c>
      <c r="D250" s="3">
        <v>1.91</v>
      </c>
      <c r="E250" s="3"/>
      <c r="F250" s="3"/>
      <c r="G250" s="63">
        <f t="shared" si="13"/>
        <v>0.54538723026673808</v>
      </c>
      <c r="H250" s="59">
        <f t="shared" si="14"/>
        <v>0.652070970850406</v>
      </c>
      <c r="J250" s="22"/>
    </row>
    <row r="251" spans="1:10" x14ac:dyDescent="0.3">
      <c r="A251" s="20" t="s">
        <v>295</v>
      </c>
      <c r="B251" s="20" t="s">
        <v>25</v>
      </c>
      <c r="C251" s="3">
        <v>1.76</v>
      </c>
      <c r="D251" s="3">
        <v>1.8</v>
      </c>
      <c r="E251" s="3"/>
      <c r="F251" s="3"/>
      <c r="G251" s="63">
        <f t="shared" si="13"/>
        <v>0.23659783396767109</v>
      </c>
      <c r="H251" s="59">
        <f t="shared" si="14"/>
        <v>0.28355047241355824</v>
      </c>
      <c r="J251" s="22"/>
    </row>
    <row r="252" spans="1:10" x14ac:dyDescent="0.3">
      <c r="A252" s="20" t="s">
        <v>296</v>
      </c>
      <c r="B252" s="20" t="s">
        <v>25</v>
      </c>
      <c r="C252" s="3">
        <v>1.07</v>
      </c>
      <c r="D252" s="3">
        <v>1.1000000000000001</v>
      </c>
      <c r="E252" s="3"/>
      <c r="F252" s="3"/>
      <c r="G252" s="63">
        <f t="shared" si="13"/>
        <v>-2.1307875376585073</v>
      </c>
      <c r="H252" s="59">
        <f t="shared" si="14"/>
        <v>-2.0615799721845667</v>
      </c>
      <c r="J252" s="22"/>
    </row>
    <row r="253" spans="1:10" x14ac:dyDescent="0.3">
      <c r="A253" s="20" t="s">
        <v>297</v>
      </c>
      <c r="B253" s="20" t="s">
        <v>25</v>
      </c>
      <c r="C253" s="3">
        <v>2.0699999999999998</v>
      </c>
      <c r="D253" s="3">
        <v>2.12</v>
      </c>
      <c r="E253" s="3"/>
      <c r="F253" s="3"/>
      <c r="G253" s="63">
        <f t="shared" si="13"/>
        <v>1.3002057545533448</v>
      </c>
      <c r="H253" s="59">
        <f t="shared" si="14"/>
        <v>1.3556101042298441</v>
      </c>
      <c r="J253" s="22"/>
    </row>
    <row r="254" spans="1:10" x14ac:dyDescent="0.3">
      <c r="A254" s="20" t="s">
        <v>298</v>
      </c>
      <c r="B254" s="20" t="s">
        <v>25</v>
      </c>
      <c r="C254" s="3">
        <v>1.84</v>
      </c>
      <c r="D254" s="3">
        <v>1.87</v>
      </c>
      <c r="E254" s="3"/>
      <c r="F254" s="3"/>
      <c r="G254" s="63">
        <f t="shared" si="13"/>
        <v>0.5110772973446196</v>
      </c>
      <c r="H254" s="59">
        <f t="shared" si="14"/>
        <v>0.51806351687337093</v>
      </c>
      <c r="J254" s="22"/>
    </row>
    <row r="255" spans="1:10" x14ac:dyDescent="0.3">
      <c r="A255" s="20" t="s">
        <v>299</v>
      </c>
      <c r="B255" s="20" t="s">
        <v>36</v>
      </c>
      <c r="C255" s="3">
        <v>1.57</v>
      </c>
      <c r="D255" s="3">
        <v>1.57</v>
      </c>
      <c r="E255" s="3"/>
      <c r="F255" s="3"/>
      <c r="G255" s="63">
        <f t="shared" si="13"/>
        <v>-0.41529089155258075</v>
      </c>
      <c r="H255" s="59">
        <f t="shared" si="14"/>
        <v>-0.48699238795439709</v>
      </c>
      <c r="J255" s="22"/>
    </row>
    <row r="256" spans="1:10" x14ac:dyDescent="0.3">
      <c r="A256" s="20" t="s">
        <v>300</v>
      </c>
      <c r="B256" s="20" t="s">
        <v>25</v>
      </c>
      <c r="C256" s="3">
        <v>2.21</v>
      </c>
      <c r="D256" s="3">
        <v>2.25</v>
      </c>
      <c r="E256" s="3"/>
      <c r="F256" s="3"/>
      <c r="G256" s="63">
        <f t="shared" si="13"/>
        <v>1.7805448154630046</v>
      </c>
      <c r="H256" s="59">
        <f t="shared" si="14"/>
        <v>1.7911343296552098</v>
      </c>
      <c r="J256" s="22"/>
    </row>
    <row r="257" spans="1:10" x14ac:dyDescent="0.3">
      <c r="A257" s="20" t="s">
        <v>301</v>
      </c>
      <c r="B257" s="20" t="s">
        <v>25</v>
      </c>
      <c r="C257" s="3">
        <v>1.87</v>
      </c>
      <c r="D257" s="3">
        <v>1.81</v>
      </c>
      <c r="E257" s="3"/>
      <c r="F257" s="3"/>
      <c r="G257" s="63">
        <f t="shared" si="13"/>
        <v>0.61400709611097526</v>
      </c>
      <c r="H257" s="59">
        <f t="shared" si="14"/>
        <v>0.31705233590781717</v>
      </c>
      <c r="J257" s="22"/>
    </row>
    <row r="258" spans="1:10" x14ac:dyDescent="0.3">
      <c r="A258" s="20" t="s">
        <v>302</v>
      </c>
      <c r="B258" s="20" t="s">
        <v>25</v>
      </c>
      <c r="C258" s="3">
        <v>2.06</v>
      </c>
      <c r="D258" s="3">
        <v>2.15</v>
      </c>
      <c r="E258" s="3"/>
      <c r="F258" s="3"/>
      <c r="G258" s="63">
        <f t="shared" si="13"/>
        <v>1.265895821631227</v>
      </c>
      <c r="H258" s="59">
        <f t="shared" si="14"/>
        <v>1.4561156947126204</v>
      </c>
      <c r="J258" s="22"/>
    </row>
    <row r="259" spans="1:10" x14ac:dyDescent="0.3">
      <c r="A259" s="20" t="s">
        <v>303</v>
      </c>
      <c r="B259" s="20" t="s">
        <v>25</v>
      </c>
      <c r="C259" s="3">
        <v>2</v>
      </c>
      <c r="D259" s="3">
        <v>1.98</v>
      </c>
      <c r="E259" s="3"/>
      <c r="F259" s="3"/>
      <c r="G259" s="63">
        <f t="shared" ref="G259:G318" si="15">STANDARDIZE(C259,$F$5,$F$6)</f>
        <v>1.0600362240985157</v>
      </c>
      <c r="H259" s="59">
        <f t="shared" ref="H259:H318" si="16">STANDARDIZE(D259,$F$8,$F$9)</f>
        <v>0.8865840153102188</v>
      </c>
      <c r="J259" s="22"/>
    </row>
    <row r="260" spans="1:10" x14ac:dyDescent="0.3">
      <c r="A260" s="20" t="s">
        <v>304</v>
      </c>
      <c r="B260" s="20" t="s">
        <v>25</v>
      </c>
      <c r="C260" s="3">
        <v>1.86</v>
      </c>
      <c r="D260" s="3">
        <v>1.88</v>
      </c>
      <c r="E260" s="3"/>
      <c r="F260" s="3"/>
      <c r="G260" s="63">
        <f t="shared" si="15"/>
        <v>0.57969716318885667</v>
      </c>
      <c r="H260" s="59">
        <f t="shared" si="16"/>
        <v>0.55156538036762914</v>
      </c>
      <c r="J260" s="22"/>
    </row>
    <row r="261" spans="1:10" x14ac:dyDescent="0.3">
      <c r="A261" s="20" t="s">
        <v>305</v>
      </c>
      <c r="B261" s="20" t="s">
        <v>36</v>
      </c>
      <c r="C261" s="3">
        <v>1.45</v>
      </c>
      <c r="D261" s="3">
        <v>1.43</v>
      </c>
      <c r="E261" s="3"/>
      <c r="F261" s="3"/>
      <c r="G261" s="63">
        <f t="shared" si="15"/>
        <v>-0.82701008661800346</v>
      </c>
      <c r="H261" s="59">
        <f t="shared" si="16"/>
        <v>-0.95601847687402253</v>
      </c>
      <c r="J261" s="22"/>
    </row>
    <row r="262" spans="1:10" x14ac:dyDescent="0.3">
      <c r="A262" s="20" t="s">
        <v>306</v>
      </c>
      <c r="B262" s="20" t="s">
        <v>80</v>
      </c>
      <c r="C262" s="3">
        <v>1.67</v>
      </c>
      <c r="D262" s="3">
        <v>1.7</v>
      </c>
      <c r="E262" s="3"/>
      <c r="F262" s="3"/>
      <c r="G262" s="63">
        <f t="shared" si="15"/>
        <v>-7.2191562331395925E-2</v>
      </c>
      <c r="H262" s="59">
        <f t="shared" si="16"/>
        <v>-5.1468162529031358E-2</v>
      </c>
      <c r="J262" s="22"/>
    </row>
    <row r="263" spans="1:10" x14ac:dyDescent="0.3">
      <c r="A263" s="20" t="s">
        <v>307</v>
      </c>
      <c r="B263" s="20" t="s">
        <v>49</v>
      </c>
      <c r="C263" s="3">
        <v>1.4</v>
      </c>
      <c r="D263" s="3">
        <v>1.39</v>
      </c>
      <c r="E263" s="3"/>
      <c r="F263" s="3"/>
      <c r="G263" s="63">
        <f t="shared" si="15"/>
        <v>-0.99855975122859619</v>
      </c>
      <c r="H263" s="59">
        <f t="shared" si="16"/>
        <v>-1.0900259308510583</v>
      </c>
      <c r="J263" s="22"/>
    </row>
    <row r="264" spans="1:10" x14ac:dyDescent="0.3">
      <c r="A264" s="20" t="s">
        <v>308</v>
      </c>
      <c r="B264" s="20" t="s">
        <v>46</v>
      </c>
      <c r="C264" s="3">
        <v>1.53</v>
      </c>
      <c r="D264" s="3">
        <v>1.5</v>
      </c>
      <c r="E264" s="3"/>
      <c r="F264" s="3"/>
      <c r="G264" s="63">
        <f t="shared" si="15"/>
        <v>-0.55253062324105495</v>
      </c>
      <c r="H264" s="59">
        <f t="shared" si="16"/>
        <v>-0.72150543241420984</v>
      </c>
      <c r="J264" s="22"/>
    </row>
    <row r="265" spans="1:10" x14ac:dyDescent="0.3">
      <c r="A265" s="20" t="s">
        <v>309</v>
      </c>
      <c r="B265" s="20" t="s">
        <v>25</v>
      </c>
      <c r="C265" s="3">
        <v>2.2599999999999998</v>
      </c>
      <c r="D265" s="3">
        <v>2.29</v>
      </c>
      <c r="E265" s="3"/>
      <c r="F265" s="3"/>
      <c r="G265" s="63">
        <f t="shared" si="15"/>
        <v>1.9520944800735966</v>
      </c>
      <c r="H265" s="59">
        <f t="shared" si="16"/>
        <v>1.9251417836322458</v>
      </c>
      <c r="J265" s="22"/>
    </row>
    <row r="266" spans="1:10" x14ac:dyDescent="0.3">
      <c r="A266" s="20" t="s">
        <v>310</v>
      </c>
      <c r="B266" s="20" t="s">
        <v>311</v>
      </c>
      <c r="C266" s="3">
        <v>1.79</v>
      </c>
      <c r="D266" s="3">
        <v>1.82</v>
      </c>
      <c r="E266" s="3"/>
      <c r="F266" s="3"/>
      <c r="G266" s="63">
        <f t="shared" si="15"/>
        <v>0.33952763273402675</v>
      </c>
      <c r="H266" s="59">
        <f t="shared" si="16"/>
        <v>0.35055419940207616</v>
      </c>
      <c r="J266" s="22"/>
    </row>
    <row r="267" spans="1:10" x14ac:dyDescent="0.3">
      <c r="A267" s="20" t="s">
        <v>312</v>
      </c>
      <c r="B267" s="20" t="s">
        <v>129</v>
      </c>
      <c r="C267" s="3">
        <v>1.44</v>
      </c>
      <c r="D267" s="3">
        <v>1.43</v>
      </c>
      <c r="E267" s="3"/>
      <c r="F267" s="3"/>
      <c r="G267" s="63">
        <f t="shared" si="15"/>
        <v>-0.86132001954012205</v>
      </c>
      <c r="H267" s="59">
        <f t="shared" si="16"/>
        <v>-0.95601847687402253</v>
      </c>
      <c r="J267" s="22"/>
    </row>
    <row r="268" spans="1:10" x14ac:dyDescent="0.3">
      <c r="A268" s="20" t="s">
        <v>313</v>
      </c>
      <c r="B268" s="20" t="s">
        <v>49</v>
      </c>
      <c r="C268" s="3">
        <v>1.68</v>
      </c>
      <c r="D268" s="3">
        <v>1.66</v>
      </c>
      <c r="E268" s="3"/>
      <c r="F268" s="3"/>
      <c r="G268" s="63">
        <f t="shared" si="15"/>
        <v>-3.7881629409277369E-2</v>
      </c>
      <c r="H268" s="59">
        <f t="shared" si="16"/>
        <v>-0.1854756165060672</v>
      </c>
      <c r="J268" s="22"/>
    </row>
    <row r="269" spans="1:10" x14ac:dyDescent="0.3">
      <c r="A269" s="20" t="s">
        <v>314</v>
      </c>
      <c r="B269" s="20" t="s">
        <v>61</v>
      </c>
      <c r="C269" s="3">
        <v>1.65</v>
      </c>
      <c r="D269" s="3">
        <v>1.75</v>
      </c>
      <c r="E269" s="3"/>
      <c r="F269" s="3"/>
      <c r="G269" s="63">
        <f t="shared" si="15"/>
        <v>-0.14081142817563305</v>
      </c>
      <c r="H269" s="59">
        <f t="shared" si="16"/>
        <v>0.11604115494226344</v>
      </c>
      <c r="J269" s="22"/>
    </row>
    <row r="270" spans="1:10" x14ac:dyDescent="0.3">
      <c r="A270" s="20" t="s">
        <v>315</v>
      </c>
      <c r="B270" s="20" t="s">
        <v>124</v>
      </c>
      <c r="C270" s="3">
        <v>1.64</v>
      </c>
      <c r="D270" s="3">
        <v>1.62</v>
      </c>
      <c r="E270" s="3"/>
      <c r="F270" s="3"/>
      <c r="G270" s="63">
        <f t="shared" si="15"/>
        <v>-0.17512136109775162</v>
      </c>
      <c r="H270" s="59">
        <f t="shared" si="16"/>
        <v>-0.31948307048310226</v>
      </c>
      <c r="J270" s="22"/>
    </row>
    <row r="271" spans="1:10" x14ac:dyDescent="0.3">
      <c r="A271" s="20" t="s">
        <v>316</v>
      </c>
      <c r="B271" s="20" t="s">
        <v>40</v>
      </c>
      <c r="C271" s="3">
        <v>1.52</v>
      </c>
      <c r="D271" s="3">
        <v>1.52</v>
      </c>
      <c r="E271" s="3"/>
      <c r="F271" s="3"/>
      <c r="G271" s="63">
        <f t="shared" si="15"/>
        <v>-0.58684055616317354</v>
      </c>
      <c r="H271" s="59">
        <f t="shared" si="16"/>
        <v>-0.65450170542569186</v>
      </c>
      <c r="J271" s="22"/>
    </row>
    <row r="272" spans="1:10" x14ac:dyDescent="0.3">
      <c r="A272" s="20" t="s">
        <v>316</v>
      </c>
      <c r="B272" s="20" t="s">
        <v>58</v>
      </c>
      <c r="C272" s="3">
        <v>1.31</v>
      </c>
      <c r="D272" s="3">
        <v>1.26</v>
      </c>
      <c r="E272" s="3"/>
      <c r="F272" s="3"/>
      <c r="G272" s="63">
        <f t="shared" si="15"/>
        <v>-1.3073491475276624</v>
      </c>
      <c r="H272" s="59">
        <f t="shared" si="16"/>
        <v>-1.525550156276424</v>
      </c>
      <c r="J272" s="22"/>
    </row>
    <row r="273" spans="1:10" x14ac:dyDescent="0.3">
      <c r="A273" s="20" t="s">
        <v>316</v>
      </c>
      <c r="B273" s="20" t="s">
        <v>97</v>
      </c>
      <c r="C273" s="3">
        <v>1.56</v>
      </c>
      <c r="D273" s="3">
        <v>1.56</v>
      </c>
      <c r="E273" s="3"/>
      <c r="F273" s="3"/>
      <c r="G273" s="63">
        <f t="shared" si="15"/>
        <v>-0.44960082447469929</v>
      </c>
      <c r="H273" s="59">
        <f t="shared" si="16"/>
        <v>-0.52049425144865602</v>
      </c>
      <c r="J273" s="22"/>
    </row>
    <row r="274" spans="1:10" x14ac:dyDescent="0.3">
      <c r="A274" s="20" t="s">
        <v>317</v>
      </c>
      <c r="B274" s="20" t="s">
        <v>97</v>
      </c>
      <c r="C274" s="3">
        <v>1.25</v>
      </c>
      <c r="D274" s="3">
        <v>1.27</v>
      </c>
      <c r="E274" s="3"/>
      <c r="F274" s="3"/>
      <c r="G274" s="63">
        <f t="shared" si="15"/>
        <v>-1.5132087450603737</v>
      </c>
      <c r="H274" s="59">
        <f t="shared" si="16"/>
        <v>-1.492048292782165</v>
      </c>
      <c r="J274" s="22"/>
    </row>
    <row r="275" spans="1:10" x14ac:dyDescent="0.3">
      <c r="A275" s="20" t="s">
        <v>318</v>
      </c>
      <c r="B275" s="20" t="s">
        <v>223</v>
      </c>
      <c r="C275" s="3">
        <v>1.52</v>
      </c>
      <c r="D275" s="3">
        <v>1.52</v>
      </c>
      <c r="E275" s="3"/>
      <c r="F275" s="3"/>
      <c r="G275" s="63">
        <f t="shared" si="15"/>
        <v>-0.58684055616317354</v>
      </c>
      <c r="H275" s="59">
        <f t="shared" si="16"/>
        <v>-0.65450170542569186</v>
      </c>
      <c r="J275" s="22"/>
    </row>
    <row r="276" spans="1:10" x14ac:dyDescent="0.3">
      <c r="A276" s="20" t="s">
        <v>319</v>
      </c>
      <c r="B276" s="20" t="s">
        <v>61</v>
      </c>
      <c r="C276" s="3">
        <v>1.49</v>
      </c>
      <c r="D276" s="3">
        <v>1.52</v>
      </c>
      <c r="E276" s="3"/>
      <c r="F276" s="3"/>
      <c r="G276" s="63">
        <f t="shared" si="15"/>
        <v>-0.68977035492952921</v>
      </c>
      <c r="H276" s="59">
        <f t="shared" si="16"/>
        <v>-0.65450170542569186</v>
      </c>
      <c r="J276" s="22"/>
    </row>
    <row r="277" spans="1:10" x14ac:dyDescent="0.3">
      <c r="A277" s="20" t="s">
        <v>320</v>
      </c>
      <c r="B277" s="20" t="s">
        <v>63</v>
      </c>
      <c r="C277" s="3">
        <v>1.67</v>
      </c>
      <c r="D277" s="3">
        <v>1.63</v>
      </c>
      <c r="E277" s="3"/>
      <c r="F277" s="3"/>
      <c r="G277" s="63">
        <f t="shared" si="15"/>
        <v>-7.2191562331395925E-2</v>
      </c>
      <c r="H277" s="59">
        <f t="shared" si="16"/>
        <v>-0.28598120698884405</v>
      </c>
      <c r="J277" s="22"/>
    </row>
    <row r="278" spans="1:10" x14ac:dyDescent="0.3">
      <c r="A278" s="20" t="s">
        <v>321</v>
      </c>
      <c r="B278" s="20" t="s">
        <v>29</v>
      </c>
      <c r="C278" s="3">
        <v>1.85</v>
      </c>
      <c r="D278" s="3">
        <v>1.89</v>
      </c>
      <c r="E278" s="3"/>
      <c r="F278" s="3"/>
      <c r="G278" s="63">
        <f t="shared" si="15"/>
        <v>0.54538723026673808</v>
      </c>
      <c r="H278" s="59">
        <f t="shared" si="16"/>
        <v>0.58506724386188813</v>
      </c>
      <c r="J278" s="22"/>
    </row>
    <row r="279" spans="1:10" x14ac:dyDescent="0.3">
      <c r="A279" s="20" t="s">
        <v>322</v>
      </c>
      <c r="B279" s="20" t="s">
        <v>25</v>
      </c>
      <c r="C279" s="3">
        <v>1.8</v>
      </c>
      <c r="D279" s="3">
        <v>1.83</v>
      </c>
      <c r="E279" s="3"/>
      <c r="F279" s="3"/>
      <c r="G279" s="63">
        <f t="shared" si="15"/>
        <v>0.37383756565614534</v>
      </c>
      <c r="H279" s="59">
        <f t="shared" si="16"/>
        <v>0.38405606289633509</v>
      </c>
      <c r="J279" s="22"/>
    </row>
    <row r="280" spans="1:10" x14ac:dyDescent="0.3">
      <c r="A280" s="20" t="s">
        <v>323</v>
      </c>
      <c r="B280" s="20" t="s">
        <v>25</v>
      </c>
      <c r="C280" s="3">
        <v>1.83</v>
      </c>
      <c r="D280" s="3">
        <v>1.78</v>
      </c>
      <c r="E280" s="3"/>
      <c r="F280" s="3"/>
      <c r="G280" s="63">
        <f t="shared" si="15"/>
        <v>0.47676736442250101</v>
      </c>
      <c r="H280" s="59">
        <f t="shared" si="16"/>
        <v>0.21654674542504032</v>
      </c>
      <c r="J280" s="22"/>
    </row>
    <row r="281" spans="1:10" x14ac:dyDescent="0.3">
      <c r="A281" s="20" t="s">
        <v>324</v>
      </c>
      <c r="B281" s="20" t="s">
        <v>124</v>
      </c>
      <c r="C281" s="3">
        <v>1.6</v>
      </c>
      <c r="D281" s="3">
        <v>1.66</v>
      </c>
      <c r="E281" s="3"/>
      <c r="F281" s="3"/>
      <c r="G281" s="63">
        <f t="shared" si="15"/>
        <v>-0.31236109278622509</v>
      </c>
      <c r="H281" s="59">
        <f t="shared" si="16"/>
        <v>-0.1854756165060672</v>
      </c>
      <c r="J281" s="22"/>
    </row>
    <row r="282" spans="1:10" x14ac:dyDescent="0.3">
      <c r="A282" s="20" t="s">
        <v>325</v>
      </c>
      <c r="B282" s="20" t="s">
        <v>80</v>
      </c>
      <c r="C282" s="3">
        <v>1.87</v>
      </c>
      <c r="D282" s="3">
        <v>1.87</v>
      </c>
      <c r="E282" s="3"/>
      <c r="F282" s="3"/>
      <c r="G282" s="63">
        <f t="shared" si="15"/>
        <v>0.61400709611097526</v>
      </c>
      <c r="H282" s="59">
        <f t="shared" si="16"/>
        <v>0.51806351687337093</v>
      </c>
      <c r="J282" s="22"/>
    </row>
    <row r="283" spans="1:10" x14ac:dyDescent="0.3">
      <c r="A283" s="20" t="s">
        <v>326</v>
      </c>
      <c r="B283" s="20" t="s">
        <v>68</v>
      </c>
      <c r="C283" s="3">
        <v>1.0900000000000001</v>
      </c>
      <c r="D283" s="3">
        <v>1.08</v>
      </c>
      <c r="E283" s="3"/>
      <c r="F283" s="3"/>
      <c r="G283" s="63">
        <f t="shared" si="15"/>
        <v>-2.0621676718142701</v>
      </c>
      <c r="H283" s="59">
        <f t="shared" si="16"/>
        <v>-2.1285836991730847</v>
      </c>
      <c r="J283" s="22"/>
    </row>
    <row r="284" spans="1:10" x14ac:dyDescent="0.3">
      <c r="A284" s="20" t="s">
        <v>327</v>
      </c>
      <c r="B284" s="20" t="s">
        <v>49</v>
      </c>
      <c r="C284" s="3">
        <v>1.71</v>
      </c>
      <c r="D284" s="3">
        <v>1.7</v>
      </c>
      <c r="E284" s="3"/>
      <c r="F284" s="3"/>
      <c r="G284" s="63">
        <f t="shared" si="15"/>
        <v>6.50481693570783E-2</v>
      </c>
      <c r="H284" s="59">
        <f t="shared" si="16"/>
        <v>-5.1468162529031358E-2</v>
      </c>
      <c r="J284" s="22"/>
    </row>
    <row r="285" spans="1:10" x14ac:dyDescent="0.3">
      <c r="A285" s="20" t="s">
        <v>328</v>
      </c>
      <c r="B285" s="20" t="s">
        <v>61</v>
      </c>
      <c r="C285" s="3">
        <v>1.54</v>
      </c>
      <c r="D285" s="3">
        <v>1.65</v>
      </c>
      <c r="E285" s="3"/>
      <c r="F285" s="3"/>
      <c r="G285" s="63">
        <f t="shared" si="15"/>
        <v>-0.51822069031893647</v>
      </c>
      <c r="H285" s="59">
        <f t="shared" si="16"/>
        <v>-0.21897748000032616</v>
      </c>
      <c r="J285" s="22"/>
    </row>
    <row r="286" spans="1:10" x14ac:dyDescent="0.3">
      <c r="A286" s="20" t="s">
        <v>329</v>
      </c>
      <c r="B286" s="20" t="s">
        <v>61</v>
      </c>
      <c r="C286" s="3">
        <v>1.48</v>
      </c>
      <c r="D286" s="3">
        <v>1.49</v>
      </c>
      <c r="E286" s="3"/>
      <c r="F286" s="3"/>
      <c r="G286" s="63">
        <f t="shared" si="15"/>
        <v>-0.7240802878516478</v>
      </c>
      <c r="H286" s="59">
        <f t="shared" si="16"/>
        <v>-0.75500729590846871</v>
      </c>
      <c r="J286" s="22"/>
    </row>
    <row r="287" spans="1:10" x14ac:dyDescent="0.3">
      <c r="A287" s="20" t="s">
        <v>330</v>
      </c>
      <c r="B287" s="20" t="s">
        <v>25</v>
      </c>
      <c r="C287" s="3">
        <v>2.2400000000000002</v>
      </c>
      <c r="D287" s="3">
        <v>2.25</v>
      </c>
      <c r="E287" s="3"/>
      <c r="F287" s="3"/>
      <c r="G287" s="63">
        <f t="shared" si="15"/>
        <v>1.883474614229361</v>
      </c>
      <c r="H287" s="59">
        <f t="shared" si="16"/>
        <v>1.7911343296552098</v>
      </c>
      <c r="J287" s="22"/>
    </row>
    <row r="288" spans="1:10" x14ac:dyDescent="0.3">
      <c r="A288" s="20" t="s">
        <v>331</v>
      </c>
      <c r="B288" s="20" t="s">
        <v>80</v>
      </c>
      <c r="C288" s="3">
        <v>1.57</v>
      </c>
      <c r="D288" s="3">
        <v>1.65</v>
      </c>
      <c r="E288" s="3"/>
      <c r="F288" s="3"/>
      <c r="G288" s="63">
        <f t="shared" si="15"/>
        <v>-0.41529089155258075</v>
      </c>
      <c r="H288" s="59">
        <f t="shared" si="16"/>
        <v>-0.21897748000032616</v>
      </c>
      <c r="J288" s="22"/>
    </row>
    <row r="289" spans="1:10" x14ac:dyDescent="0.3">
      <c r="A289" s="20" t="s">
        <v>332</v>
      </c>
      <c r="B289" s="20" t="s">
        <v>14</v>
      </c>
      <c r="C289" s="3">
        <v>1.97</v>
      </c>
      <c r="D289" s="3">
        <v>1.9</v>
      </c>
      <c r="E289" s="3"/>
      <c r="F289" s="3"/>
      <c r="G289" s="63">
        <f t="shared" si="15"/>
        <v>0.95710642533216006</v>
      </c>
      <c r="H289" s="59">
        <f t="shared" si="16"/>
        <v>0.61856910735614712</v>
      </c>
      <c r="J289" s="22"/>
    </row>
    <row r="290" spans="1:10" x14ac:dyDescent="0.3">
      <c r="A290" s="20" t="s">
        <v>333</v>
      </c>
      <c r="B290" s="20" t="s">
        <v>34</v>
      </c>
      <c r="C290" s="3">
        <v>2.1</v>
      </c>
      <c r="D290" s="3">
        <v>2.14</v>
      </c>
      <c r="E290" s="3"/>
      <c r="F290" s="3"/>
      <c r="G290" s="63">
        <f t="shared" si="15"/>
        <v>1.4031355533197012</v>
      </c>
      <c r="H290" s="59">
        <f t="shared" si="16"/>
        <v>1.422613831218362</v>
      </c>
      <c r="J290" s="22"/>
    </row>
    <row r="291" spans="1:10" x14ac:dyDescent="0.3">
      <c r="A291" s="20" t="s">
        <v>334</v>
      </c>
      <c r="B291" s="20" t="s">
        <v>25</v>
      </c>
      <c r="C291" s="3">
        <v>2.0699999999999998</v>
      </c>
      <c r="D291" s="3">
        <v>2.09</v>
      </c>
      <c r="E291" s="3"/>
      <c r="F291" s="3"/>
      <c r="G291" s="63">
        <f t="shared" si="15"/>
        <v>1.3002057545533448</v>
      </c>
      <c r="H291" s="59">
        <f t="shared" si="16"/>
        <v>1.2551045137470664</v>
      </c>
      <c r="J291" s="22"/>
    </row>
    <row r="292" spans="1:10" x14ac:dyDescent="0.3">
      <c r="A292" s="20" t="s">
        <v>335</v>
      </c>
      <c r="B292" s="20" t="s">
        <v>16</v>
      </c>
      <c r="C292" s="3">
        <v>1.45</v>
      </c>
      <c r="D292" s="3">
        <v>1.43</v>
      </c>
      <c r="E292" s="3"/>
      <c r="F292" s="3"/>
      <c r="G292" s="63">
        <f t="shared" si="15"/>
        <v>-0.82701008661800346</v>
      </c>
      <c r="H292" s="59">
        <f t="shared" si="16"/>
        <v>-0.95601847687402253</v>
      </c>
      <c r="J292" s="22"/>
    </row>
    <row r="293" spans="1:10" x14ac:dyDescent="0.3">
      <c r="A293" s="20" t="s">
        <v>336</v>
      </c>
      <c r="B293" s="20" t="s">
        <v>182</v>
      </c>
      <c r="C293" s="3">
        <v>1.57</v>
      </c>
      <c r="D293" s="3">
        <v>1.52</v>
      </c>
      <c r="E293" s="3"/>
      <c r="F293" s="3"/>
      <c r="G293" s="63">
        <f t="shared" si="15"/>
        <v>-0.41529089155258075</v>
      </c>
      <c r="H293" s="59">
        <f t="shared" si="16"/>
        <v>-0.65450170542569186</v>
      </c>
      <c r="J293" s="22"/>
    </row>
    <row r="294" spans="1:10" x14ac:dyDescent="0.3">
      <c r="A294" s="20" t="s">
        <v>337</v>
      </c>
      <c r="B294" s="20" t="s">
        <v>25</v>
      </c>
      <c r="C294" s="3">
        <v>1.91</v>
      </c>
      <c r="D294" s="3">
        <v>1.95</v>
      </c>
      <c r="E294" s="3"/>
      <c r="F294" s="3"/>
      <c r="G294" s="63">
        <f t="shared" si="15"/>
        <v>0.75124682779944874</v>
      </c>
      <c r="H294" s="59">
        <f t="shared" si="16"/>
        <v>0.78607842482744184</v>
      </c>
      <c r="J294" s="22"/>
    </row>
    <row r="295" spans="1:10" x14ac:dyDescent="0.3">
      <c r="A295" s="20" t="s">
        <v>338</v>
      </c>
      <c r="B295" s="20" t="s">
        <v>80</v>
      </c>
      <c r="C295" s="3">
        <v>1.49</v>
      </c>
      <c r="D295" s="3">
        <v>1.54</v>
      </c>
      <c r="E295" s="3"/>
      <c r="F295" s="3"/>
      <c r="G295" s="63">
        <f t="shared" si="15"/>
        <v>-0.68977035492952921</v>
      </c>
      <c r="H295" s="59">
        <f t="shared" si="16"/>
        <v>-0.587497978437174</v>
      </c>
      <c r="J295" s="22"/>
    </row>
    <row r="296" spans="1:10" x14ac:dyDescent="0.3">
      <c r="A296" s="20" t="s">
        <v>339</v>
      </c>
      <c r="B296" s="20" t="s">
        <v>65</v>
      </c>
      <c r="C296" s="3">
        <v>1.63</v>
      </c>
      <c r="D296" s="3">
        <v>1.62</v>
      </c>
      <c r="E296" s="3"/>
      <c r="F296" s="3"/>
      <c r="G296" s="63">
        <f t="shared" si="15"/>
        <v>-0.20943129401987015</v>
      </c>
      <c r="H296" s="59">
        <f t="shared" si="16"/>
        <v>-0.31948307048310226</v>
      </c>
      <c r="J296" s="22"/>
    </row>
    <row r="297" spans="1:10" x14ac:dyDescent="0.3">
      <c r="A297" s="20" t="s">
        <v>340</v>
      </c>
      <c r="B297" s="20" t="s">
        <v>14</v>
      </c>
      <c r="C297" s="3">
        <v>1.61</v>
      </c>
      <c r="D297" s="3">
        <v>1.63</v>
      </c>
      <c r="E297" s="3"/>
      <c r="F297" s="3"/>
      <c r="G297" s="63">
        <f t="shared" si="15"/>
        <v>-0.2780511598641065</v>
      </c>
      <c r="H297" s="59">
        <f t="shared" si="16"/>
        <v>-0.28598120698884405</v>
      </c>
      <c r="J297" s="22"/>
    </row>
    <row r="298" spans="1:10" x14ac:dyDescent="0.3">
      <c r="A298" s="20" t="s">
        <v>341</v>
      </c>
      <c r="B298" s="20" t="s">
        <v>25</v>
      </c>
      <c r="C298" s="3">
        <v>1.94</v>
      </c>
      <c r="D298" s="3">
        <v>2.0099999999999998</v>
      </c>
      <c r="E298" s="3"/>
      <c r="F298" s="3"/>
      <c r="G298" s="63">
        <f t="shared" si="15"/>
        <v>0.8541766265658044</v>
      </c>
      <c r="H298" s="59">
        <f t="shared" si="16"/>
        <v>0.98708960579299487</v>
      </c>
      <c r="J298" s="22"/>
    </row>
    <row r="299" spans="1:10" x14ac:dyDescent="0.3">
      <c r="A299" s="20" t="s">
        <v>342</v>
      </c>
      <c r="B299" s="20" t="s">
        <v>49</v>
      </c>
      <c r="C299" s="3">
        <v>1.72</v>
      </c>
      <c r="D299" s="3">
        <v>1.75</v>
      </c>
      <c r="E299" s="3"/>
      <c r="F299" s="3"/>
      <c r="G299" s="63">
        <f t="shared" si="15"/>
        <v>9.9358102279196864E-2</v>
      </c>
      <c r="H299" s="59">
        <f t="shared" si="16"/>
        <v>0.11604115494226344</v>
      </c>
      <c r="J299" s="22"/>
    </row>
    <row r="300" spans="1:10" x14ac:dyDescent="0.3">
      <c r="A300" s="20" t="s">
        <v>343</v>
      </c>
      <c r="B300" s="20" t="s">
        <v>25</v>
      </c>
      <c r="C300" s="3">
        <v>1.92</v>
      </c>
      <c r="D300" s="3">
        <v>1.95</v>
      </c>
      <c r="E300" s="3"/>
      <c r="F300" s="3"/>
      <c r="G300" s="63">
        <f t="shared" si="15"/>
        <v>0.78555676072156722</v>
      </c>
      <c r="H300" s="59">
        <f t="shared" si="16"/>
        <v>0.78607842482744184</v>
      </c>
      <c r="J300" s="22"/>
    </row>
    <row r="301" spans="1:10" x14ac:dyDescent="0.3">
      <c r="A301" s="20" t="s">
        <v>344</v>
      </c>
      <c r="B301" s="20" t="s">
        <v>20</v>
      </c>
      <c r="C301" s="3">
        <v>1.93</v>
      </c>
      <c r="D301" s="3">
        <v>1.98</v>
      </c>
      <c r="E301" s="3"/>
      <c r="F301" s="3"/>
      <c r="G301" s="63">
        <f t="shared" si="15"/>
        <v>0.81986669364368581</v>
      </c>
      <c r="H301" s="59">
        <f t="shared" si="16"/>
        <v>0.8865840153102188</v>
      </c>
      <c r="J301" s="22"/>
    </row>
    <row r="302" spans="1:10" x14ac:dyDescent="0.3">
      <c r="A302" s="20" t="s">
        <v>345</v>
      </c>
      <c r="B302" s="20" t="s">
        <v>25</v>
      </c>
      <c r="C302" s="3">
        <v>1.75</v>
      </c>
      <c r="D302" s="3">
        <v>1.84</v>
      </c>
      <c r="E302" s="3"/>
      <c r="F302" s="3"/>
      <c r="G302" s="63">
        <f t="shared" si="15"/>
        <v>0.20228790104555253</v>
      </c>
      <c r="H302" s="59">
        <f t="shared" si="16"/>
        <v>0.41755792639059408</v>
      </c>
      <c r="J302" s="22"/>
    </row>
    <row r="303" spans="1:10" x14ac:dyDescent="0.3">
      <c r="A303" s="20" t="s">
        <v>346</v>
      </c>
      <c r="B303" s="20" t="s">
        <v>25</v>
      </c>
      <c r="C303" s="3">
        <v>2.15</v>
      </c>
      <c r="D303" s="3">
        <v>2.14</v>
      </c>
      <c r="E303" s="3"/>
      <c r="F303" s="3"/>
      <c r="G303" s="63">
        <f t="shared" si="15"/>
        <v>1.5746852179302933</v>
      </c>
      <c r="H303" s="59">
        <f t="shared" si="16"/>
        <v>1.422613831218362</v>
      </c>
      <c r="J303" s="22"/>
    </row>
    <row r="304" spans="1:10" x14ac:dyDescent="0.3">
      <c r="A304" s="20" t="s">
        <v>347</v>
      </c>
      <c r="B304" s="20" t="s">
        <v>14</v>
      </c>
      <c r="C304" s="3">
        <v>1.62</v>
      </c>
      <c r="D304" s="3">
        <v>1.67</v>
      </c>
      <c r="E304" s="3"/>
      <c r="F304" s="3"/>
      <c r="G304" s="63">
        <f t="shared" si="15"/>
        <v>-0.24374122694198797</v>
      </c>
      <c r="H304" s="59">
        <f t="shared" si="16"/>
        <v>-0.15197375301180824</v>
      </c>
      <c r="J304" s="22"/>
    </row>
    <row r="305" spans="1:10" x14ac:dyDescent="0.3">
      <c r="A305" s="20" t="s">
        <v>348</v>
      </c>
      <c r="B305" s="20" t="s">
        <v>29</v>
      </c>
      <c r="C305" s="3">
        <v>1.65</v>
      </c>
      <c r="D305" s="3">
        <v>1.73</v>
      </c>
      <c r="E305" s="3"/>
      <c r="F305" s="3"/>
      <c r="G305" s="63">
        <f t="shared" si="15"/>
        <v>-0.14081142817563305</v>
      </c>
      <c r="H305" s="59">
        <f t="shared" si="16"/>
        <v>4.9037427953745522E-2</v>
      </c>
      <c r="J305" s="22"/>
    </row>
    <row r="306" spans="1:10" ht="18.75" customHeight="1" x14ac:dyDescent="0.3">
      <c r="A306" s="20" t="s">
        <v>349</v>
      </c>
      <c r="B306" s="20" t="s">
        <v>350</v>
      </c>
      <c r="C306" s="3">
        <v>0.89</v>
      </c>
      <c r="D306" s="3">
        <v>0.86</v>
      </c>
      <c r="E306" s="3"/>
      <c r="F306" s="3"/>
      <c r="G306" s="63">
        <f t="shared" si="15"/>
        <v>-2.7483663302566406</v>
      </c>
      <c r="H306" s="59">
        <f t="shared" si="16"/>
        <v>-2.8656246960467815</v>
      </c>
      <c r="J306" s="22"/>
    </row>
    <row r="307" spans="1:10" x14ac:dyDescent="0.3">
      <c r="A307" s="20" t="s">
        <v>351</v>
      </c>
      <c r="B307" s="20" t="s">
        <v>63</v>
      </c>
      <c r="C307" s="3">
        <v>1.36</v>
      </c>
      <c r="D307" s="3">
        <v>1.32</v>
      </c>
      <c r="E307" s="3"/>
      <c r="F307" s="3"/>
      <c r="G307" s="63">
        <f t="shared" si="15"/>
        <v>-1.1357994829170697</v>
      </c>
      <c r="H307" s="59">
        <f t="shared" si="16"/>
        <v>-1.3245389753108703</v>
      </c>
      <c r="J307" s="22"/>
    </row>
    <row r="308" spans="1:10" x14ac:dyDescent="0.3">
      <c r="A308" s="20" t="s">
        <v>352</v>
      </c>
      <c r="B308" s="20" t="s">
        <v>25</v>
      </c>
      <c r="C308" s="3">
        <v>2.2999999999999998</v>
      </c>
      <c r="D308" s="3">
        <v>2.2200000000000002</v>
      </c>
      <c r="E308" s="3"/>
      <c r="F308" s="3"/>
      <c r="G308" s="63">
        <f t="shared" si="15"/>
        <v>2.089334211762071</v>
      </c>
      <c r="H308" s="59">
        <f t="shared" si="16"/>
        <v>1.6906287391724337</v>
      </c>
      <c r="J308" s="22"/>
    </row>
    <row r="309" spans="1:10" x14ac:dyDescent="0.3">
      <c r="A309" s="20" t="s">
        <v>353</v>
      </c>
      <c r="B309" s="20" t="s">
        <v>273</v>
      </c>
      <c r="C309" s="3">
        <v>2.14</v>
      </c>
      <c r="D309" s="3">
        <v>2.2999999999999998</v>
      </c>
      <c r="E309" s="3"/>
      <c r="F309" s="3"/>
      <c r="G309" s="63">
        <f t="shared" si="15"/>
        <v>1.5403752850081756</v>
      </c>
      <c r="H309" s="59">
        <f t="shared" si="16"/>
        <v>1.9586436471265039</v>
      </c>
      <c r="J309" s="22"/>
    </row>
    <row r="310" spans="1:10" x14ac:dyDescent="0.3">
      <c r="A310" s="20" t="s">
        <v>354</v>
      </c>
      <c r="B310" s="20" t="s">
        <v>61</v>
      </c>
      <c r="C310" s="3">
        <v>1.46</v>
      </c>
      <c r="D310" s="3">
        <v>1.43</v>
      </c>
      <c r="E310" s="3"/>
      <c r="F310" s="3"/>
      <c r="G310" s="63">
        <f t="shared" si="15"/>
        <v>-0.79270015369588487</v>
      </c>
      <c r="H310" s="59">
        <f t="shared" si="16"/>
        <v>-0.95601847687402253</v>
      </c>
      <c r="J310" s="22"/>
    </row>
    <row r="311" spans="1:10" x14ac:dyDescent="0.3">
      <c r="A311" s="20" t="s">
        <v>355</v>
      </c>
      <c r="B311" s="20" t="s">
        <v>273</v>
      </c>
      <c r="C311" s="3">
        <v>2.16</v>
      </c>
      <c r="D311" s="3">
        <v>2.1</v>
      </c>
      <c r="E311" s="3"/>
      <c r="F311" s="3"/>
      <c r="G311" s="63">
        <f t="shared" si="15"/>
        <v>1.6089951508524127</v>
      </c>
      <c r="H311" s="59">
        <f t="shared" si="16"/>
        <v>1.2886063772413263</v>
      </c>
      <c r="J311" s="22"/>
    </row>
    <row r="312" spans="1:10" x14ac:dyDescent="0.3">
      <c r="A312" s="20" t="s">
        <v>356</v>
      </c>
      <c r="B312" s="20" t="s">
        <v>34</v>
      </c>
      <c r="C312" s="3">
        <v>1.96</v>
      </c>
      <c r="D312" s="3">
        <v>1.91</v>
      </c>
      <c r="E312" s="3"/>
      <c r="F312" s="3"/>
      <c r="G312" s="63">
        <f t="shared" si="15"/>
        <v>0.92279649241004147</v>
      </c>
      <c r="H312" s="59">
        <f t="shared" si="16"/>
        <v>0.652070970850406</v>
      </c>
      <c r="J312" s="22"/>
    </row>
    <row r="313" spans="1:10" x14ac:dyDescent="0.3">
      <c r="A313" s="20" t="s">
        <v>357</v>
      </c>
      <c r="B313" s="20" t="s">
        <v>14</v>
      </c>
      <c r="C313" s="3">
        <v>1.75</v>
      </c>
      <c r="D313" s="3">
        <v>1.63</v>
      </c>
      <c r="E313" s="3"/>
      <c r="F313" s="3"/>
      <c r="G313" s="63">
        <f t="shared" si="15"/>
        <v>0.20228790104555253</v>
      </c>
      <c r="H313" s="59">
        <f t="shared" si="16"/>
        <v>-0.28598120698884405</v>
      </c>
      <c r="J313" s="22"/>
    </row>
    <row r="314" spans="1:10" x14ac:dyDescent="0.3">
      <c r="A314" s="20" t="s">
        <v>358</v>
      </c>
      <c r="B314" s="20" t="s">
        <v>182</v>
      </c>
      <c r="C314" s="3">
        <v>1.73</v>
      </c>
      <c r="D314" s="3">
        <v>1.8</v>
      </c>
      <c r="E314" s="3"/>
      <c r="F314" s="3"/>
      <c r="G314" s="63">
        <f t="shared" si="15"/>
        <v>0.13366803520131543</v>
      </c>
      <c r="H314" s="59">
        <f t="shared" si="16"/>
        <v>0.28355047241355824</v>
      </c>
      <c r="J314" s="22"/>
    </row>
    <row r="315" spans="1:10" x14ac:dyDescent="0.3">
      <c r="A315" s="20" t="s">
        <v>359</v>
      </c>
      <c r="B315" s="20" t="s">
        <v>75</v>
      </c>
      <c r="C315" s="3">
        <v>1.63</v>
      </c>
      <c r="D315" s="3">
        <v>1.56</v>
      </c>
      <c r="E315" s="3"/>
      <c r="F315" s="3"/>
      <c r="G315" s="63">
        <f t="shared" si="15"/>
        <v>-0.20943129401987015</v>
      </c>
      <c r="H315" s="59">
        <f t="shared" si="16"/>
        <v>-0.52049425144865602</v>
      </c>
      <c r="J315" s="22"/>
    </row>
    <row r="316" spans="1:10" x14ac:dyDescent="0.3">
      <c r="A316" s="20" t="s">
        <v>360</v>
      </c>
      <c r="B316" s="20" t="s">
        <v>75</v>
      </c>
      <c r="C316" s="3">
        <v>1.63</v>
      </c>
      <c r="D316" s="3">
        <v>1.68</v>
      </c>
      <c r="E316" s="3"/>
      <c r="F316" s="3"/>
      <c r="G316" s="63">
        <f t="shared" si="15"/>
        <v>-0.20943129401987015</v>
      </c>
      <c r="H316" s="59">
        <f t="shared" si="16"/>
        <v>-0.11847188951754928</v>
      </c>
      <c r="J316" s="22"/>
    </row>
    <row r="317" spans="1:10" x14ac:dyDescent="0.3">
      <c r="A317" s="20" t="s">
        <v>361</v>
      </c>
      <c r="B317" s="20" t="s">
        <v>58</v>
      </c>
      <c r="C317" s="3">
        <v>1.3</v>
      </c>
      <c r="D317" s="3">
        <v>1.3</v>
      </c>
      <c r="E317" s="3"/>
      <c r="F317" s="3"/>
      <c r="G317" s="63">
        <f t="shared" si="15"/>
        <v>-1.341659080449781</v>
      </c>
      <c r="H317" s="59">
        <f t="shared" si="16"/>
        <v>-1.3915427022993883</v>
      </c>
      <c r="J317" s="22"/>
    </row>
    <row r="318" spans="1:10" x14ac:dyDescent="0.3">
      <c r="A318" s="20" t="s">
        <v>362</v>
      </c>
      <c r="B318" s="20" t="s">
        <v>68</v>
      </c>
      <c r="C318" s="3">
        <v>1.26</v>
      </c>
      <c r="D318" s="3">
        <v>1.25</v>
      </c>
      <c r="E318" s="3"/>
      <c r="F318" s="3"/>
      <c r="G318" s="63">
        <f t="shared" si="15"/>
        <v>-1.4788988121382554</v>
      </c>
      <c r="H318" s="59">
        <f t="shared" si="16"/>
        <v>-1.559052019770683</v>
      </c>
      <c r="J318" s="22"/>
    </row>
    <row r="319" spans="1:10" x14ac:dyDescent="0.3">
      <c r="A319" s="9"/>
      <c r="B319" s="9"/>
      <c r="C319" s="5"/>
      <c r="D319" s="5"/>
      <c r="E319" s="5"/>
      <c r="F319" s="5"/>
      <c r="G319" s="64"/>
      <c r="H319" s="60"/>
      <c r="J319" s="22"/>
    </row>
    <row r="320" spans="1:10" x14ac:dyDescent="0.3">
      <c r="A320" s="9"/>
      <c r="B320" s="9"/>
      <c r="C320" s="5"/>
      <c r="D320" s="5"/>
      <c r="E320" s="5"/>
      <c r="F320" s="5"/>
      <c r="G320" s="64"/>
      <c r="H320" s="60"/>
      <c r="J320" s="22"/>
    </row>
    <row r="321" spans="1:10" x14ac:dyDescent="0.3">
      <c r="A321" s="9"/>
      <c r="B321" s="9"/>
      <c r="C321" s="5"/>
      <c r="D321" s="5"/>
      <c r="E321" s="5"/>
      <c r="F321" s="5"/>
      <c r="G321" s="64"/>
      <c r="H321" s="60"/>
      <c r="J321" s="22"/>
    </row>
    <row r="322" spans="1:10" x14ac:dyDescent="0.3">
      <c r="A322" s="9"/>
      <c r="B322" s="9"/>
      <c r="C322" s="5"/>
      <c r="D322" s="5"/>
      <c r="E322" s="5"/>
      <c r="F322" s="5"/>
      <c r="G322" s="64"/>
      <c r="H322" s="60"/>
      <c r="J322" s="22"/>
    </row>
    <row r="323" spans="1:10" x14ac:dyDescent="0.3">
      <c r="A323" s="9"/>
      <c r="B323" s="9"/>
      <c r="C323" s="5"/>
      <c r="D323" s="5"/>
      <c r="E323" s="5"/>
      <c r="F323" s="5"/>
      <c r="G323" s="64"/>
      <c r="H323" s="60"/>
      <c r="J323" s="22"/>
    </row>
    <row r="324" spans="1:10" x14ac:dyDescent="0.3">
      <c r="A324" s="9"/>
      <c r="B324" s="9"/>
      <c r="C324" s="5"/>
      <c r="D324" s="5"/>
      <c r="E324" s="5"/>
      <c r="F324" s="5"/>
      <c r="G324" s="64"/>
      <c r="H324" s="60"/>
      <c r="J324" s="22"/>
    </row>
    <row r="325" spans="1:10" x14ac:dyDescent="0.3">
      <c r="A325" s="9"/>
      <c r="B325" s="9"/>
      <c r="C325" s="5"/>
      <c r="D325" s="5"/>
      <c r="E325" s="5"/>
      <c r="F325" s="5"/>
      <c r="G325" s="64"/>
      <c r="H325" s="60"/>
      <c r="J325" s="22"/>
    </row>
    <row r="326" spans="1:10" x14ac:dyDescent="0.3">
      <c r="A326" s="9"/>
      <c r="B326" s="9"/>
      <c r="C326" s="5"/>
      <c r="D326" s="5"/>
      <c r="E326" s="5"/>
      <c r="F326" s="5"/>
      <c r="G326" s="64"/>
      <c r="H326" s="60"/>
      <c r="J326" s="22"/>
    </row>
    <row r="327" spans="1:10" x14ac:dyDescent="0.3">
      <c r="A327" s="9"/>
      <c r="B327" s="9"/>
      <c r="C327" s="5"/>
      <c r="D327" s="5"/>
      <c r="E327" s="5"/>
      <c r="F327" s="5"/>
      <c r="G327" s="64"/>
      <c r="H327" s="60"/>
      <c r="J327" s="22"/>
    </row>
    <row r="328" spans="1:10" x14ac:dyDescent="0.3">
      <c r="A328" s="9"/>
      <c r="B328" s="9"/>
      <c r="C328" s="5"/>
      <c r="D328" s="5"/>
      <c r="E328" s="5"/>
      <c r="F328" s="5"/>
      <c r="G328" s="64"/>
      <c r="H328" s="60"/>
      <c r="J328" s="22"/>
    </row>
    <row r="329" spans="1:10" x14ac:dyDescent="0.3">
      <c r="A329" s="9"/>
      <c r="B329" s="9"/>
      <c r="C329" s="5"/>
      <c r="D329" s="5"/>
      <c r="E329" s="5"/>
      <c r="F329" s="5"/>
      <c r="G329" s="64"/>
      <c r="H329" s="60"/>
      <c r="J329" s="22"/>
    </row>
    <row r="330" spans="1:10" x14ac:dyDescent="0.3">
      <c r="A330" s="9"/>
      <c r="B330" s="9"/>
      <c r="C330" s="5"/>
      <c r="D330" s="5"/>
      <c r="E330" s="5"/>
      <c r="F330" s="5"/>
      <c r="G330" s="64"/>
      <c r="H330" s="60"/>
      <c r="J330" s="22"/>
    </row>
    <row r="331" spans="1:10" x14ac:dyDescent="0.3">
      <c r="A331" s="9"/>
      <c r="B331" s="9"/>
      <c r="C331" s="5"/>
      <c r="D331" s="5"/>
      <c r="E331" s="5"/>
      <c r="F331" s="5"/>
      <c r="G331" s="64"/>
      <c r="H331" s="60"/>
      <c r="J331" s="22"/>
    </row>
    <row r="332" spans="1:10" x14ac:dyDescent="0.3">
      <c r="A332" s="9"/>
      <c r="B332" s="9"/>
      <c r="C332" s="5"/>
      <c r="D332" s="5"/>
      <c r="E332" s="5"/>
      <c r="F332" s="5"/>
      <c r="G332" s="64"/>
      <c r="H332" s="60"/>
      <c r="J332" s="22"/>
    </row>
    <row r="333" spans="1:10" x14ac:dyDescent="0.3">
      <c r="A333" s="9"/>
      <c r="B333" s="9"/>
      <c r="C333" s="5"/>
      <c r="D333" s="5"/>
      <c r="E333" s="5"/>
      <c r="F333" s="5"/>
      <c r="G333" s="64"/>
      <c r="H333" s="60"/>
      <c r="J333" s="22"/>
    </row>
    <row r="334" spans="1:10" x14ac:dyDescent="0.3">
      <c r="A334" s="9"/>
      <c r="B334" s="9"/>
      <c r="C334" s="5"/>
      <c r="D334" s="5"/>
      <c r="E334" s="5"/>
      <c r="F334" s="5"/>
      <c r="G334" s="64"/>
      <c r="H334" s="60"/>
      <c r="J334" s="22"/>
    </row>
    <row r="335" spans="1:10" x14ac:dyDescent="0.3">
      <c r="A335" s="9"/>
      <c r="B335" s="9"/>
      <c r="C335" s="5"/>
      <c r="D335" s="5"/>
      <c r="E335" s="5"/>
      <c r="F335" s="5"/>
      <c r="G335" s="64"/>
      <c r="H335" s="60"/>
      <c r="J335" s="22"/>
    </row>
    <row r="336" spans="1:10" x14ac:dyDescent="0.3">
      <c r="A336" s="9"/>
      <c r="B336" s="9"/>
      <c r="C336" s="5"/>
      <c r="D336" s="5"/>
      <c r="E336" s="5"/>
      <c r="F336" s="5"/>
      <c r="G336" s="64"/>
      <c r="H336" s="60"/>
      <c r="J336" s="22"/>
    </row>
    <row r="337" spans="1:10" x14ac:dyDescent="0.3">
      <c r="A337" s="9"/>
      <c r="B337" s="9"/>
      <c r="C337" s="5"/>
      <c r="D337" s="5"/>
      <c r="E337" s="5"/>
      <c r="F337" s="5"/>
      <c r="G337" s="64"/>
      <c r="H337" s="60"/>
      <c r="J337" s="22"/>
    </row>
    <row r="338" spans="1:10" x14ac:dyDescent="0.3">
      <c r="A338" s="9"/>
      <c r="B338" s="9"/>
      <c r="C338" s="5"/>
      <c r="D338" s="5"/>
      <c r="E338" s="5"/>
      <c r="F338" s="5"/>
      <c r="G338" s="64"/>
      <c r="H338" s="60"/>
      <c r="J338" s="22"/>
    </row>
    <row r="339" spans="1:10" x14ac:dyDescent="0.3">
      <c r="A339" s="9"/>
      <c r="B339" s="9"/>
      <c r="C339" s="5"/>
      <c r="D339" s="5"/>
      <c r="E339" s="5"/>
      <c r="F339" s="5"/>
      <c r="G339" s="64"/>
      <c r="H339" s="60"/>
      <c r="J339" s="22"/>
    </row>
    <row r="340" spans="1:10" x14ac:dyDescent="0.3">
      <c r="J340" s="22"/>
    </row>
    <row r="341" spans="1:10" x14ac:dyDescent="0.3">
      <c r="J341" s="22"/>
    </row>
    <row r="342" spans="1:10" x14ac:dyDescent="0.3">
      <c r="J342" s="22"/>
    </row>
    <row r="343" spans="1:10" x14ac:dyDescent="0.3">
      <c r="J343" s="22"/>
    </row>
    <row r="344" spans="1:10" x14ac:dyDescent="0.3">
      <c r="J344" s="22"/>
    </row>
    <row r="345" spans="1:10" x14ac:dyDescent="0.3">
      <c r="J345" s="22"/>
    </row>
    <row r="346" spans="1:10" x14ac:dyDescent="0.3">
      <c r="J346" s="22"/>
    </row>
    <row r="347" spans="1:10" x14ac:dyDescent="0.3">
      <c r="J347" s="22"/>
    </row>
    <row r="348" spans="1:10" x14ac:dyDescent="0.3">
      <c r="J348" s="22"/>
    </row>
    <row r="349" spans="1:10" x14ac:dyDescent="0.3">
      <c r="J349" s="22"/>
    </row>
    <row r="350" spans="1:10" x14ac:dyDescent="0.3">
      <c r="J350" s="22"/>
    </row>
    <row r="351" spans="1:10" x14ac:dyDescent="0.3">
      <c r="J351" s="22"/>
    </row>
    <row r="352" spans="1:10" x14ac:dyDescent="0.3">
      <c r="J352" s="22"/>
    </row>
    <row r="353" spans="10:10" x14ac:dyDescent="0.3">
      <c r="J353" s="22"/>
    </row>
    <row r="354" spans="10:10" x14ac:dyDescent="0.3">
      <c r="J354" s="22"/>
    </row>
    <row r="355" spans="10:10" x14ac:dyDescent="0.3">
      <c r="J355" s="22"/>
    </row>
    <row r="356" spans="10:10" x14ac:dyDescent="0.3">
      <c r="J356" s="22"/>
    </row>
    <row r="357" spans="10:10" x14ac:dyDescent="0.3">
      <c r="J357" s="22"/>
    </row>
    <row r="358" spans="10:10" x14ac:dyDescent="0.3">
      <c r="J358" s="22"/>
    </row>
    <row r="359" spans="10:10" x14ac:dyDescent="0.3">
      <c r="J359" s="22"/>
    </row>
    <row r="360" spans="10:10" x14ac:dyDescent="0.3">
      <c r="J360" s="22"/>
    </row>
    <row r="361" spans="10:10" x14ac:dyDescent="0.3">
      <c r="J361" s="22"/>
    </row>
    <row r="362" spans="10:10" x14ac:dyDescent="0.3">
      <c r="J362" s="22"/>
    </row>
    <row r="363" spans="10:10" x14ac:dyDescent="0.3">
      <c r="J363" s="22"/>
    </row>
    <row r="364" spans="10:10" x14ac:dyDescent="0.3">
      <c r="J364" s="22"/>
    </row>
    <row r="365" spans="10:10" x14ac:dyDescent="0.3">
      <c r="J365" s="22"/>
    </row>
    <row r="366" spans="10:10" x14ac:dyDescent="0.3">
      <c r="J366" s="22"/>
    </row>
    <row r="367" spans="10:10" x14ac:dyDescent="0.3">
      <c r="J367" s="22"/>
    </row>
    <row r="368" spans="10:10" x14ac:dyDescent="0.3">
      <c r="J368" s="22"/>
    </row>
    <row r="369" spans="10:10" x14ac:dyDescent="0.3">
      <c r="J369" s="22"/>
    </row>
    <row r="370" spans="10:10" x14ac:dyDescent="0.3">
      <c r="J370" s="22"/>
    </row>
    <row r="371" spans="10:10" x14ac:dyDescent="0.3">
      <c r="J371" s="22"/>
    </row>
    <row r="372" spans="10:10" x14ac:dyDescent="0.3">
      <c r="J372" s="22"/>
    </row>
    <row r="373" spans="10:10" x14ac:dyDescent="0.3">
      <c r="J373" s="22"/>
    </row>
    <row r="374" spans="10:10" x14ac:dyDescent="0.3">
      <c r="J374" s="22"/>
    </row>
    <row r="375" spans="10:10" x14ac:dyDescent="0.3">
      <c r="J375" s="22"/>
    </row>
    <row r="376" spans="10:10" x14ac:dyDescent="0.3">
      <c r="J376" s="22"/>
    </row>
    <row r="377" spans="10:10" x14ac:dyDescent="0.3">
      <c r="J377" s="22"/>
    </row>
    <row r="378" spans="10:10" x14ac:dyDescent="0.3">
      <c r="J378" s="22"/>
    </row>
    <row r="379" spans="10:10" x14ac:dyDescent="0.3">
      <c r="J379" s="22"/>
    </row>
    <row r="380" spans="10:10" x14ac:dyDescent="0.3">
      <c r="J380" s="22"/>
    </row>
    <row r="381" spans="10:10" x14ac:dyDescent="0.3">
      <c r="J381" s="22"/>
    </row>
    <row r="382" spans="10:10" x14ac:dyDescent="0.3">
      <c r="J382" s="22"/>
    </row>
    <row r="383" spans="10:10" x14ac:dyDescent="0.3">
      <c r="J383" s="22"/>
    </row>
    <row r="384" spans="10:10" x14ac:dyDescent="0.3">
      <c r="J384" s="22"/>
    </row>
    <row r="385" spans="10:10" x14ac:dyDescent="0.3">
      <c r="J385" s="22"/>
    </row>
    <row r="386" spans="10:10" x14ac:dyDescent="0.3">
      <c r="J386" s="22"/>
    </row>
    <row r="387" spans="10:10" x14ac:dyDescent="0.3">
      <c r="J387" s="22"/>
    </row>
    <row r="388" spans="10:10" x14ac:dyDescent="0.3">
      <c r="J388" s="22"/>
    </row>
    <row r="389" spans="10:10" x14ac:dyDescent="0.3">
      <c r="J389" s="22"/>
    </row>
    <row r="390" spans="10:10" x14ac:dyDescent="0.3">
      <c r="J390" s="22"/>
    </row>
    <row r="391" spans="10:10" x14ac:dyDescent="0.3">
      <c r="J391" s="22"/>
    </row>
    <row r="392" spans="10:10" x14ac:dyDescent="0.3">
      <c r="J392" s="22"/>
    </row>
    <row r="393" spans="10:10" x14ac:dyDescent="0.3">
      <c r="J393" s="22"/>
    </row>
    <row r="394" spans="10:10" x14ac:dyDescent="0.3">
      <c r="J394" s="22"/>
    </row>
    <row r="395" spans="10:10" x14ac:dyDescent="0.3">
      <c r="J395" s="22"/>
    </row>
    <row r="396" spans="10:10" x14ac:dyDescent="0.3">
      <c r="J396" s="22"/>
    </row>
    <row r="397" spans="10:10" x14ac:dyDescent="0.3">
      <c r="J397" s="22"/>
    </row>
    <row r="398" spans="10:10" x14ac:dyDescent="0.3">
      <c r="J398" s="22"/>
    </row>
    <row r="399" spans="10:10" x14ac:dyDescent="0.3">
      <c r="J399" s="22"/>
    </row>
    <row r="400" spans="10:10" x14ac:dyDescent="0.3">
      <c r="J400" s="22"/>
    </row>
    <row r="401" spans="10:10" x14ac:dyDescent="0.3">
      <c r="J401" s="22"/>
    </row>
    <row r="402" spans="10:10" x14ac:dyDescent="0.3">
      <c r="J402" s="22"/>
    </row>
    <row r="403" spans="10:10" x14ac:dyDescent="0.3">
      <c r="J403" s="22"/>
    </row>
    <row r="404" spans="10:10" x14ac:dyDescent="0.3">
      <c r="J404" s="22"/>
    </row>
    <row r="405" spans="10:10" x14ac:dyDescent="0.3">
      <c r="J405" s="22"/>
    </row>
    <row r="406" spans="10:10" x14ac:dyDescent="0.3">
      <c r="J406" s="22"/>
    </row>
    <row r="407" spans="10:10" x14ac:dyDescent="0.3">
      <c r="J407" s="22"/>
    </row>
    <row r="408" spans="10:10" x14ac:dyDescent="0.3">
      <c r="J408" s="22"/>
    </row>
    <row r="409" spans="10:10" x14ac:dyDescent="0.3">
      <c r="J409" s="22"/>
    </row>
    <row r="410" spans="10:10" x14ac:dyDescent="0.3">
      <c r="J410" s="22"/>
    </row>
    <row r="411" spans="10:10" x14ac:dyDescent="0.3">
      <c r="J411" s="22"/>
    </row>
    <row r="412" spans="10:10" x14ac:dyDescent="0.3">
      <c r="J412" s="22"/>
    </row>
    <row r="413" spans="10:10" x14ac:dyDescent="0.3">
      <c r="J413" s="22"/>
    </row>
    <row r="414" spans="10:10" x14ac:dyDescent="0.3">
      <c r="J414" s="22"/>
    </row>
    <row r="415" spans="10:10" x14ac:dyDescent="0.3">
      <c r="J415" s="22"/>
    </row>
    <row r="416" spans="10:10" x14ac:dyDescent="0.3">
      <c r="J416" s="22"/>
    </row>
    <row r="417" spans="10:10" x14ac:dyDescent="0.3">
      <c r="J417" s="22"/>
    </row>
    <row r="418" spans="10:10" x14ac:dyDescent="0.3">
      <c r="J418" s="22"/>
    </row>
    <row r="419" spans="10:10" x14ac:dyDescent="0.3">
      <c r="J419" s="22"/>
    </row>
    <row r="420" spans="10:10" x14ac:dyDescent="0.3">
      <c r="J420" s="22"/>
    </row>
    <row r="421" spans="10:10" x14ac:dyDescent="0.3">
      <c r="J421" s="22"/>
    </row>
    <row r="422" spans="10:10" x14ac:dyDescent="0.3">
      <c r="J422" s="22"/>
    </row>
    <row r="423" spans="10:10" x14ac:dyDescent="0.3">
      <c r="J423" s="22"/>
    </row>
    <row r="424" spans="10:10" x14ac:dyDescent="0.3">
      <c r="J424" s="22"/>
    </row>
    <row r="425" spans="10:10" x14ac:dyDescent="0.3">
      <c r="J425" s="22"/>
    </row>
    <row r="426" spans="10:10" x14ac:dyDescent="0.3">
      <c r="J426" s="22"/>
    </row>
    <row r="427" spans="10:10" x14ac:dyDescent="0.3">
      <c r="J427" s="22"/>
    </row>
    <row r="428" spans="10:10" x14ac:dyDescent="0.3">
      <c r="J428" s="22"/>
    </row>
    <row r="429" spans="10:10" x14ac:dyDescent="0.3">
      <c r="J429" s="22"/>
    </row>
    <row r="430" spans="10:10" x14ac:dyDescent="0.3">
      <c r="J430" s="22"/>
    </row>
    <row r="431" spans="10:10" x14ac:dyDescent="0.3">
      <c r="J431" s="22"/>
    </row>
    <row r="432" spans="10:10" x14ac:dyDescent="0.3">
      <c r="J432" s="22"/>
    </row>
    <row r="433" spans="10:10" x14ac:dyDescent="0.3">
      <c r="J433" s="22"/>
    </row>
    <row r="434" spans="10:10" x14ac:dyDescent="0.3">
      <c r="J434" s="22"/>
    </row>
    <row r="435" spans="10:10" x14ac:dyDescent="0.3">
      <c r="J435" s="22"/>
    </row>
    <row r="436" spans="10:10" x14ac:dyDescent="0.3">
      <c r="J436" s="22"/>
    </row>
    <row r="437" spans="10:10" x14ac:dyDescent="0.3">
      <c r="J437" s="22"/>
    </row>
    <row r="438" spans="10:10" x14ac:dyDescent="0.3">
      <c r="J438" s="22"/>
    </row>
    <row r="439" spans="10:10" x14ac:dyDescent="0.3">
      <c r="J439" s="22"/>
    </row>
    <row r="440" spans="10:10" x14ac:dyDescent="0.3">
      <c r="J440" s="22"/>
    </row>
    <row r="441" spans="10:10" x14ac:dyDescent="0.3">
      <c r="J441" s="22"/>
    </row>
    <row r="442" spans="10:10" x14ac:dyDescent="0.3">
      <c r="J442" s="22"/>
    </row>
    <row r="443" spans="10:10" x14ac:dyDescent="0.3">
      <c r="J443" s="22"/>
    </row>
    <row r="444" spans="10:10" x14ac:dyDescent="0.3">
      <c r="J444" s="22"/>
    </row>
    <row r="445" spans="10:10" x14ac:dyDescent="0.3">
      <c r="J445" s="22"/>
    </row>
    <row r="446" spans="10:10" x14ac:dyDescent="0.3">
      <c r="J446" s="22"/>
    </row>
    <row r="447" spans="10:10" x14ac:dyDescent="0.3">
      <c r="J447" s="22"/>
    </row>
    <row r="448" spans="10:10" x14ac:dyDescent="0.3">
      <c r="J448" s="22"/>
    </row>
    <row r="449" spans="10:10" x14ac:dyDescent="0.3">
      <c r="J449" s="22"/>
    </row>
    <row r="450" spans="10:10" x14ac:dyDescent="0.3">
      <c r="J450" s="22"/>
    </row>
    <row r="451" spans="10:10" x14ac:dyDescent="0.3">
      <c r="J451" s="22"/>
    </row>
    <row r="452" spans="10:10" x14ac:dyDescent="0.3">
      <c r="J452" s="22"/>
    </row>
    <row r="453" spans="10:10" x14ac:dyDescent="0.3">
      <c r="J453" s="22"/>
    </row>
    <row r="454" spans="10:10" x14ac:dyDescent="0.3">
      <c r="J454" s="22"/>
    </row>
    <row r="455" spans="10:10" x14ac:dyDescent="0.3">
      <c r="J455" s="22"/>
    </row>
    <row r="456" spans="10:10" x14ac:dyDescent="0.3">
      <c r="J456" s="22"/>
    </row>
    <row r="457" spans="10:10" x14ac:dyDescent="0.3">
      <c r="J457" s="22"/>
    </row>
    <row r="458" spans="10:10" x14ac:dyDescent="0.3">
      <c r="J458" s="22"/>
    </row>
    <row r="459" spans="10:10" x14ac:dyDescent="0.3">
      <c r="J459" s="22"/>
    </row>
    <row r="460" spans="10:10" x14ac:dyDescent="0.3">
      <c r="J460" s="22"/>
    </row>
    <row r="461" spans="10:10" x14ac:dyDescent="0.3">
      <c r="J461" s="22"/>
    </row>
    <row r="462" spans="10:10" x14ac:dyDescent="0.3">
      <c r="J462" s="22"/>
    </row>
    <row r="463" spans="10:10" x14ac:dyDescent="0.3">
      <c r="J463" s="22"/>
    </row>
    <row r="464" spans="10:10" x14ac:dyDescent="0.3">
      <c r="J464" s="22"/>
    </row>
    <row r="465" spans="10:10" x14ac:dyDescent="0.3">
      <c r="J465" s="22"/>
    </row>
    <row r="466" spans="10:10" x14ac:dyDescent="0.3">
      <c r="J466" s="22"/>
    </row>
    <row r="467" spans="10:10" x14ac:dyDescent="0.3">
      <c r="J467" s="22"/>
    </row>
    <row r="468" spans="10:10" x14ac:dyDescent="0.3">
      <c r="J468" s="22"/>
    </row>
    <row r="469" spans="10:10" x14ac:dyDescent="0.3">
      <c r="J469" s="22"/>
    </row>
    <row r="470" spans="10:10" x14ac:dyDescent="0.3">
      <c r="J470" s="22"/>
    </row>
    <row r="471" spans="10:10" x14ac:dyDescent="0.3">
      <c r="J471" s="22"/>
    </row>
    <row r="472" spans="10:10" x14ac:dyDescent="0.3">
      <c r="J472" s="22"/>
    </row>
    <row r="473" spans="10:10" x14ac:dyDescent="0.3">
      <c r="J473" s="22"/>
    </row>
    <row r="474" spans="10:10" x14ac:dyDescent="0.3">
      <c r="J474" s="22"/>
    </row>
    <row r="475" spans="10:10" x14ac:dyDescent="0.3">
      <c r="J475" s="22"/>
    </row>
    <row r="476" spans="10:10" x14ac:dyDescent="0.3">
      <c r="J476" s="22"/>
    </row>
    <row r="477" spans="10:10" x14ac:dyDescent="0.3">
      <c r="J477" s="22"/>
    </row>
    <row r="478" spans="10:10" x14ac:dyDescent="0.3">
      <c r="J478" s="22"/>
    </row>
    <row r="479" spans="10:10" x14ac:dyDescent="0.3">
      <c r="J479" s="22"/>
    </row>
    <row r="480" spans="10:10" x14ac:dyDescent="0.3">
      <c r="J480" s="22"/>
    </row>
    <row r="481" spans="10:10" x14ac:dyDescent="0.3">
      <c r="J481" s="22"/>
    </row>
    <row r="482" spans="10:10" x14ac:dyDescent="0.3">
      <c r="J482" s="22"/>
    </row>
    <row r="483" spans="10:10" x14ac:dyDescent="0.3">
      <c r="J483" s="22"/>
    </row>
    <row r="484" spans="10:10" x14ac:dyDescent="0.3">
      <c r="J484" s="22"/>
    </row>
    <row r="485" spans="10:10" x14ac:dyDescent="0.3">
      <c r="J485" s="22"/>
    </row>
    <row r="486" spans="10:10" x14ac:dyDescent="0.3">
      <c r="J486" s="22"/>
    </row>
    <row r="487" spans="10:10" x14ac:dyDescent="0.3">
      <c r="J487" s="22"/>
    </row>
    <row r="488" spans="10:10" x14ac:dyDescent="0.3">
      <c r="J488" s="22"/>
    </row>
    <row r="489" spans="10:10" x14ac:dyDescent="0.3">
      <c r="J489" s="22"/>
    </row>
    <row r="490" spans="10:10" x14ac:dyDescent="0.3">
      <c r="J490" s="22"/>
    </row>
    <row r="491" spans="10:10" x14ac:dyDescent="0.3">
      <c r="J491" s="22"/>
    </row>
    <row r="492" spans="10:10" x14ac:dyDescent="0.3">
      <c r="J492" s="22"/>
    </row>
    <row r="493" spans="10:10" x14ac:dyDescent="0.3">
      <c r="J493" s="22"/>
    </row>
    <row r="494" spans="10:10" x14ac:dyDescent="0.3">
      <c r="J494" s="22"/>
    </row>
    <row r="495" spans="10:10" x14ac:dyDescent="0.3">
      <c r="J495" s="22"/>
    </row>
    <row r="496" spans="10:10" x14ac:dyDescent="0.3">
      <c r="J496" s="22"/>
    </row>
    <row r="497" spans="10:10" x14ac:dyDescent="0.3">
      <c r="J497" s="22"/>
    </row>
    <row r="498" spans="10:10" x14ac:dyDescent="0.3">
      <c r="J498" s="22"/>
    </row>
    <row r="499" spans="10:10" x14ac:dyDescent="0.3">
      <c r="J499" s="22"/>
    </row>
    <row r="500" spans="10:10" x14ac:dyDescent="0.3">
      <c r="J500" s="22"/>
    </row>
    <row r="501" spans="10:10" x14ac:dyDescent="0.3">
      <c r="J501" s="22"/>
    </row>
    <row r="502" spans="10:10" x14ac:dyDescent="0.3">
      <c r="J502" s="22"/>
    </row>
    <row r="503" spans="10:10" x14ac:dyDescent="0.3">
      <c r="J503" s="22"/>
    </row>
    <row r="504" spans="10:10" x14ac:dyDescent="0.3">
      <c r="J504" s="22"/>
    </row>
    <row r="505" spans="10:10" x14ac:dyDescent="0.3">
      <c r="J505" s="22"/>
    </row>
    <row r="506" spans="10:10" x14ac:dyDescent="0.3">
      <c r="J506" s="22"/>
    </row>
    <row r="507" spans="10:10" x14ac:dyDescent="0.3">
      <c r="J507" s="22"/>
    </row>
    <row r="508" spans="10:10" x14ac:dyDescent="0.3">
      <c r="J508" s="22"/>
    </row>
    <row r="509" spans="10:10" x14ac:dyDescent="0.3">
      <c r="J509" s="22"/>
    </row>
    <row r="510" spans="10:10" x14ac:dyDescent="0.3">
      <c r="J510" s="22"/>
    </row>
    <row r="511" spans="10:10" x14ac:dyDescent="0.3">
      <c r="J511" s="22"/>
    </row>
    <row r="512" spans="10:10" x14ac:dyDescent="0.3">
      <c r="J512" s="22"/>
    </row>
    <row r="513" spans="10:10" x14ac:dyDescent="0.3">
      <c r="J513" s="22"/>
    </row>
    <row r="514" spans="10:10" x14ac:dyDescent="0.3">
      <c r="J514" s="22"/>
    </row>
    <row r="515" spans="10:10" x14ac:dyDescent="0.3">
      <c r="J515" s="22"/>
    </row>
    <row r="516" spans="10:10" x14ac:dyDescent="0.3">
      <c r="J516" s="22"/>
    </row>
    <row r="517" spans="10:10" x14ac:dyDescent="0.3">
      <c r="J517" s="22"/>
    </row>
    <row r="518" spans="10:10" x14ac:dyDescent="0.3">
      <c r="J518" s="22"/>
    </row>
    <row r="519" spans="10:10" x14ac:dyDescent="0.3">
      <c r="J519" s="22"/>
    </row>
    <row r="520" spans="10:10" x14ac:dyDescent="0.3">
      <c r="J520" s="22"/>
    </row>
    <row r="521" spans="10:10" x14ac:dyDescent="0.3">
      <c r="J521" s="22"/>
    </row>
    <row r="522" spans="10:10" x14ac:dyDescent="0.3">
      <c r="J522" s="22"/>
    </row>
    <row r="523" spans="10:10" x14ac:dyDescent="0.3">
      <c r="J523" s="22"/>
    </row>
    <row r="524" spans="10:10" x14ac:dyDescent="0.3">
      <c r="J524" s="22"/>
    </row>
    <row r="525" spans="10:10" x14ac:dyDescent="0.3">
      <c r="J525" s="22"/>
    </row>
    <row r="526" spans="10:10" x14ac:dyDescent="0.3">
      <c r="J526" s="22"/>
    </row>
    <row r="527" spans="10:10" x14ac:dyDescent="0.3">
      <c r="J527" s="22"/>
    </row>
    <row r="528" spans="10:10" x14ac:dyDescent="0.3">
      <c r="J528" s="22"/>
    </row>
    <row r="529" spans="10:10" x14ac:dyDescent="0.3">
      <c r="J529" s="22"/>
    </row>
    <row r="530" spans="10:10" x14ac:dyDescent="0.3">
      <c r="J530" s="22"/>
    </row>
    <row r="531" spans="10:10" x14ac:dyDescent="0.3">
      <c r="J531" s="22"/>
    </row>
    <row r="532" spans="10:10" x14ac:dyDescent="0.3">
      <c r="J532" s="22"/>
    </row>
    <row r="533" spans="10:10" x14ac:dyDescent="0.3">
      <c r="J533" s="22"/>
    </row>
    <row r="534" spans="10:10" x14ac:dyDescent="0.3">
      <c r="J534" s="22"/>
    </row>
    <row r="535" spans="10:10" x14ac:dyDescent="0.3">
      <c r="J535" s="22"/>
    </row>
    <row r="536" spans="10:10" x14ac:dyDescent="0.3">
      <c r="J536" s="22"/>
    </row>
    <row r="537" spans="10:10" x14ac:dyDescent="0.3">
      <c r="J537" s="22"/>
    </row>
    <row r="538" spans="10:10" x14ac:dyDescent="0.3">
      <c r="J538" s="22"/>
    </row>
    <row r="539" spans="10:10" x14ac:dyDescent="0.3">
      <c r="J539" s="22"/>
    </row>
    <row r="540" spans="10:10" x14ac:dyDescent="0.3">
      <c r="J540" s="22"/>
    </row>
    <row r="541" spans="10:10" x14ac:dyDescent="0.3">
      <c r="J541" s="22"/>
    </row>
    <row r="542" spans="10:10" x14ac:dyDescent="0.3">
      <c r="J542" s="22"/>
    </row>
    <row r="543" spans="10:10" x14ac:dyDescent="0.3">
      <c r="J543" s="22"/>
    </row>
    <row r="544" spans="10:10" x14ac:dyDescent="0.3">
      <c r="J544" s="22"/>
    </row>
    <row r="545" spans="10:10" x14ac:dyDescent="0.3">
      <c r="J545" s="22"/>
    </row>
    <row r="546" spans="10:10" x14ac:dyDescent="0.3">
      <c r="J546" s="22"/>
    </row>
    <row r="547" spans="10:10" x14ac:dyDescent="0.3">
      <c r="J547" s="22"/>
    </row>
    <row r="548" spans="10:10" x14ac:dyDescent="0.3">
      <c r="J548" s="22"/>
    </row>
    <row r="549" spans="10:10" x14ac:dyDescent="0.3">
      <c r="J549" s="22"/>
    </row>
    <row r="550" spans="10:10" x14ac:dyDescent="0.3">
      <c r="J550" s="22"/>
    </row>
    <row r="551" spans="10:10" x14ac:dyDescent="0.3">
      <c r="J551" s="22"/>
    </row>
    <row r="552" spans="10:10" x14ac:dyDescent="0.3">
      <c r="J552" s="22"/>
    </row>
    <row r="553" spans="10:10" x14ac:dyDescent="0.3">
      <c r="J553" s="22"/>
    </row>
    <row r="554" spans="10:10" x14ac:dyDescent="0.3">
      <c r="J554" s="22"/>
    </row>
    <row r="555" spans="10:10" x14ac:dyDescent="0.3">
      <c r="J555" s="22"/>
    </row>
    <row r="556" spans="10:10" x14ac:dyDescent="0.3">
      <c r="J556" s="22"/>
    </row>
    <row r="557" spans="10:10" x14ac:dyDescent="0.3">
      <c r="J557" s="22"/>
    </row>
    <row r="558" spans="10:10" x14ac:dyDescent="0.3">
      <c r="J558" s="22"/>
    </row>
    <row r="559" spans="10:10" x14ac:dyDescent="0.3">
      <c r="J559" s="22"/>
    </row>
    <row r="560" spans="10:10" x14ac:dyDescent="0.3">
      <c r="J560" s="22"/>
    </row>
    <row r="561" spans="10:10" x14ac:dyDescent="0.3">
      <c r="J561" s="22"/>
    </row>
    <row r="562" spans="10:10" x14ac:dyDescent="0.3">
      <c r="J562" s="22"/>
    </row>
    <row r="563" spans="10:10" x14ac:dyDescent="0.3">
      <c r="J563" s="22"/>
    </row>
    <row r="564" spans="10:10" x14ac:dyDescent="0.3">
      <c r="J564" s="22"/>
    </row>
    <row r="565" spans="10:10" x14ac:dyDescent="0.3">
      <c r="J565" s="22"/>
    </row>
    <row r="566" spans="10:10" x14ac:dyDescent="0.3">
      <c r="J566" s="22"/>
    </row>
    <row r="567" spans="10:10" x14ac:dyDescent="0.3">
      <c r="J567" s="22"/>
    </row>
    <row r="568" spans="10:10" x14ac:dyDescent="0.3">
      <c r="J568" s="22"/>
    </row>
    <row r="569" spans="10:10" x14ac:dyDescent="0.3">
      <c r="J569" s="22"/>
    </row>
    <row r="570" spans="10:10" x14ac:dyDescent="0.3">
      <c r="J570" s="22"/>
    </row>
    <row r="571" spans="10:10" x14ac:dyDescent="0.3">
      <c r="J571" s="22"/>
    </row>
    <row r="572" spans="10:10" x14ac:dyDescent="0.3">
      <c r="J572" s="22"/>
    </row>
    <row r="573" spans="10:10" x14ac:dyDescent="0.3">
      <c r="J573" s="22"/>
    </row>
    <row r="574" spans="10:10" x14ac:dyDescent="0.3">
      <c r="J574" s="22"/>
    </row>
    <row r="575" spans="10:10" x14ac:dyDescent="0.3">
      <c r="J575" s="22"/>
    </row>
    <row r="576" spans="10:10" x14ac:dyDescent="0.3">
      <c r="J576" s="22"/>
    </row>
    <row r="577" spans="10:10" x14ac:dyDescent="0.3">
      <c r="J577" s="22"/>
    </row>
    <row r="578" spans="10:10" x14ac:dyDescent="0.3">
      <c r="J578" s="22"/>
    </row>
    <row r="579" spans="10:10" x14ac:dyDescent="0.3">
      <c r="J579" s="22"/>
    </row>
    <row r="580" spans="10:10" x14ac:dyDescent="0.3">
      <c r="J580" s="22"/>
    </row>
    <row r="581" spans="10:10" x14ac:dyDescent="0.3">
      <c r="J581" s="22"/>
    </row>
    <row r="582" spans="10:10" x14ac:dyDescent="0.3">
      <c r="J582" s="22"/>
    </row>
    <row r="583" spans="10:10" x14ac:dyDescent="0.3">
      <c r="J583" s="22"/>
    </row>
    <row r="584" spans="10:10" x14ac:dyDescent="0.3">
      <c r="J584" s="22"/>
    </row>
    <row r="585" spans="10:10" x14ac:dyDescent="0.3">
      <c r="J585" s="22"/>
    </row>
    <row r="586" spans="10:10" x14ac:dyDescent="0.3">
      <c r="J586" s="22"/>
    </row>
    <row r="587" spans="10:10" x14ac:dyDescent="0.3">
      <c r="J587" s="22"/>
    </row>
    <row r="588" spans="10:10" x14ac:dyDescent="0.3">
      <c r="J588" s="22"/>
    </row>
    <row r="589" spans="10:10" x14ac:dyDescent="0.3">
      <c r="J589" s="22"/>
    </row>
    <row r="590" spans="10:10" x14ac:dyDescent="0.3">
      <c r="J590" s="22"/>
    </row>
    <row r="591" spans="10:10" x14ac:dyDescent="0.3">
      <c r="J591" s="22"/>
    </row>
    <row r="592" spans="10:10" x14ac:dyDescent="0.3">
      <c r="J592" s="22"/>
    </row>
    <row r="593" spans="10:10" x14ac:dyDescent="0.3">
      <c r="J593" s="22"/>
    </row>
    <row r="594" spans="10:10" x14ac:dyDescent="0.3">
      <c r="J594" s="22"/>
    </row>
    <row r="595" spans="10:10" x14ac:dyDescent="0.3">
      <c r="J595" s="22"/>
    </row>
    <row r="596" spans="10:10" x14ac:dyDescent="0.3">
      <c r="J596" s="22"/>
    </row>
    <row r="597" spans="10:10" x14ac:dyDescent="0.3">
      <c r="J597" s="22"/>
    </row>
    <row r="598" spans="10:10" x14ac:dyDescent="0.3">
      <c r="J598" s="22"/>
    </row>
    <row r="599" spans="10:10" x14ac:dyDescent="0.3">
      <c r="J599" s="22"/>
    </row>
    <row r="600" spans="10:10" x14ac:dyDescent="0.3">
      <c r="J600" s="22"/>
    </row>
    <row r="601" spans="10:10" x14ac:dyDescent="0.3">
      <c r="J601" s="22"/>
    </row>
    <row r="602" spans="10:10" x14ac:dyDescent="0.3">
      <c r="J602" s="22"/>
    </row>
    <row r="603" spans="10:10" x14ac:dyDescent="0.3">
      <c r="J603" s="22"/>
    </row>
    <row r="604" spans="10:10" x14ac:dyDescent="0.3">
      <c r="J604" s="22"/>
    </row>
    <row r="605" spans="10:10" x14ac:dyDescent="0.3">
      <c r="J605" s="22"/>
    </row>
    <row r="606" spans="10:10" x14ac:dyDescent="0.3">
      <c r="J606" s="22"/>
    </row>
    <row r="607" spans="10:10" x14ac:dyDescent="0.3">
      <c r="J607" s="22"/>
    </row>
    <row r="608" spans="10:10" x14ac:dyDescent="0.3">
      <c r="J608" s="22"/>
    </row>
    <row r="609" spans="10:10" x14ac:dyDescent="0.3">
      <c r="J609" s="22"/>
    </row>
    <row r="610" spans="10:10" x14ac:dyDescent="0.3">
      <c r="J610" s="22"/>
    </row>
    <row r="611" spans="10:10" x14ac:dyDescent="0.3">
      <c r="J611" s="22"/>
    </row>
    <row r="612" spans="10:10" x14ac:dyDescent="0.3">
      <c r="J612" s="22"/>
    </row>
    <row r="613" spans="10:10" x14ac:dyDescent="0.3">
      <c r="J613" s="22"/>
    </row>
    <row r="614" spans="10:10" x14ac:dyDescent="0.3">
      <c r="J614" s="22"/>
    </row>
    <row r="615" spans="10:10" x14ac:dyDescent="0.3">
      <c r="J615" s="22"/>
    </row>
    <row r="616" spans="10:10" x14ac:dyDescent="0.3">
      <c r="J616" s="22"/>
    </row>
    <row r="617" spans="10:10" x14ac:dyDescent="0.3">
      <c r="J617" s="22"/>
    </row>
    <row r="618" spans="10:10" x14ac:dyDescent="0.3">
      <c r="J618" s="22"/>
    </row>
    <row r="619" spans="10:10" x14ac:dyDescent="0.3">
      <c r="J619" s="22"/>
    </row>
    <row r="620" spans="10:10" x14ac:dyDescent="0.3">
      <c r="J620" s="22"/>
    </row>
    <row r="621" spans="10:10" x14ac:dyDescent="0.3">
      <c r="J621" s="22"/>
    </row>
    <row r="622" spans="10:10" x14ac:dyDescent="0.3">
      <c r="J622" s="22"/>
    </row>
    <row r="623" spans="10:10" x14ac:dyDescent="0.3">
      <c r="J623" s="22"/>
    </row>
    <row r="624" spans="10:10" x14ac:dyDescent="0.3">
      <c r="J624" s="22"/>
    </row>
    <row r="625" spans="10:10" x14ac:dyDescent="0.3">
      <c r="J625" s="22"/>
    </row>
    <row r="626" spans="10:10" x14ac:dyDescent="0.3">
      <c r="J626" s="22"/>
    </row>
    <row r="627" spans="10:10" x14ac:dyDescent="0.3">
      <c r="J627" s="22"/>
    </row>
    <row r="628" spans="10:10" x14ac:dyDescent="0.3">
      <c r="J628" s="22"/>
    </row>
    <row r="629" spans="10:10" x14ac:dyDescent="0.3">
      <c r="J629" s="22"/>
    </row>
    <row r="630" spans="10:10" x14ac:dyDescent="0.3">
      <c r="J630" s="22"/>
    </row>
    <row r="631" spans="10:10" x14ac:dyDescent="0.3">
      <c r="J631" s="22"/>
    </row>
    <row r="632" spans="10:10" x14ac:dyDescent="0.3">
      <c r="J632" s="22"/>
    </row>
    <row r="633" spans="10:10" x14ac:dyDescent="0.3">
      <c r="J633" s="22"/>
    </row>
    <row r="634" spans="10:10" x14ac:dyDescent="0.3">
      <c r="J634" s="22"/>
    </row>
    <row r="635" spans="10:10" x14ac:dyDescent="0.3">
      <c r="J635" s="22"/>
    </row>
    <row r="636" spans="10:10" x14ac:dyDescent="0.3">
      <c r="J636" s="22"/>
    </row>
    <row r="637" spans="10:10" x14ac:dyDescent="0.3">
      <c r="J637" s="22"/>
    </row>
    <row r="638" spans="10:10" x14ac:dyDescent="0.3">
      <c r="J638" s="22"/>
    </row>
    <row r="639" spans="10:10" x14ac:dyDescent="0.3">
      <c r="J639" s="22"/>
    </row>
    <row r="640" spans="10:10" x14ac:dyDescent="0.3">
      <c r="J640" s="22"/>
    </row>
    <row r="641" spans="10:10" x14ac:dyDescent="0.3">
      <c r="J641" s="22"/>
    </row>
    <row r="642" spans="10:10" x14ac:dyDescent="0.3">
      <c r="J642" s="22"/>
    </row>
    <row r="643" spans="10:10" x14ac:dyDescent="0.3">
      <c r="J643" s="22"/>
    </row>
    <row r="644" spans="10:10" x14ac:dyDescent="0.3">
      <c r="J644" s="22"/>
    </row>
    <row r="645" spans="10:10" x14ac:dyDescent="0.3">
      <c r="J645" s="22"/>
    </row>
    <row r="646" spans="10:10" x14ac:dyDescent="0.3">
      <c r="J646" s="22"/>
    </row>
    <row r="647" spans="10:10" x14ac:dyDescent="0.3">
      <c r="J647" s="22"/>
    </row>
    <row r="648" spans="10:10" x14ac:dyDescent="0.3">
      <c r="J648" s="22"/>
    </row>
    <row r="649" spans="10:10" x14ac:dyDescent="0.3">
      <c r="J649" s="22"/>
    </row>
    <row r="650" spans="10:10" x14ac:dyDescent="0.3">
      <c r="J650" s="22"/>
    </row>
    <row r="651" spans="10:10" x14ac:dyDescent="0.3">
      <c r="J651" s="22"/>
    </row>
    <row r="652" spans="10:10" x14ac:dyDescent="0.3">
      <c r="J652" s="22"/>
    </row>
    <row r="653" spans="10:10" x14ac:dyDescent="0.3">
      <c r="J653" s="22"/>
    </row>
    <row r="654" spans="10:10" x14ac:dyDescent="0.3">
      <c r="J654" s="22"/>
    </row>
    <row r="655" spans="10:10" x14ac:dyDescent="0.3">
      <c r="J655" s="22"/>
    </row>
    <row r="656" spans="10:10" x14ac:dyDescent="0.3">
      <c r="J656" s="22"/>
    </row>
    <row r="657" spans="10:10" x14ac:dyDescent="0.3">
      <c r="J657" s="22"/>
    </row>
    <row r="658" spans="10:10" x14ac:dyDescent="0.3">
      <c r="J658" s="22"/>
    </row>
    <row r="659" spans="10:10" x14ac:dyDescent="0.3">
      <c r="J659" s="22"/>
    </row>
    <row r="660" spans="10:10" x14ac:dyDescent="0.3">
      <c r="J660" s="22"/>
    </row>
    <row r="661" spans="10:10" x14ac:dyDescent="0.3">
      <c r="J661" s="22"/>
    </row>
    <row r="662" spans="10:10" x14ac:dyDescent="0.3">
      <c r="J662" s="22"/>
    </row>
    <row r="663" spans="10:10" x14ac:dyDescent="0.3">
      <c r="J663" s="22"/>
    </row>
    <row r="664" spans="10:10" x14ac:dyDescent="0.3">
      <c r="J664" s="22"/>
    </row>
    <row r="665" spans="10:10" x14ac:dyDescent="0.3">
      <c r="J665" s="22"/>
    </row>
    <row r="666" spans="10:10" x14ac:dyDescent="0.3">
      <c r="J666" s="22"/>
    </row>
    <row r="667" spans="10:10" x14ac:dyDescent="0.3">
      <c r="J667" s="22"/>
    </row>
    <row r="668" spans="10:10" x14ac:dyDescent="0.3">
      <c r="J668" s="22"/>
    </row>
    <row r="669" spans="10:10" x14ac:dyDescent="0.3">
      <c r="J669" s="22"/>
    </row>
    <row r="670" spans="10:10" x14ac:dyDescent="0.3">
      <c r="J670" s="22"/>
    </row>
    <row r="671" spans="10:10" x14ac:dyDescent="0.3">
      <c r="J671" s="22"/>
    </row>
    <row r="672" spans="10:10" x14ac:dyDescent="0.3">
      <c r="J672" s="22"/>
    </row>
    <row r="673" spans="10:10" x14ac:dyDescent="0.3">
      <c r="J673" s="22"/>
    </row>
    <row r="674" spans="10:10" x14ac:dyDescent="0.3">
      <c r="J674" s="22"/>
    </row>
    <row r="675" spans="10:10" x14ac:dyDescent="0.3">
      <c r="J675" s="22"/>
    </row>
    <row r="676" spans="10:10" x14ac:dyDescent="0.3">
      <c r="J676" s="22"/>
    </row>
    <row r="677" spans="10:10" x14ac:dyDescent="0.3">
      <c r="J677" s="22"/>
    </row>
    <row r="678" spans="10:10" x14ac:dyDescent="0.3">
      <c r="J678" s="22"/>
    </row>
    <row r="679" spans="10:10" x14ac:dyDescent="0.3">
      <c r="J679" s="22"/>
    </row>
    <row r="680" spans="10:10" x14ac:dyDescent="0.3">
      <c r="J680" s="22"/>
    </row>
    <row r="681" spans="10:10" x14ac:dyDescent="0.3">
      <c r="J681" s="22"/>
    </row>
    <row r="682" spans="10:10" x14ac:dyDescent="0.3">
      <c r="J682" s="22"/>
    </row>
    <row r="683" spans="10:10" x14ac:dyDescent="0.3">
      <c r="J683" s="22"/>
    </row>
    <row r="684" spans="10:10" x14ac:dyDescent="0.3">
      <c r="J684" s="22"/>
    </row>
    <row r="685" spans="10:10" x14ac:dyDescent="0.3">
      <c r="J685" s="22"/>
    </row>
    <row r="686" spans="10:10" x14ac:dyDescent="0.3">
      <c r="J686" s="22"/>
    </row>
    <row r="687" spans="10:10" x14ac:dyDescent="0.3">
      <c r="J687" s="22"/>
    </row>
    <row r="688" spans="10:10" x14ac:dyDescent="0.3">
      <c r="J688" s="22"/>
    </row>
    <row r="689" spans="10:10" x14ac:dyDescent="0.3">
      <c r="J689" s="22"/>
    </row>
    <row r="690" spans="10:10" x14ac:dyDescent="0.3">
      <c r="J690" s="22"/>
    </row>
    <row r="691" spans="10:10" x14ac:dyDescent="0.3">
      <c r="J691" s="22"/>
    </row>
    <row r="692" spans="10:10" x14ac:dyDescent="0.3">
      <c r="J692" s="22"/>
    </row>
    <row r="693" spans="10:10" x14ac:dyDescent="0.3">
      <c r="J693" s="22"/>
    </row>
    <row r="694" spans="10:10" x14ac:dyDescent="0.3">
      <c r="J694" s="22"/>
    </row>
    <row r="695" spans="10:10" x14ac:dyDescent="0.3">
      <c r="J695" s="22"/>
    </row>
    <row r="696" spans="10:10" x14ac:dyDescent="0.3">
      <c r="J696" s="22"/>
    </row>
    <row r="697" spans="10:10" x14ac:dyDescent="0.3">
      <c r="J697" s="22"/>
    </row>
    <row r="698" spans="10:10" x14ac:dyDescent="0.3">
      <c r="J698" s="22"/>
    </row>
    <row r="699" spans="10:10" x14ac:dyDescent="0.3">
      <c r="J699" s="22"/>
    </row>
    <row r="700" spans="10:10" x14ac:dyDescent="0.3">
      <c r="J700" s="22"/>
    </row>
    <row r="701" spans="10:10" x14ac:dyDescent="0.3">
      <c r="J701" s="22"/>
    </row>
    <row r="702" spans="10:10" x14ac:dyDescent="0.3">
      <c r="J702" s="22"/>
    </row>
    <row r="703" spans="10:10" x14ac:dyDescent="0.3">
      <c r="J703" s="22"/>
    </row>
    <row r="704" spans="10:10" x14ac:dyDescent="0.3">
      <c r="J704" s="22"/>
    </row>
    <row r="705" spans="10:10" x14ac:dyDescent="0.3">
      <c r="J705" s="22"/>
    </row>
    <row r="706" spans="10:10" x14ac:dyDescent="0.3">
      <c r="J706" s="22"/>
    </row>
    <row r="707" spans="10:10" x14ac:dyDescent="0.3">
      <c r="J707" s="22"/>
    </row>
    <row r="708" spans="10:10" x14ac:dyDescent="0.3">
      <c r="J708" s="22"/>
    </row>
    <row r="709" spans="10:10" x14ac:dyDescent="0.3">
      <c r="J709" s="22"/>
    </row>
    <row r="710" spans="10:10" x14ac:dyDescent="0.3">
      <c r="J710" s="22"/>
    </row>
    <row r="711" spans="10:10" x14ac:dyDescent="0.3">
      <c r="J711" s="22"/>
    </row>
    <row r="712" spans="10:10" x14ac:dyDescent="0.3">
      <c r="J712" s="22"/>
    </row>
    <row r="713" spans="10:10" x14ac:dyDescent="0.3">
      <c r="J713" s="22"/>
    </row>
    <row r="714" spans="10:10" x14ac:dyDescent="0.3">
      <c r="J714" s="22"/>
    </row>
    <row r="715" spans="10:10" x14ac:dyDescent="0.3">
      <c r="J715" s="22"/>
    </row>
    <row r="716" spans="10:10" x14ac:dyDescent="0.3">
      <c r="J716" s="22"/>
    </row>
  </sheetData>
  <mergeCells count="7">
    <mergeCell ref="L13:R13"/>
    <mergeCell ref="K19:S19"/>
    <mergeCell ref="L20:R20"/>
    <mergeCell ref="V1:W1"/>
    <mergeCell ref="K5:S5"/>
    <mergeCell ref="L6:R6"/>
    <mergeCell ref="K12:S1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DFD3-FBFD-45DB-8626-FCDDD850D343}">
  <dimension ref="D1:BG339"/>
  <sheetViews>
    <sheetView tabSelected="1" topLeftCell="AS1" zoomScale="90" zoomScaleNormal="90" workbookViewId="0">
      <selection activeCell="BG24" sqref="BG24"/>
    </sheetView>
  </sheetViews>
  <sheetFormatPr defaultRowHeight="14.4" x14ac:dyDescent="0.3"/>
  <cols>
    <col min="4" max="4" width="29.88671875" style="10" customWidth="1"/>
    <col min="5" max="5" width="21.5546875" style="10" customWidth="1"/>
    <col min="6" max="6" width="29.88671875" style="6" customWidth="1"/>
    <col min="7" max="8" width="30.33203125" style="6" customWidth="1"/>
    <col min="9" max="9" width="16.6640625" style="6" customWidth="1"/>
    <col min="10" max="10" width="39.33203125" customWidth="1"/>
    <col min="11" max="11" width="38.44140625" customWidth="1"/>
    <col min="14" max="14" width="19.109375" customWidth="1"/>
    <col min="15" max="15" width="14.88671875" customWidth="1"/>
    <col min="19" max="19" width="46.6640625" customWidth="1"/>
    <col min="20" max="20" width="12.88671875" customWidth="1"/>
    <col min="22" max="22" width="22.5546875" customWidth="1"/>
    <col min="23" max="23" width="18.6640625" style="77" customWidth="1"/>
    <col min="24" max="24" width="17.5546875" customWidth="1"/>
    <col min="25" max="25" width="35.109375" customWidth="1"/>
    <col min="26" max="26" width="15.77734375" style="38" bestFit="1" customWidth="1"/>
    <col min="27" max="27" width="18.5546875" style="44" bestFit="1" customWidth="1"/>
    <col min="28" max="28" width="13.109375" customWidth="1"/>
    <col min="29" max="29" width="13.44140625" style="70" customWidth="1"/>
    <col min="30" max="30" width="9.33203125" style="70" bestFit="1" customWidth="1"/>
    <col min="31" max="31" width="12.77734375" style="70" customWidth="1"/>
    <col min="32" max="32" width="12.77734375" customWidth="1"/>
    <col min="33" max="33" width="44.33203125" customWidth="1"/>
    <col min="37" max="37" width="74.33203125" bestFit="1" customWidth="1"/>
    <col min="38" max="38" width="13.88671875" customWidth="1"/>
    <col min="40" max="40" width="25.44140625" customWidth="1"/>
    <col min="43" max="43" width="16.6640625" customWidth="1"/>
    <col min="44" max="44" width="17.44140625" customWidth="1"/>
    <col min="45" max="45" width="16.6640625" customWidth="1"/>
    <col min="46" max="46" width="20.88671875" customWidth="1"/>
    <col min="47" max="47" width="23.88671875" customWidth="1"/>
    <col min="48" max="48" width="22.109375" customWidth="1"/>
    <col min="49" max="49" width="32.6640625" customWidth="1"/>
    <col min="50" max="50" width="14.44140625" customWidth="1"/>
    <col min="51" max="51" width="21.109375" customWidth="1"/>
    <col min="58" max="58" width="12.109375" bestFit="1" customWidth="1"/>
    <col min="59" max="59" width="10.77734375" bestFit="1" customWidth="1"/>
  </cols>
  <sheetData>
    <row r="1" spans="4:59" ht="16.8" thickBot="1" x14ac:dyDescent="0.35">
      <c r="D1" s="17" t="s">
        <v>0</v>
      </c>
      <c r="E1" s="17" t="s">
        <v>363</v>
      </c>
      <c r="F1" s="18" t="s">
        <v>2</v>
      </c>
      <c r="G1" s="18" t="s">
        <v>4</v>
      </c>
      <c r="H1" s="19"/>
      <c r="I1" s="19" t="s">
        <v>420</v>
      </c>
      <c r="J1" s="67" t="s">
        <v>381</v>
      </c>
      <c r="K1" s="18" t="s">
        <v>382</v>
      </c>
      <c r="N1" s="85" t="s">
        <v>7</v>
      </c>
      <c r="O1" s="85"/>
      <c r="S1" s="15" t="s">
        <v>394</v>
      </c>
      <c r="T1" s="15" t="s">
        <v>388</v>
      </c>
      <c r="V1" s="85" t="s">
        <v>8</v>
      </c>
      <c r="W1" s="85"/>
      <c r="Y1" s="23" t="s">
        <v>395</v>
      </c>
      <c r="Z1" s="69" t="s">
        <v>421</v>
      </c>
      <c r="AA1" s="71" t="s">
        <v>422</v>
      </c>
      <c r="AB1" s="15" t="s">
        <v>423</v>
      </c>
      <c r="AC1" s="69" t="s">
        <v>424</v>
      </c>
      <c r="AD1" s="69" t="s">
        <v>424</v>
      </c>
      <c r="AE1" s="74" t="s">
        <v>425</v>
      </c>
      <c r="AF1" s="73"/>
      <c r="AG1" s="23" t="s">
        <v>396</v>
      </c>
      <c r="AK1" s="23" t="s">
        <v>397</v>
      </c>
      <c r="AL1" s="15" t="s">
        <v>388</v>
      </c>
      <c r="AQ1" s="50" t="s">
        <v>398</v>
      </c>
      <c r="AR1" s="50" t="s">
        <v>399</v>
      </c>
      <c r="AS1" s="50" t="s">
        <v>400</v>
      </c>
      <c r="AT1" s="50" t="s">
        <v>401</v>
      </c>
      <c r="AU1" s="50" t="s">
        <v>402</v>
      </c>
      <c r="AV1" s="50" t="s">
        <v>403</v>
      </c>
      <c r="AW1" s="50" t="s">
        <v>404</v>
      </c>
    </row>
    <row r="2" spans="4:59" ht="18" thickTop="1" x14ac:dyDescent="0.3">
      <c r="D2" s="20" t="s">
        <v>339</v>
      </c>
      <c r="E2" s="20" t="s">
        <v>65</v>
      </c>
      <c r="F2" s="3">
        <v>1.63</v>
      </c>
      <c r="G2" s="3">
        <v>1.62</v>
      </c>
      <c r="H2" s="3"/>
      <c r="I2" s="3">
        <v>115</v>
      </c>
      <c r="J2" s="68">
        <f>INDEX($F:$F,I2)</f>
        <v>1.72</v>
      </c>
      <c r="K2">
        <f>INDEX($G:$G,I2)</f>
        <v>1.81</v>
      </c>
      <c r="N2" s="36" t="s">
        <v>383</v>
      </c>
      <c r="O2" s="88">
        <f>SLOPE(K:K,J:J)</f>
        <v>1.0042388279171461</v>
      </c>
      <c r="S2" s="38">
        <f>$O$2*J2 + $O$3</f>
        <v>1.7446462577325641</v>
      </c>
      <c r="T2" s="38">
        <f>K2-S2</f>
        <v>6.5353742267435955E-2</v>
      </c>
      <c r="V2" s="37" t="s">
        <v>389</v>
      </c>
      <c r="W2" s="75">
        <f>AVERAGE(T:T)</f>
        <v>-2.3037127760972E-16</v>
      </c>
      <c r="Y2" s="39"/>
      <c r="Z2" s="38">
        <v>-0.15574835299102174</v>
      </c>
      <c r="AA2" s="72">
        <f>1</f>
        <v>1</v>
      </c>
      <c r="AB2" s="6">
        <f>(AA2-0.5)/200</f>
        <v>2.5000000000000001E-3</v>
      </c>
      <c r="AC2" s="38">
        <f>_xlfn.NORM.S.INV(AB2)</f>
        <v>-2.8070337683438042</v>
      </c>
      <c r="AD2" s="38">
        <f>AC2</f>
        <v>-2.8070337683438042</v>
      </c>
      <c r="AE2" s="70">
        <f>STANDARDIZE(Z2,AVERAGE($Z:$Z),_xlfn.STDEV.P($Z:$Z))</f>
        <v>-2.8979440359523605</v>
      </c>
      <c r="AL2" s="38">
        <f t="shared" ref="AL2:AL33" si="0">T2</f>
        <v>6.5353742267435955E-2</v>
      </c>
      <c r="AQ2" s="38">
        <f>AO3+0*AO5</f>
        <v>-0.15574835299102174</v>
      </c>
      <c r="AR2" s="38">
        <f>$AO$3+1*$AO$5</f>
        <v>-0.13112124871824848</v>
      </c>
      <c r="AS2" s="22">
        <f>(AR2+AQ2)/2</f>
        <v>-0.14343480085463511</v>
      </c>
      <c r="AT2" s="6">
        <f>COUNTIFS(AL:AL,"&gt;=-0.156",AL:AL,"&lt;-0.131")</f>
        <v>2</v>
      </c>
      <c r="AU2" s="40">
        <f>_xlfn.NORM.DIST(AR2,AVERAGE($AL$2:$AL$201),_xlfn.STDEV.S($AL$2:$AL$201),1)</f>
        <v>7.4745268610868299E-3</v>
      </c>
      <c r="AV2" s="33">
        <f>(AU2)*200</f>
        <v>1.494905372217366</v>
      </c>
      <c r="AW2" s="22">
        <f>(AT2-AV2)^2/AV2</f>
        <v>0.17066002153464863</v>
      </c>
      <c r="AX2" s="41" t="s">
        <v>405</v>
      </c>
      <c r="AY2" s="42">
        <f>AW18</f>
        <v>117.70057291813902</v>
      </c>
    </row>
    <row r="3" spans="4:59" ht="15.6" x14ac:dyDescent="0.3">
      <c r="D3" s="20" t="s">
        <v>229</v>
      </c>
      <c r="E3" s="20" t="s">
        <v>85</v>
      </c>
      <c r="F3" s="3">
        <v>1.82</v>
      </c>
      <c r="G3" s="3">
        <v>1.96</v>
      </c>
      <c r="H3" s="3"/>
      <c r="I3" s="3">
        <v>312</v>
      </c>
      <c r="J3" s="68">
        <f t="shared" ref="J3:J66" si="1">INDEX($F:$F,I3)</f>
        <v>1.78</v>
      </c>
      <c r="K3">
        <f t="shared" ref="K3:K66" si="2">INDEX($G:$G,I3)</f>
        <v>1.88</v>
      </c>
      <c r="N3" s="37" t="s">
        <v>384</v>
      </c>
      <c r="O3" s="89">
        <f>INTERCEPT(K:K,J:J)</f>
        <v>1.7355473715072733E-2</v>
      </c>
      <c r="S3" s="38">
        <f t="shared" ref="S3:S66" si="3">$O$2*J3 + $O$3</f>
        <v>1.804900587407593</v>
      </c>
      <c r="T3" s="38">
        <f t="shared" ref="T3:T66" si="4">K3-S3</f>
        <v>7.5099412592406933E-2</v>
      </c>
      <c r="V3" s="37" t="s">
        <v>390</v>
      </c>
      <c r="W3" s="75">
        <f>_xlfn.STDEV.P(T:T)</f>
        <v>5.3744430899555801E-2</v>
      </c>
      <c r="Y3" s="43"/>
      <c r="Z3" s="38">
        <v>-0.14477342257007852</v>
      </c>
      <c r="AA3" s="44">
        <v>2</v>
      </c>
      <c r="AB3" s="6">
        <f>(AA3-0.5)/200</f>
        <v>7.4999999999999997E-3</v>
      </c>
      <c r="AC3" s="38">
        <f t="shared" ref="AC3:AC66" si="5">_xlfn.NORM.S.INV(AB3)</f>
        <v>-2.4323790585844463</v>
      </c>
      <c r="AD3" s="38">
        <f t="shared" ref="AD3:AD66" si="6">AC3</f>
        <v>-2.4323790585844463</v>
      </c>
      <c r="AE3" s="70">
        <f t="shared" ref="AE3:AE66" si="7">STANDARDIZE(Z3,AVERAGE($Z:$Z),_xlfn.STDEV.P($Z:$Z))</f>
        <v>-2.6937381259213375</v>
      </c>
      <c r="AJ3" s="23" t="s">
        <v>409</v>
      </c>
      <c r="AK3" s="79" t="s">
        <v>430</v>
      </c>
      <c r="AL3" s="38">
        <f t="shared" si="0"/>
        <v>7.5099412592406933E-2</v>
      </c>
      <c r="AN3" t="s">
        <v>428</v>
      </c>
      <c r="AO3" s="57">
        <f>MIN(AL:AL)</f>
        <v>-0.15574835299102174</v>
      </c>
      <c r="AQ3" s="38">
        <f>AR2</f>
        <v>-0.13112124871824848</v>
      </c>
      <c r="AR3" s="38">
        <f>$AO$3+2*$AO$5</f>
        <v>-0.10649414444547523</v>
      </c>
      <c r="AS3" s="22">
        <f t="shared" ref="AS3:AS16" si="8">(AR3+AQ3)/2</f>
        <v>-0.11880769658186185</v>
      </c>
      <c r="AT3" s="6">
        <f>COUNTIFS(AL:AL,"&gt;= -0.131",AL:AL,"&lt;-0.106")</f>
        <v>1</v>
      </c>
      <c r="AU3" s="40">
        <f>_xlfn.NORM.DIST(AR3,AVERAGE($AL$2:$AL$201),_xlfn.STDEV.S($AL$2:$AL$201),1)-_xlfn.NORM.DIST(AQ3,AVERAGE($AL$2:$AL$201),_xlfn.STDEV.S($AL$2:$AL$201),1)</f>
        <v>1.6572763388729841E-2</v>
      </c>
      <c r="AV3" s="33">
        <f>AU3*200</f>
        <v>3.3145526777459682</v>
      </c>
      <c r="AW3" s="22">
        <f t="shared" ref="AW3:AW16" si="9">(AT3-AV3)^2/AV3</f>
        <v>1.6162525139603805</v>
      </c>
      <c r="AX3" s="41" t="s">
        <v>406</v>
      </c>
      <c r="AY3" s="14">
        <v>14</v>
      </c>
    </row>
    <row r="4" spans="4:59" ht="15.6" x14ac:dyDescent="0.3">
      <c r="D4" s="20" t="s">
        <v>92</v>
      </c>
      <c r="E4" s="20" t="s">
        <v>16</v>
      </c>
      <c r="F4" s="3">
        <v>1.1499999999999999</v>
      </c>
      <c r="G4" s="3">
        <v>1.19</v>
      </c>
      <c r="H4" s="3"/>
      <c r="I4" s="3">
        <v>77</v>
      </c>
      <c r="J4" s="68">
        <f t="shared" si="1"/>
        <v>1.88</v>
      </c>
      <c r="K4">
        <f t="shared" si="2"/>
        <v>1.81</v>
      </c>
      <c r="N4" s="37" t="s">
        <v>385</v>
      </c>
      <c r="O4" s="89">
        <f>CORREL(K:K,J:J)</f>
        <v>0.97977311078236584</v>
      </c>
      <c r="S4" s="38">
        <f t="shared" si="3"/>
        <v>1.9053244701993073</v>
      </c>
      <c r="T4" s="38">
        <f t="shared" si="4"/>
        <v>-9.5324470199307232E-2</v>
      </c>
      <c r="V4" s="37" t="s">
        <v>391</v>
      </c>
      <c r="W4" s="75">
        <f>MIN(T:T)</f>
        <v>-0.15574835299102174</v>
      </c>
      <c r="Y4" s="12"/>
      <c r="Z4" s="38">
        <v>-0.10710477792450845</v>
      </c>
      <c r="AA4" s="44">
        <v>3</v>
      </c>
      <c r="AB4" s="6">
        <f t="shared" ref="AB4:AB66" si="10">(AA4-0.5)/200</f>
        <v>1.2500000000000001E-2</v>
      </c>
      <c r="AC4" s="38">
        <f t="shared" si="5"/>
        <v>-2.2414027276049446</v>
      </c>
      <c r="AD4" s="38">
        <f t="shared" si="6"/>
        <v>-2.2414027276049446</v>
      </c>
      <c r="AE4" s="70">
        <f t="shared" si="7"/>
        <v>-1.9928535130398679</v>
      </c>
      <c r="AJ4" s="23" t="s">
        <v>411</v>
      </c>
      <c r="AK4" s="23" t="s">
        <v>431</v>
      </c>
      <c r="AL4" s="38">
        <f t="shared" si="0"/>
        <v>-9.5324470199307232E-2</v>
      </c>
      <c r="AN4" t="s">
        <v>426</v>
      </c>
      <c r="AO4" s="57">
        <f>MAX(AL:AL)</f>
        <v>0.21365821110057714</v>
      </c>
      <c r="AQ4" s="38">
        <f t="shared" ref="AQ4:AQ15" si="11">AR3</f>
        <v>-0.10649414444547523</v>
      </c>
      <c r="AR4" s="38">
        <f>$AO$3+3*$AO$5</f>
        <v>-8.1867040172701966E-2</v>
      </c>
      <c r="AS4" s="22">
        <f t="shared" si="8"/>
        <v>-9.4180592309088595E-2</v>
      </c>
      <c r="AT4" s="6">
        <f>COUNTIFS(AL:AL,"&gt;= -0.106",AL:AL,"&lt;-0.082")</f>
        <v>13</v>
      </c>
      <c r="AU4" s="40">
        <f>_xlfn.NORM.DIST(AR4,AVERAGE($AL$2:$AL$201),_xlfn.STDEV.S($AL$2:$AL$201),1)-_xlfn.NORM.DIST(AQ4,AVERAGE($AL$2:$AL$201),_xlfn.STDEV.S($AL$2:$AL$201),1)</f>
        <v>4.027701307052238E-2</v>
      </c>
      <c r="AV4" s="33">
        <f>AU4*200</f>
        <v>8.0554026141044766</v>
      </c>
      <c r="AW4" s="22">
        <f t="shared" si="9"/>
        <v>3.0351112762254968</v>
      </c>
      <c r="AX4" s="41" t="s">
        <v>12</v>
      </c>
      <c r="AY4" s="45" t="s">
        <v>429</v>
      </c>
    </row>
    <row r="5" spans="4:59" ht="16.2" x14ac:dyDescent="0.3">
      <c r="D5" s="20" t="s">
        <v>218</v>
      </c>
      <c r="E5" s="20" t="s">
        <v>61</v>
      </c>
      <c r="F5" s="3">
        <v>1.75</v>
      </c>
      <c r="G5" s="3">
        <v>1.71</v>
      </c>
      <c r="H5" s="3"/>
      <c r="I5" s="3">
        <v>82</v>
      </c>
      <c r="J5" s="68">
        <f t="shared" si="1"/>
        <v>1.67</v>
      </c>
      <c r="K5">
        <f t="shared" si="2"/>
        <v>1.63</v>
      </c>
      <c r="N5" s="37" t="s">
        <v>386</v>
      </c>
      <c r="O5" s="89">
        <f>POWER(O4,2)</f>
        <v>0.95995534861215415</v>
      </c>
      <c r="S5" s="38">
        <f>$O$2*J5 + $O$3</f>
        <v>1.6944343163367066</v>
      </c>
      <c r="T5" s="38">
        <f t="shared" si="4"/>
        <v>-6.443431633670671E-2</v>
      </c>
      <c r="V5" s="37" t="s">
        <v>392</v>
      </c>
      <c r="W5" s="75">
        <f>MAX(T:T)</f>
        <v>0.21365821110057714</v>
      </c>
      <c r="Y5" s="46"/>
      <c r="Z5" s="38">
        <v>-0.10557879987433605</v>
      </c>
      <c r="AA5" s="44">
        <v>4</v>
      </c>
      <c r="AB5" s="6">
        <f t="shared" si="10"/>
        <v>1.7500000000000002E-2</v>
      </c>
      <c r="AC5" s="38">
        <f t="shared" si="5"/>
        <v>-2.1083583991691093</v>
      </c>
      <c r="AD5" s="38">
        <f t="shared" si="6"/>
        <v>-2.1083583991691093</v>
      </c>
      <c r="AE5" s="70">
        <f t="shared" si="7"/>
        <v>-1.964460281878404</v>
      </c>
      <c r="AL5" s="38">
        <f t="shared" si="0"/>
        <v>-6.443431633670671E-2</v>
      </c>
      <c r="AN5" t="s">
        <v>427</v>
      </c>
      <c r="AO5">
        <f>(AO4-AO3)/15</f>
        <v>2.4627104272773259E-2</v>
      </c>
      <c r="AQ5" s="38">
        <f t="shared" si="11"/>
        <v>-8.1867040172701966E-2</v>
      </c>
      <c r="AR5" s="38">
        <f>$AO$3+4*$AO$5</f>
        <v>-5.7239935899928707E-2</v>
      </c>
      <c r="AS5" s="22">
        <f t="shared" si="8"/>
        <v>-6.9553488036315336E-2</v>
      </c>
      <c r="AT5" s="6">
        <f>COUNTIFS(AL:AL,"&gt;= -0.082",AL:AL,"&lt;-0.057")</f>
        <v>14</v>
      </c>
      <c r="AU5" s="40">
        <f>_xlfn.NORM.DIST(AR5,AVERAGE($AL$2:$AL$201),_xlfn.STDEV.S($AL$2:$AL$201),1)-_xlfn.NORM.DIST(AQ5,AVERAGE($AL$2:$AL$201),_xlfn.STDEV.S($AL$2:$AL$201),1)</f>
        <v>7.9708786507953058E-2</v>
      </c>
      <c r="AV5" s="33">
        <f t="shared" ref="AV5:AV16" si="12">AU5*200</f>
        <v>15.941757301590611</v>
      </c>
      <c r="AW5" s="22">
        <f t="shared" si="9"/>
        <v>0.23651228324146248</v>
      </c>
    </row>
    <row r="6" spans="4:59" x14ac:dyDescent="0.3">
      <c r="D6" s="20" t="s">
        <v>279</v>
      </c>
      <c r="E6" s="20" t="s">
        <v>25</v>
      </c>
      <c r="F6" s="3">
        <v>2.2200000000000002</v>
      </c>
      <c r="G6" s="3">
        <v>2.2200000000000002</v>
      </c>
      <c r="H6" s="3"/>
      <c r="I6" s="3">
        <v>261</v>
      </c>
      <c r="J6" s="68">
        <f t="shared" si="1"/>
        <v>2.12</v>
      </c>
      <c r="K6">
        <f t="shared" si="2"/>
        <v>2.16</v>
      </c>
      <c r="S6" s="38">
        <f t="shared" si="3"/>
        <v>2.1463417888994227</v>
      </c>
      <c r="T6" s="38">
        <f t="shared" si="4"/>
        <v>1.3658211100577411E-2</v>
      </c>
      <c r="V6" s="37" t="s">
        <v>393</v>
      </c>
      <c r="W6" s="76">
        <f>COUNT(T:T)</f>
        <v>200</v>
      </c>
      <c r="Y6" s="46"/>
      <c r="Z6" s="38">
        <v>-0.10422237494084952</v>
      </c>
      <c r="AA6" s="44">
        <v>5</v>
      </c>
      <c r="AB6" s="6">
        <f t="shared" si="10"/>
        <v>2.2499999999999999E-2</v>
      </c>
      <c r="AC6" s="38">
        <f t="shared" si="5"/>
        <v>-2.0046544617650959</v>
      </c>
      <c r="AD6" s="38">
        <f t="shared" si="6"/>
        <v>-2.0046544617650959</v>
      </c>
      <c r="AE6" s="70">
        <f t="shared" si="7"/>
        <v>-1.939221854179326</v>
      </c>
      <c r="AL6" s="38">
        <f t="shared" si="0"/>
        <v>1.3658211100577411E-2</v>
      </c>
      <c r="AQ6" s="38">
        <f t="shared" si="11"/>
        <v>-5.7239935899928707E-2</v>
      </c>
      <c r="AR6" s="38">
        <f>$AO$3+5*$AO$5</f>
        <v>-3.2612831627155447E-2</v>
      </c>
      <c r="AS6" s="22">
        <f t="shared" si="8"/>
        <v>-4.4926383763542077E-2</v>
      </c>
      <c r="AT6" s="6">
        <f>COUNTIFS(AL:AL,"&gt;= -0.057",AL:AL,"&lt;-0.033")</f>
        <v>21</v>
      </c>
      <c r="AU6" s="40">
        <f t="shared" ref="AU6:AU16" si="13">_xlfn.NORM.DIST(AR6,AVERAGE($AL$2:$AL$201),_xlfn.STDEV.S($AL$2:$AL$201),1)-_xlfn.NORM.DIST(AQ6,AVERAGE($AL$2:$AL$201),_xlfn.STDEV.S($AL$2:$AL$201),1)</f>
        <v>0.12845864608267005</v>
      </c>
      <c r="AV6" s="33">
        <f t="shared" si="12"/>
        <v>25.691729216534011</v>
      </c>
      <c r="AW6" s="22">
        <f t="shared" si="9"/>
        <v>0.85678635547477</v>
      </c>
      <c r="AX6" s="23" t="s">
        <v>434</v>
      </c>
      <c r="AY6" s="23"/>
    </row>
    <row r="7" spans="4:59" x14ac:dyDescent="0.3">
      <c r="D7" s="20" t="s">
        <v>66</v>
      </c>
      <c r="E7" s="20" t="s">
        <v>14</v>
      </c>
      <c r="F7" s="3">
        <v>1.73</v>
      </c>
      <c r="G7" s="3">
        <v>1.73</v>
      </c>
      <c r="H7" s="3"/>
      <c r="I7" s="3">
        <v>48</v>
      </c>
      <c r="J7" s="68">
        <f t="shared" si="1"/>
        <v>1</v>
      </c>
      <c r="K7">
        <f t="shared" si="2"/>
        <v>0.99</v>
      </c>
      <c r="M7" s="86" t="s">
        <v>387</v>
      </c>
      <c r="N7" s="86"/>
      <c r="O7" s="86"/>
      <c r="P7" s="86"/>
      <c r="S7" s="38">
        <f t="shared" si="3"/>
        <v>1.0215943016322189</v>
      </c>
      <c r="T7" s="38">
        <f t="shared" si="4"/>
        <v>-3.159430163221888E-2</v>
      </c>
      <c r="Y7" s="47"/>
      <c r="Z7" s="38">
        <v>-9.5451635036821747E-2</v>
      </c>
      <c r="AA7" s="44">
        <v>6</v>
      </c>
      <c r="AB7" s="6">
        <f t="shared" si="10"/>
        <v>2.75E-2</v>
      </c>
      <c r="AC7" s="38">
        <f t="shared" si="5"/>
        <v>-1.9188762262165762</v>
      </c>
      <c r="AD7" s="38">
        <f t="shared" si="6"/>
        <v>-1.9188762262165762</v>
      </c>
      <c r="AE7" s="70">
        <f t="shared" si="7"/>
        <v>-1.7760283891593018</v>
      </c>
      <c r="AL7" s="38">
        <f t="shared" si="0"/>
        <v>-3.159430163221888E-2</v>
      </c>
      <c r="AQ7" s="38">
        <f t="shared" si="11"/>
        <v>-3.2612831627155447E-2</v>
      </c>
      <c r="AR7" s="38">
        <f>$AO$3+6*$AO$5</f>
        <v>-7.9857273543821883E-3</v>
      </c>
      <c r="AS7" s="22">
        <f t="shared" si="8"/>
        <v>-2.0299279490768818E-2</v>
      </c>
      <c r="AT7" s="6">
        <f>COUNTIFS(AL:AL,"&gt;=-0.033",AL:AL,"&lt;-0.008")</f>
        <v>32</v>
      </c>
      <c r="AU7" s="40">
        <f t="shared" si="13"/>
        <v>0.16859475842194577</v>
      </c>
      <c r="AV7" s="33">
        <f t="shared" si="12"/>
        <v>33.718951684389154</v>
      </c>
      <c r="AW7" s="22">
        <f t="shared" si="9"/>
        <v>8.7630093631656095E-2</v>
      </c>
    </row>
    <row r="8" spans="4:59" x14ac:dyDescent="0.3">
      <c r="D8" s="20" t="s">
        <v>96</v>
      </c>
      <c r="E8" s="20" t="s">
        <v>97</v>
      </c>
      <c r="F8" s="3">
        <v>1.66</v>
      </c>
      <c r="G8" s="3">
        <v>1.68</v>
      </c>
      <c r="H8" s="3"/>
      <c r="I8" s="3">
        <v>268</v>
      </c>
      <c r="J8" s="68">
        <f t="shared" si="1"/>
        <v>1.91</v>
      </c>
      <c r="K8">
        <f t="shared" si="2"/>
        <v>1.84</v>
      </c>
      <c r="S8" s="38">
        <f t="shared" si="3"/>
        <v>1.9354516350368218</v>
      </c>
      <c r="T8" s="38">
        <f t="shared" si="4"/>
        <v>-9.5451635036821747E-2</v>
      </c>
      <c r="V8" s="86" t="s">
        <v>395</v>
      </c>
      <c r="W8" s="86"/>
      <c r="X8" s="86"/>
      <c r="Y8" s="12"/>
      <c r="Z8" s="38">
        <v>-9.5451635036821747E-2</v>
      </c>
      <c r="AA8" s="44">
        <v>7</v>
      </c>
      <c r="AB8" s="6">
        <f t="shared" si="10"/>
        <v>3.2500000000000001E-2</v>
      </c>
      <c r="AC8" s="38">
        <f t="shared" si="5"/>
        <v>-1.8452581167555007</v>
      </c>
      <c r="AD8" s="38">
        <f t="shared" si="6"/>
        <v>-1.8452581167555007</v>
      </c>
      <c r="AE8" s="70">
        <f t="shared" si="7"/>
        <v>-1.7760283891593018</v>
      </c>
      <c r="AL8" s="38">
        <f t="shared" si="0"/>
        <v>-9.5451635036821747E-2</v>
      </c>
      <c r="AQ8" s="38">
        <f t="shared" si="11"/>
        <v>-7.9857273543821883E-3</v>
      </c>
      <c r="AR8" s="38">
        <f>$AO$3+7*$AO$5</f>
        <v>1.6641376918391071E-2</v>
      </c>
      <c r="AS8" s="22">
        <f t="shared" si="8"/>
        <v>4.3278247820044413E-3</v>
      </c>
      <c r="AT8" s="6">
        <f>COUNTIFS(AL:AL,"&gt;= -0.008",AL:AL,"&lt;0.017")</f>
        <v>43</v>
      </c>
      <c r="AU8" s="40">
        <f t="shared" si="13"/>
        <v>0.18020102454157427</v>
      </c>
      <c r="AV8" s="33">
        <f t="shared" si="12"/>
        <v>36.040204908314855</v>
      </c>
      <c r="AW8" s="22">
        <f t="shared" si="9"/>
        <v>1.344019764634282</v>
      </c>
      <c r="AX8" s="86" t="s">
        <v>412</v>
      </c>
      <c r="AY8" s="86"/>
      <c r="AZ8" s="86"/>
      <c r="BA8" s="86"/>
      <c r="BB8" s="86"/>
      <c r="BC8" s="86"/>
    </row>
    <row r="9" spans="4:59" x14ac:dyDescent="0.3">
      <c r="D9" s="20" t="s">
        <v>172</v>
      </c>
      <c r="E9" s="20" t="s">
        <v>25</v>
      </c>
      <c r="F9" s="3">
        <v>1.63</v>
      </c>
      <c r="G9" s="3">
        <v>1.69</v>
      </c>
      <c r="H9" s="3"/>
      <c r="I9" s="3">
        <v>274</v>
      </c>
      <c r="J9" s="68">
        <f t="shared" si="1"/>
        <v>1.6</v>
      </c>
      <c r="K9">
        <f t="shared" si="2"/>
        <v>1.62</v>
      </c>
      <c r="S9" s="38">
        <f t="shared" si="3"/>
        <v>1.6241375983825066</v>
      </c>
      <c r="T9" s="38">
        <f t="shared" si="4"/>
        <v>-4.137598382506491E-3</v>
      </c>
      <c r="Y9" s="12"/>
      <c r="Z9" s="38">
        <v>-9.5324470199307232E-2</v>
      </c>
      <c r="AA9" s="44">
        <v>8</v>
      </c>
      <c r="AB9" s="6">
        <f t="shared" si="10"/>
        <v>3.7499999999999999E-2</v>
      </c>
      <c r="AC9" s="38">
        <f t="shared" si="5"/>
        <v>-1.7804643416920256</v>
      </c>
      <c r="AD9" s="38">
        <f t="shared" si="6"/>
        <v>-1.7804643416920256</v>
      </c>
      <c r="AE9" s="70">
        <f t="shared" si="7"/>
        <v>-1.7736622865625105</v>
      </c>
      <c r="AL9" s="38">
        <f t="shared" si="0"/>
        <v>-4.137598382506491E-3</v>
      </c>
      <c r="AQ9" s="38">
        <f>AR8</f>
        <v>1.6641376918391071E-2</v>
      </c>
      <c r="AR9" s="38">
        <f>$AO$3+8*$AO$5</f>
        <v>4.126848119116433E-2</v>
      </c>
      <c r="AS9" s="22">
        <f t="shared" si="8"/>
        <v>2.8954929054777701E-2</v>
      </c>
      <c r="AT9" s="6">
        <f>COUNTIFS(AL:AL,"&gt;= 0.017",AL:AL,"&lt;0.041")</f>
        <v>32</v>
      </c>
      <c r="AU9" s="40">
        <f t="shared" si="13"/>
        <v>0.15685742746107278</v>
      </c>
      <c r="AV9" s="33">
        <f t="shared" si="12"/>
        <v>31.371485492214557</v>
      </c>
      <c r="AW9" s="22">
        <f t="shared" si="9"/>
        <v>1.259202362587555E-2</v>
      </c>
    </row>
    <row r="10" spans="4:59" ht="15" thickBot="1" x14ac:dyDescent="0.35">
      <c r="D10" s="20" t="s">
        <v>261</v>
      </c>
      <c r="E10" s="20" t="s">
        <v>40</v>
      </c>
      <c r="F10" s="3">
        <v>1.44</v>
      </c>
      <c r="G10" s="3">
        <v>1.45</v>
      </c>
      <c r="H10" s="3"/>
      <c r="I10" s="3">
        <v>88</v>
      </c>
      <c r="J10" s="68">
        <f t="shared" si="1"/>
        <v>1.65</v>
      </c>
      <c r="K10">
        <f t="shared" si="2"/>
        <v>1.73</v>
      </c>
      <c r="S10" s="38">
        <f t="shared" si="3"/>
        <v>1.6743495397783639</v>
      </c>
      <c r="T10" s="38">
        <f t="shared" si="4"/>
        <v>5.5650460221636111E-2</v>
      </c>
      <c r="Y10" s="12"/>
      <c r="Z10" s="38">
        <v>-8.651134201610855E-2</v>
      </c>
      <c r="AA10" s="44">
        <v>9</v>
      </c>
      <c r="AB10" s="6">
        <f t="shared" si="10"/>
        <v>4.2500000000000003E-2</v>
      </c>
      <c r="AC10" s="38">
        <f t="shared" si="5"/>
        <v>-1.7223838902526909</v>
      </c>
      <c r="AD10" s="38">
        <f t="shared" si="6"/>
        <v>-1.7223838902526909</v>
      </c>
      <c r="AE10" s="70">
        <f t="shared" si="7"/>
        <v>-1.6096801206769003</v>
      </c>
      <c r="AL10" s="38">
        <f t="shared" si="0"/>
        <v>5.5650460221636111E-2</v>
      </c>
      <c r="AQ10" s="38">
        <f t="shared" si="11"/>
        <v>4.126848119116433E-2</v>
      </c>
      <c r="AR10" s="38">
        <f>$AO$3+9*$AO$5</f>
        <v>6.5895585463937589E-2</v>
      </c>
      <c r="AS10" s="22">
        <f t="shared" si="8"/>
        <v>5.358203332755096E-2</v>
      </c>
      <c r="AT10" s="6">
        <f>COUNTIFS(AL:AL,"&gt;= 0.041",AL:AL,"&lt;0.066")</f>
        <v>29</v>
      </c>
      <c r="AU10" s="40">
        <f t="shared" si="13"/>
        <v>0.11119442583837202</v>
      </c>
      <c r="AV10" s="33">
        <f t="shared" si="12"/>
        <v>22.238885167674404</v>
      </c>
      <c r="AW10" s="22">
        <f t="shared" si="9"/>
        <v>2.0555290173600684</v>
      </c>
      <c r="BF10" s="80"/>
      <c r="BG10" s="81"/>
    </row>
    <row r="11" spans="4:59" x14ac:dyDescent="0.3">
      <c r="D11" s="20" t="s">
        <v>321</v>
      </c>
      <c r="E11" s="20" t="s">
        <v>29</v>
      </c>
      <c r="F11" s="3">
        <v>1.85</v>
      </c>
      <c r="G11" s="3">
        <v>1.89</v>
      </c>
      <c r="H11" s="3"/>
      <c r="I11" s="3">
        <v>51</v>
      </c>
      <c r="J11" s="68">
        <f t="shared" si="1"/>
        <v>1.36</v>
      </c>
      <c r="K11">
        <f t="shared" si="2"/>
        <v>1.32</v>
      </c>
      <c r="S11" s="38">
        <f t="shared" si="3"/>
        <v>1.3831202796823916</v>
      </c>
      <c r="T11" s="38">
        <f t="shared" si="4"/>
        <v>-6.3120279682391534E-2</v>
      </c>
      <c r="Y11" s="12"/>
      <c r="Z11" s="38">
        <v>-8.5282081920136088E-2</v>
      </c>
      <c r="AA11" s="44">
        <v>10</v>
      </c>
      <c r="AB11" s="6">
        <f t="shared" si="10"/>
        <v>4.7500000000000001E-2</v>
      </c>
      <c r="AC11" s="38">
        <f t="shared" si="5"/>
        <v>-1.6695925772881866</v>
      </c>
      <c r="AD11" s="38">
        <f t="shared" si="6"/>
        <v>-1.6695925772881866</v>
      </c>
      <c r="AE11" s="70">
        <f t="shared" si="7"/>
        <v>-1.5868077955746054</v>
      </c>
      <c r="AL11" s="38">
        <f t="shared" si="0"/>
        <v>-6.3120279682391534E-2</v>
      </c>
      <c r="AQ11" s="38">
        <f t="shared" si="11"/>
        <v>6.5895585463937589E-2</v>
      </c>
      <c r="AR11" s="38">
        <f>$AO$3+10*$AO$5</f>
        <v>9.0522689736710849E-2</v>
      </c>
      <c r="AS11" s="22">
        <f t="shared" si="8"/>
        <v>7.8209137600324219E-2</v>
      </c>
      <c r="AT11" s="6">
        <f>COUNTIFS(AL:AL,"&gt;= 0.066",AL:AL,"&lt;0.091")</f>
        <v>7</v>
      </c>
      <c r="AU11" s="40">
        <f t="shared" si="13"/>
        <v>6.4191844082624017E-2</v>
      </c>
      <c r="AV11" s="33">
        <f t="shared" si="12"/>
        <v>12.838368816524802</v>
      </c>
      <c r="AW11" s="22">
        <f t="shared" si="9"/>
        <v>2.6550530620287986</v>
      </c>
      <c r="BF11" s="83" t="s">
        <v>433</v>
      </c>
      <c r="BG11" s="83" t="s">
        <v>432</v>
      </c>
    </row>
    <row r="12" spans="4:59" x14ac:dyDescent="0.3">
      <c r="D12" s="20" t="s">
        <v>225</v>
      </c>
      <c r="E12" s="20" t="s">
        <v>54</v>
      </c>
      <c r="F12" s="3">
        <v>1.6</v>
      </c>
      <c r="G12" s="3">
        <v>1.65</v>
      </c>
      <c r="H12" s="3"/>
      <c r="I12" s="3">
        <v>130</v>
      </c>
      <c r="J12" s="68">
        <f t="shared" si="1"/>
        <v>1.87</v>
      </c>
      <c r="K12">
        <f t="shared" si="2"/>
        <v>1.81</v>
      </c>
      <c r="S12" s="38">
        <f t="shared" si="3"/>
        <v>1.8952820819201361</v>
      </c>
      <c r="T12" s="38">
        <f t="shared" si="4"/>
        <v>-8.5282081920136088E-2</v>
      </c>
      <c r="Y12" s="12"/>
      <c r="Z12" s="38">
        <v>-8.5282081920136088E-2</v>
      </c>
      <c r="AA12" s="44">
        <v>11</v>
      </c>
      <c r="AB12" s="6">
        <f t="shared" si="10"/>
        <v>5.2499999999999998E-2</v>
      </c>
      <c r="AC12" s="38">
        <f t="shared" si="5"/>
        <v>-1.6210822508524081</v>
      </c>
      <c r="AD12" s="38">
        <f t="shared" si="6"/>
        <v>-1.6210822508524081</v>
      </c>
      <c r="AE12" s="70">
        <f t="shared" si="7"/>
        <v>-1.5868077955746054</v>
      </c>
      <c r="AL12" s="38">
        <f t="shared" si="0"/>
        <v>-8.5282081920136088E-2</v>
      </c>
      <c r="AQ12" s="38">
        <f t="shared" si="11"/>
        <v>9.0522689736710849E-2</v>
      </c>
      <c r="AR12" s="38">
        <f>$AO$3+11*$AO$5</f>
        <v>0.11514979400948411</v>
      </c>
      <c r="AS12" s="22">
        <f t="shared" si="8"/>
        <v>0.10283624187309748</v>
      </c>
      <c r="AT12" s="6">
        <f>COUNTIFS(AL:AL,"&gt;=0.091",AL:AL,"&lt;0.115")</f>
        <v>2</v>
      </c>
      <c r="AU12" s="40">
        <f t="shared" si="13"/>
        <v>3.0177133889224272E-2</v>
      </c>
      <c r="AV12" s="33">
        <f t="shared" si="12"/>
        <v>6.0354267778448545</v>
      </c>
      <c r="AW12" s="22">
        <f t="shared" si="9"/>
        <v>2.6981802412260025</v>
      </c>
      <c r="BF12" s="80">
        <v>-0.15574835299102174</v>
      </c>
      <c r="BG12" s="81">
        <v>1</v>
      </c>
    </row>
    <row r="13" spans="4:59" x14ac:dyDescent="0.3">
      <c r="D13" s="20" t="s">
        <v>142</v>
      </c>
      <c r="E13" s="20" t="s">
        <v>14</v>
      </c>
      <c r="F13" s="3">
        <v>2.0499999999999998</v>
      </c>
      <c r="G13" s="3">
        <v>2</v>
      </c>
      <c r="H13" s="3"/>
      <c r="I13" s="3">
        <v>314</v>
      </c>
      <c r="J13" s="68">
        <f t="shared" si="1"/>
        <v>2.0299999999999998</v>
      </c>
      <c r="K13">
        <f t="shared" si="2"/>
        <v>2.0099999999999998</v>
      </c>
      <c r="S13" s="38">
        <f t="shared" si="3"/>
        <v>2.0559602943868791</v>
      </c>
      <c r="T13" s="38">
        <f t="shared" si="4"/>
        <v>-4.5960294386879319E-2</v>
      </c>
      <c r="Y13" s="12"/>
      <c r="Z13" s="38">
        <v>-8.4773422570078472E-2</v>
      </c>
      <c r="AA13" s="44">
        <v>12</v>
      </c>
      <c r="AB13" s="6">
        <f t="shared" si="10"/>
        <v>5.7500000000000002E-2</v>
      </c>
      <c r="AC13" s="38">
        <f t="shared" si="5"/>
        <v>-1.5761119739866583</v>
      </c>
      <c r="AD13" s="38">
        <f t="shared" si="6"/>
        <v>-1.5761119739866583</v>
      </c>
      <c r="AE13" s="70">
        <f t="shared" si="7"/>
        <v>-1.5773433851874481</v>
      </c>
      <c r="AL13" s="38">
        <f t="shared" si="0"/>
        <v>-4.5960294386879319E-2</v>
      </c>
      <c r="AQ13" s="38">
        <f t="shared" si="11"/>
        <v>0.11514979400948411</v>
      </c>
      <c r="AR13" s="38">
        <f>$AO$3+12*$AO$5</f>
        <v>0.13977689828225737</v>
      </c>
      <c r="AS13" s="22">
        <f t="shared" si="8"/>
        <v>0.12746334614587074</v>
      </c>
      <c r="AT13" s="6">
        <f>COUNTIFS(AL:AL,"&gt;= 0.115",AL:AL,"&lt;0.140")</f>
        <v>2</v>
      </c>
      <c r="AU13" s="40">
        <f t="shared" si="13"/>
        <v>1.1551908979296144E-2</v>
      </c>
      <c r="AV13" s="33">
        <f t="shared" si="12"/>
        <v>2.3103817958592288</v>
      </c>
      <c r="AW13" s="22">
        <f t="shared" si="9"/>
        <v>4.1697376326916724E-2</v>
      </c>
      <c r="BF13" s="80">
        <v>-0.13112124871824848</v>
      </c>
      <c r="BG13" s="81">
        <v>1</v>
      </c>
    </row>
    <row r="14" spans="4:59" x14ac:dyDescent="0.3">
      <c r="D14" s="20" t="s">
        <v>31</v>
      </c>
      <c r="E14" s="20" t="s">
        <v>25</v>
      </c>
      <c r="F14" s="3">
        <v>1.53</v>
      </c>
      <c r="G14" s="3">
        <v>1.58</v>
      </c>
      <c r="H14" s="3"/>
      <c r="I14" s="3">
        <v>74</v>
      </c>
      <c r="J14" s="68">
        <f t="shared" si="1"/>
        <v>2.0699999999999998</v>
      </c>
      <c r="K14">
        <f t="shared" si="2"/>
        <v>2.04</v>
      </c>
      <c r="S14" s="38">
        <f t="shared" si="3"/>
        <v>2.096129847503565</v>
      </c>
      <c r="T14" s="38">
        <f t="shared" si="4"/>
        <v>-5.6129847503564978E-2</v>
      </c>
      <c r="Y14" s="12"/>
      <c r="Z14" s="38">
        <v>-8.4476704615878084E-2</v>
      </c>
      <c r="AA14" s="44">
        <v>13</v>
      </c>
      <c r="AB14" s="6">
        <f t="shared" si="10"/>
        <v>6.25E-2</v>
      </c>
      <c r="AC14" s="38">
        <f t="shared" si="5"/>
        <v>-1.5341205443525459</v>
      </c>
      <c r="AD14" s="38">
        <f t="shared" si="6"/>
        <v>-1.5341205443525459</v>
      </c>
      <c r="AE14" s="70">
        <f t="shared" si="7"/>
        <v>-1.5718224791282709</v>
      </c>
      <c r="AL14" s="38">
        <f t="shared" si="0"/>
        <v>-5.6129847503564978E-2</v>
      </c>
      <c r="AQ14" s="38">
        <f t="shared" si="11"/>
        <v>0.13977689828225737</v>
      </c>
      <c r="AR14" s="38">
        <f>$AO$3+13*$AO$5</f>
        <v>0.16440400255503063</v>
      </c>
      <c r="AS14" s="22">
        <f t="shared" si="8"/>
        <v>0.152090450418644</v>
      </c>
      <c r="AT14" s="6">
        <f>COUNTIFS(AL:AL,"&gt;= 0.140",AL:AL,"&lt;0.164")</f>
        <v>0</v>
      </c>
      <c r="AU14" s="40">
        <f t="shared" si="13"/>
        <v>3.6006248732864954E-3</v>
      </c>
      <c r="AV14" s="33">
        <f t="shared" si="12"/>
        <v>0.72012497465729908</v>
      </c>
      <c r="AW14" s="22">
        <f t="shared" si="9"/>
        <v>0.72012497465729908</v>
      </c>
      <c r="BF14" s="80">
        <v>-0.10649414444547523</v>
      </c>
      <c r="BG14" s="81">
        <v>1</v>
      </c>
    </row>
    <row r="15" spans="4:59" x14ac:dyDescent="0.3">
      <c r="D15" s="20" t="s">
        <v>96</v>
      </c>
      <c r="E15" s="20" t="s">
        <v>82</v>
      </c>
      <c r="F15" s="3">
        <v>1.47</v>
      </c>
      <c r="G15" s="3">
        <v>1.55</v>
      </c>
      <c r="H15" s="3"/>
      <c r="I15" s="3">
        <v>211</v>
      </c>
      <c r="J15" s="68">
        <f t="shared" si="1"/>
        <v>1.87</v>
      </c>
      <c r="K15">
        <f t="shared" si="2"/>
        <v>1.95</v>
      </c>
      <c r="S15" s="38">
        <f t="shared" si="3"/>
        <v>1.8952820819201361</v>
      </c>
      <c r="T15" s="38">
        <f t="shared" si="4"/>
        <v>5.4717918079863814E-2</v>
      </c>
      <c r="Y15" s="12"/>
      <c r="Z15" s="38">
        <v>-8.3883268707477754E-2</v>
      </c>
      <c r="AA15" s="44">
        <v>14</v>
      </c>
      <c r="AB15" s="6">
        <f t="shared" si="10"/>
        <v>6.7500000000000004E-2</v>
      </c>
      <c r="AC15" s="38">
        <f t="shared" si="5"/>
        <v>-1.4946722498066201</v>
      </c>
      <c r="AD15" s="38">
        <f t="shared" si="6"/>
        <v>-1.4946722498066201</v>
      </c>
      <c r="AE15" s="70">
        <f t="shared" si="7"/>
        <v>-1.5607806670099247</v>
      </c>
      <c r="AL15" s="38">
        <f t="shared" si="0"/>
        <v>5.4717918079863814E-2</v>
      </c>
      <c r="AQ15" s="38">
        <f t="shared" si="11"/>
        <v>0.16440400255503063</v>
      </c>
      <c r="AR15" s="38">
        <f>$AO$3+14*$AO$5</f>
        <v>0.18903110682780389</v>
      </c>
      <c r="AS15" s="22">
        <f t="shared" si="8"/>
        <v>0.17671755469141726</v>
      </c>
      <c r="AT15" s="6">
        <f>COUNTIFS(AL:AL,"&gt;= 0.164",AL:AL,"&lt;0.189")</f>
        <v>0</v>
      </c>
      <c r="AU15" s="40">
        <f t="shared" si="13"/>
        <v>9.1372604208006525E-4</v>
      </c>
      <c r="AV15" s="33">
        <f t="shared" si="12"/>
        <v>0.18274520841601305</v>
      </c>
      <c r="AW15" s="22">
        <f t="shared" si="9"/>
        <v>0.18274520841601305</v>
      </c>
      <c r="BF15" s="80">
        <v>-8.1867040172701966E-2</v>
      </c>
      <c r="BG15" s="81">
        <v>13</v>
      </c>
    </row>
    <row r="16" spans="4:59" x14ac:dyDescent="0.3">
      <c r="D16" s="20" t="s">
        <v>254</v>
      </c>
      <c r="E16" s="20" t="s">
        <v>61</v>
      </c>
      <c r="F16" s="3">
        <v>1.6</v>
      </c>
      <c r="G16" s="3">
        <v>1.75</v>
      </c>
      <c r="H16" s="3"/>
      <c r="I16" s="3">
        <v>234</v>
      </c>
      <c r="J16" s="68">
        <f t="shared" si="1"/>
        <v>1.54</v>
      </c>
      <c r="K16">
        <f t="shared" si="2"/>
        <v>1.55</v>
      </c>
      <c r="S16" s="38">
        <f t="shared" si="3"/>
        <v>1.5638832687074777</v>
      </c>
      <c r="T16" s="38">
        <f t="shared" si="4"/>
        <v>-1.3883268707477692E-2</v>
      </c>
      <c r="Y16" s="12"/>
      <c r="Z16" s="38">
        <v>-8.2823561728191386E-2</v>
      </c>
      <c r="AA16" s="44">
        <v>15</v>
      </c>
      <c r="AB16" s="6">
        <f t="shared" si="10"/>
        <v>7.2499999999999995E-2</v>
      </c>
      <c r="AC16" s="38">
        <f t="shared" si="5"/>
        <v>-1.4574217385976507</v>
      </c>
      <c r="AD16" s="38">
        <f t="shared" si="6"/>
        <v>-1.4574217385976507</v>
      </c>
      <c r="AE16" s="70">
        <f t="shared" si="7"/>
        <v>-1.5410631453700196</v>
      </c>
      <c r="AL16" s="38">
        <f t="shared" si="0"/>
        <v>-1.3883268707477692E-2</v>
      </c>
      <c r="AQ16" s="38">
        <f>$AO$3+14*$AO$5</f>
        <v>0.18903110682780389</v>
      </c>
      <c r="AR16" s="38">
        <f>$AO$3+15*$AO$5</f>
        <v>0.21365821110057714</v>
      </c>
      <c r="AS16" s="22">
        <f t="shared" si="8"/>
        <v>0.20134465896419051</v>
      </c>
      <c r="AT16" s="6">
        <f>COUNTIFS(AL:AL,"&gt;= 0.189",AL:AL,"&lt;0.214")</f>
        <v>2</v>
      </c>
      <c r="AU16" s="40">
        <f t="shared" si="13"/>
        <v>1.8876842051473997E-4</v>
      </c>
      <c r="AV16" s="33">
        <f t="shared" si="12"/>
        <v>3.7753684102947993E-2</v>
      </c>
      <c r="AW16" s="22">
        <f t="shared" si="9"/>
        <v>101.98767870579535</v>
      </c>
      <c r="BF16" s="80">
        <v>-5.7239935899928707E-2</v>
      </c>
      <c r="BG16" s="81">
        <v>14</v>
      </c>
    </row>
    <row r="17" spans="4:59" x14ac:dyDescent="0.3">
      <c r="D17" s="20" t="s">
        <v>345</v>
      </c>
      <c r="E17" s="20" t="s">
        <v>25</v>
      </c>
      <c r="F17" s="3">
        <v>1.75</v>
      </c>
      <c r="G17" s="3">
        <v>1.84</v>
      </c>
      <c r="H17" s="3"/>
      <c r="I17" s="3">
        <v>9</v>
      </c>
      <c r="J17" s="68">
        <f t="shared" si="1"/>
        <v>1.63</v>
      </c>
      <c r="K17">
        <f t="shared" si="2"/>
        <v>1.69</v>
      </c>
      <c r="S17" s="38">
        <f t="shared" si="3"/>
        <v>1.6542647632200209</v>
      </c>
      <c r="T17" s="38">
        <f t="shared" si="4"/>
        <v>3.5735236779979029E-2</v>
      </c>
      <c r="Y17" s="12"/>
      <c r="Z17" s="38">
        <v>-8.2823561728191386E-2</v>
      </c>
      <c r="AA17" s="44">
        <v>16</v>
      </c>
      <c r="AB17" s="6">
        <f t="shared" si="10"/>
        <v>7.7499999999999999E-2</v>
      </c>
      <c r="AC17" s="38">
        <f t="shared" si="5"/>
        <v>-1.4220904321223211</v>
      </c>
      <c r="AD17" s="38">
        <f t="shared" si="6"/>
        <v>-1.4220904321223211</v>
      </c>
      <c r="AE17" s="70">
        <f t="shared" si="7"/>
        <v>-1.5410631453700196</v>
      </c>
      <c r="AG17" s="23" t="s">
        <v>407</v>
      </c>
      <c r="AL17" s="38">
        <f t="shared" si="0"/>
        <v>3.5735236779979029E-2</v>
      </c>
      <c r="AQ17" s="22"/>
      <c r="AR17" s="22"/>
      <c r="AS17" s="22"/>
      <c r="AT17" s="12" t="s">
        <v>408</v>
      </c>
      <c r="AU17" s="12" t="s">
        <v>408</v>
      </c>
      <c r="AV17" s="12" t="s">
        <v>408</v>
      </c>
      <c r="AW17" s="12" t="s">
        <v>408</v>
      </c>
      <c r="BF17" s="80">
        <v>-3.2612831627155447E-2</v>
      </c>
      <c r="BG17" s="81">
        <v>21</v>
      </c>
    </row>
    <row r="18" spans="4:59" x14ac:dyDescent="0.3">
      <c r="D18" s="20" t="s">
        <v>141</v>
      </c>
      <c r="E18" s="20" t="s">
        <v>25</v>
      </c>
      <c r="F18" s="3">
        <v>1.64</v>
      </c>
      <c r="G18" s="3">
        <v>1.63</v>
      </c>
      <c r="H18" s="3"/>
      <c r="I18" s="3">
        <v>215</v>
      </c>
      <c r="J18" s="68">
        <f t="shared" si="1"/>
        <v>1.59</v>
      </c>
      <c r="K18">
        <f t="shared" si="2"/>
        <v>1.58</v>
      </c>
      <c r="S18" s="38">
        <f t="shared" si="3"/>
        <v>1.6140952101033352</v>
      </c>
      <c r="T18" s="38">
        <f t="shared" si="4"/>
        <v>-3.4095210103335161E-2</v>
      </c>
      <c r="Y18" s="12"/>
      <c r="Z18" s="38">
        <v>-7.5578799874336244E-2</v>
      </c>
      <c r="AA18" s="44">
        <v>17</v>
      </c>
      <c r="AB18" s="6">
        <f t="shared" si="10"/>
        <v>8.2500000000000004E-2</v>
      </c>
      <c r="AC18" s="38">
        <f t="shared" si="5"/>
        <v>-1.3884501973191481</v>
      </c>
      <c r="AD18" s="38">
        <f t="shared" si="6"/>
        <v>-1.3884501973191481</v>
      </c>
      <c r="AE18" s="70">
        <f t="shared" si="7"/>
        <v>-1.4062629115114635</v>
      </c>
      <c r="AL18" s="38">
        <f t="shared" si="0"/>
        <v>-3.4095210103335161E-2</v>
      </c>
      <c r="AQ18" s="22"/>
      <c r="AR18" s="22"/>
      <c r="AS18" s="22"/>
      <c r="AT18" s="48">
        <f>SUM(AT2:AT16)</f>
        <v>200</v>
      </c>
      <c r="AU18" s="78">
        <f>SUM(AU2:AU16)</f>
        <v>0.99996337846095273</v>
      </c>
      <c r="AV18" s="48">
        <f>SUM(AV2:AV16)</f>
        <v>199.99267569219052</v>
      </c>
      <c r="AW18" s="49">
        <f>SUM(AW2:AW16)</f>
        <v>117.70057291813902</v>
      </c>
      <c r="BF18" s="80">
        <v>-7.9857273543821883E-3</v>
      </c>
      <c r="BG18" s="81">
        <v>32</v>
      </c>
    </row>
    <row r="19" spans="4:59" ht="15" thickBot="1" x14ac:dyDescent="0.35">
      <c r="D19" s="20" t="s">
        <v>295</v>
      </c>
      <c r="E19" s="20" t="s">
        <v>25</v>
      </c>
      <c r="F19" s="3">
        <v>1.76</v>
      </c>
      <c r="G19" s="3">
        <v>1.8</v>
      </c>
      <c r="H19" s="3"/>
      <c r="I19" s="3">
        <v>22</v>
      </c>
      <c r="J19" s="68">
        <f t="shared" si="1"/>
        <v>1.69</v>
      </c>
      <c r="K19">
        <f t="shared" si="2"/>
        <v>1.74</v>
      </c>
      <c r="S19" s="38">
        <f t="shared" si="3"/>
        <v>1.7145190928950496</v>
      </c>
      <c r="T19" s="38">
        <f t="shared" si="4"/>
        <v>2.5480907104950434E-2</v>
      </c>
      <c r="Y19" s="12"/>
      <c r="Z19" s="38">
        <v>-7.5112528803450207E-2</v>
      </c>
      <c r="AA19" s="44">
        <v>18</v>
      </c>
      <c r="AB19" s="6">
        <f t="shared" si="10"/>
        <v>8.7499999999999994E-2</v>
      </c>
      <c r="AC19" s="38">
        <f t="shared" si="5"/>
        <v>-1.3563117453352478</v>
      </c>
      <c r="AD19" s="38">
        <f t="shared" si="6"/>
        <v>-1.3563117453352478</v>
      </c>
      <c r="AE19" s="70">
        <f t="shared" si="7"/>
        <v>-1.3975872019899047</v>
      </c>
      <c r="AL19" s="38">
        <f t="shared" si="0"/>
        <v>2.5480907104950434E-2</v>
      </c>
      <c r="AQ19" s="22"/>
      <c r="AR19" s="22"/>
      <c r="AS19" s="22"/>
      <c r="BF19" s="80">
        <v>1.6641376918391071E-2</v>
      </c>
      <c r="BG19" s="81">
        <v>43</v>
      </c>
    </row>
    <row r="20" spans="4:59" x14ac:dyDescent="0.3">
      <c r="D20" s="20" t="s">
        <v>101</v>
      </c>
      <c r="E20" s="20" t="s">
        <v>25</v>
      </c>
      <c r="F20" s="3">
        <v>2.17</v>
      </c>
      <c r="G20" s="3">
        <v>2.29</v>
      </c>
      <c r="H20" s="3"/>
      <c r="I20" s="3">
        <v>148</v>
      </c>
      <c r="J20" s="68">
        <f t="shared" si="1"/>
        <v>1.72</v>
      </c>
      <c r="K20">
        <f t="shared" si="2"/>
        <v>1.79</v>
      </c>
      <c r="S20" s="38">
        <f t="shared" si="3"/>
        <v>1.7446462577325641</v>
      </c>
      <c r="T20" s="38">
        <f t="shared" si="4"/>
        <v>4.5353742267435937E-2</v>
      </c>
      <c r="Y20" s="12"/>
      <c r="Z20" s="38">
        <v>-7.4942975686764335E-2</v>
      </c>
      <c r="AA20" s="44">
        <v>19</v>
      </c>
      <c r="AB20" s="6">
        <f t="shared" si="10"/>
        <v>9.2499999999999999E-2</v>
      </c>
      <c r="AC20" s="38">
        <f t="shared" si="5"/>
        <v>-1.3255161998000577</v>
      </c>
      <c r="AD20" s="38">
        <f t="shared" si="6"/>
        <v>-1.3255161998000577</v>
      </c>
      <c r="AE20" s="70">
        <f t="shared" si="7"/>
        <v>-1.3944323985275189</v>
      </c>
      <c r="AL20" s="38">
        <f t="shared" si="0"/>
        <v>4.5353742267435937E-2</v>
      </c>
      <c r="AQ20" s="83"/>
      <c r="AR20" s="83"/>
      <c r="BF20" s="80">
        <v>4.126848119116433E-2</v>
      </c>
      <c r="BG20" s="81">
        <v>32</v>
      </c>
    </row>
    <row r="21" spans="4:59" ht="15" thickBot="1" x14ac:dyDescent="0.35">
      <c r="D21" s="20" t="s">
        <v>309</v>
      </c>
      <c r="E21" s="20" t="s">
        <v>25</v>
      </c>
      <c r="F21" s="3">
        <v>2.2599999999999998</v>
      </c>
      <c r="G21" s="3">
        <v>2.29</v>
      </c>
      <c r="H21" s="3"/>
      <c r="I21" s="3">
        <v>283</v>
      </c>
      <c r="J21" s="68">
        <f t="shared" si="1"/>
        <v>1.86</v>
      </c>
      <c r="K21">
        <f t="shared" si="2"/>
        <v>1.88</v>
      </c>
      <c r="S21" s="38">
        <f t="shared" si="3"/>
        <v>1.8852396936409646</v>
      </c>
      <c r="T21" s="38">
        <f t="shared" si="4"/>
        <v>-5.2396936409646599E-3</v>
      </c>
      <c r="Y21" s="12"/>
      <c r="Z21" s="38">
        <v>-7.2908338286534313E-2</v>
      </c>
      <c r="AA21" s="44">
        <v>20</v>
      </c>
      <c r="AB21" s="6">
        <f t="shared" si="10"/>
        <v>9.7500000000000003E-2</v>
      </c>
      <c r="AC21" s="38">
        <f t="shared" si="5"/>
        <v>-1.2959288462604264</v>
      </c>
      <c r="AD21" s="38">
        <f t="shared" si="6"/>
        <v>-1.2959288462604264</v>
      </c>
      <c r="AE21" s="70">
        <f t="shared" si="7"/>
        <v>-1.3565747569788977</v>
      </c>
      <c r="AL21" s="38">
        <f t="shared" si="0"/>
        <v>-5.2396936409646599E-3</v>
      </c>
      <c r="AQ21" s="80"/>
      <c r="AR21" s="81"/>
      <c r="BF21" s="80">
        <v>6.5895585463937589E-2</v>
      </c>
      <c r="BG21" s="81">
        <v>29</v>
      </c>
    </row>
    <row r="22" spans="4:59" x14ac:dyDescent="0.3">
      <c r="D22" s="20" t="s">
        <v>275</v>
      </c>
      <c r="E22" s="20" t="s">
        <v>75</v>
      </c>
      <c r="F22" s="3">
        <v>1.69</v>
      </c>
      <c r="G22" s="3">
        <v>1.74</v>
      </c>
      <c r="H22" s="3"/>
      <c r="I22" s="3">
        <v>301</v>
      </c>
      <c r="J22" s="68">
        <f t="shared" si="1"/>
        <v>0.63</v>
      </c>
      <c r="K22">
        <f t="shared" si="2"/>
        <v>0.63</v>
      </c>
      <c r="S22" s="38">
        <f t="shared" si="3"/>
        <v>0.65002593530287478</v>
      </c>
      <c r="T22" s="38">
        <f t="shared" si="4"/>
        <v>-2.0025935302874776E-2</v>
      </c>
      <c r="Y22" s="12"/>
      <c r="Z22" s="38">
        <v>-7.1806243028076144E-2</v>
      </c>
      <c r="AA22" s="44">
        <v>21</v>
      </c>
      <c r="AB22" s="6">
        <f t="shared" si="10"/>
        <v>0.10249999999999999</v>
      </c>
      <c r="AC22" s="38">
        <f t="shared" si="5"/>
        <v>-1.2674344169169052</v>
      </c>
      <c r="AD22" s="38">
        <f t="shared" si="6"/>
        <v>-1.2674344169169052</v>
      </c>
      <c r="AE22" s="70">
        <f t="shared" si="7"/>
        <v>-1.3360685344733902</v>
      </c>
      <c r="AL22" s="38">
        <f t="shared" si="0"/>
        <v>-2.0025935302874776E-2</v>
      </c>
      <c r="AQ22" s="83"/>
      <c r="AR22" s="83"/>
      <c r="BF22" s="80">
        <v>9.0522689736710849E-2</v>
      </c>
      <c r="BG22" s="81">
        <v>7</v>
      </c>
    </row>
    <row r="23" spans="4:59" x14ac:dyDescent="0.3">
      <c r="D23" s="20" t="s">
        <v>167</v>
      </c>
      <c r="E23" s="20" t="s">
        <v>14</v>
      </c>
      <c r="F23" s="3">
        <v>1.58</v>
      </c>
      <c r="G23" s="3">
        <v>1.59</v>
      </c>
      <c r="H23" s="3"/>
      <c r="I23" s="3">
        <v>244</v>
      </c>
      <c r="J23" s="68">
        <f t="shared" si="1"/>
        <v>1.66</v>
      </c>
      <c r="K23">
        <f t="shared" si="2"/>
        <v>1.67</v>
      </c>
      <c r="S23" s="38">
        <f t="shared" si="3"/>
        <v>1.6843919280575352</v>
      </c>
      <c r="T23" s="38">
        <f t="shared" si="4"/>
        <v>-1.4391928057535308E-2</v>
      </c>
      <c r="Y23" s="12"/>
      <c r="Z23" s="38">
        <v>-6.5748352991021886E-2</v>
      </c>
      <c r="AA23" s="44">
        <v>22</v>
      </c>
      <c r="AB23" s="6">
        <f t="shared" si="10"/>
        <v>0.1075</v>
      </c>
      <c r="AC23" s="38">
        <f t="shared" si="5"/>
        <v>-1.2399334778907378</v>
      </c>
      <c r="AD23" s="38">
        <f t="shared" si="6"/>
        <v>-1.2399334778907378</v>
      </c>
      <c r="AE23" s="70">
        <f t="shared" si="7"/>
        <v>-1.2233519248515303</v>
      </c>
      <c r="AL23" s="38">
        <f t="shared" si="0"/>
        <v>-1.4391928057535308E-2</v>
      </c>
      <c r="BF23" s="80">
        <v>0.11514979400948411</v>
      </c>
      <c r="BG23" s="81">
        <v>2</v>
      </c>
    </row>
    <row r="24" spans="4:59" x14ac:dyDescent="0.3">
      <c r="D24" s="20" t="s">
        <v>266</v>
      </c>
      <c r="E24" s="20" t="s">
        <v>25</v>
      </c>
      <c r="F24" s="3">
        <v>2.0699999999999998</v>
      </c>
      <c r="G24" s="3">
        <v>2.27</v>
      </c>
      <c r="H24" s="3"/>
      <c r="I24" s="3">
        <v>266</v>
      </c>
      <c r="J24" s="68">
        <f t="shared" si="1"/>
        <v>1.92</v>
      </c>
      <c r="K24">
        <f t="shared" si="2"/>
        <v>1.96</v>
      </c>
      <c r="S24" s="38">
        <f t="shared" si="3"/>
        <v>1.9454940233159932</v>
      </c>
      <c r="T24" s="38">
        <f t="shared" si="4"/>
        <v>1.4505976684006772E-2</v>
      </c>
      <c r="Y24" s="12"/>
      <c r="Z24" s="38">
        <v>-6.5748352991021886E-2</v>
      </c>
      <c r="AA24" s="44">
        <v>23</v>
      </c>
      <c r="AB24" s="6">
        <f t="shared" si="10"/>
        <v>0.1125</v>
      </c>
      <c r="AC24" s="38">
        <f t="shared" si="5"/>
        <v>-1.2133396224885178</v>
      </c>
      <c r="AD24" s="38">
        <f t="shared" si="6"/>
        <v>-1.2133396224885178</v>
      </c>
      <c r="AE24" s="70">
        <f t="shared" si="7"/>
        <v>-1.2233519248515303</v>
      </c>
      <c r="AL24" s="38">
        <f t="shared" si="0"/>
        <v>1.4505976684006772E-2</v>
      </c>
      <c r="BF24" s="80">
        <v>0.13977689828225737</v>
      </c>
      <c r="BG24" s="81">
        <v>2</v>
      </c>
    </row>
    <row r="25" spans="4:59" x14ac:dyDescent="0.3">
      <c r="D25" s="20" t="s">
        <v>342</v>
      </c>
      <c r="E25" s="20" t="s">
        <v>49</v>
      </c>
      <c r="F25" s="3">
        <v>1.72</v>
      </c>
      <c r="G25" s="3">
        <v>1.75</v>
      </c>
      <c r="H25" s="3"/>
      <c r="I25" s="3">
        <v>3</v>
      </c>
      <c r="J25" s="68">
        <f t="shared" si="1"/>
        <v>1.82</v>
      </c>
      <c r="K25">
        <f t="shared" si="2"/>
        <v>1.96</v>
      </c>
      <c r="S25" s="38">
        <f t="shared" si="3"/>
        <v>1.8450701405242789</v>
      </c>
      <c r="T25" s="38">
        <f t="shared" si="4"/>
        <v>0.1149298594757211</v>
      </c>
      <c r="Y25" s="12"/>
      <c r="Z25" s="38">
        <v>-6.5197305361793134E-2</v>
      </c>
      <c r="AA25" s="44">
        <v>24</v>
      </c>
      <c r="AB25" s="6">
        <f t="shared" si="10"/>
        <v>0.11749999999999999</v>
      </c>
      <c r="AC25" s="38">
        <f t="shared" si="5"/>
        <v>-1.1875772631885786</v>
      </c>
      <c r="AD25" s="38">
        <f t="shared" si="6"/>
        <v>-1.1875772631885786</v>
      </c>
      <c r="AE25" s="70">
        <f t="shared" si="7"/>
        <v>-1.2130988135987826</v>
      </c>
      <c r="AL25" s="38">
        <f t="shared" si="0"/>
        <v>0.1149298594757211</v>
      </c>
      <c r="BF25" s="80">
        <v>0.16440400255503063</v>
      </c>
      <c r="BG25" s="81">
        <v>0</v>
      </c>
    </row>
    <row r="26" spans="4:59" x14ac:dyDescent="0.3">
      <c r="D26" s="20" t="s">
        <v>247</v>
      </c>
      <c r="E26" s="20" t="s">
        <v>182</v>
      </c>
      <c r="F26" s="3">
        <v>2.0099999999999998</v>
      </c>
      <c r="G26" s="3">
        <v>2.0099999999999998</v>
      </c>
      <c r="H26" s="3"/>
      <c r="I26" s="3">
        <v>104</v>
      </c>
      <c r="J26" s="68">
        <f t="shared" si="1"/>
        <v>1.53</v>
      </c>
      <c r="K26">
        <f t="shared" si="2"/>
        <v>1.54</v>
      </c>
      <c r="S26" s="38">
        <f t="shared" si="3"/>
        <v>1.5538408804283064</v>
      </c>
      <c r="T26" s="38">
        <f t="shared" si="4"/>
        <v>-1.3840880428306335E-2</v>
      </c>
      <c r="Y26" s="12"/>
      <c r="Z26" s="38">
        <v>-6.5197305361793134E-2</v>
      </c>
      <c r="AA26" s="44">
        <v>25</v>
      </c>
      <c r="AB26" s="6">
        <f t="shared" si="10"/>
        <v>0.1225</v>
      </c>
      <c r="AC26" s="38">
        <f t="shared" si="5"/>
        <v>-1.1625798748436229</v>
      </c>
      <c r="AD26" s="38">
        <f t="shared" si="6"/>
        <v>-1.1625798748436229</v>
      </c>
      <c r="AE26" s="70">
        <f t="shared" si="7"/>
        <v>-1.2130988135987826</v>
      </c>
      <c r="AL26" s="38">
        <f t="shared" si="0"/>
        <v>-1.3840880428306335E-2</v>
      </c>
      <c r="BF26" s="80">
        <v>0.18903110682780389</v>
      </c>
      <c r="BG26" s="81">
        <v>0</v>
      </c>
    </row>
    <row r="27" spans="4:59" ht="15" thickBot="1" x14ac:dyDescent="0.35">
      <c r="D27" s="20" t="s">
        <v>138</v>
      </c>
      <c r="E27" s="20" t="s">
        <v>129</v>
      </c>
      <c r="F27" s="3">
        <v>1.65</v>
      </c>
      <c r="G27" s="3">
        <v>1.69</v>
      </c>
      <c r="H27" s="3"/>
      <c r="I27" s="3">
        <v>194</v>
      </c>
      <c r="J27" s="68">
        <f t="shared" si="1"/>
        <v>1.95</v>
      </c>
      <c r="K27">
        <f t="shared" si="2"/>
        <v>2.02</v>
      </c>
      <c r="S27" s="38">
        <f t="shared" si="3"/>
        <v>1.9756211881535077</v>
      </c>
      <c r="T27" s="38">
        <f t="shared" si="4"/>
        <v>4.4378811846492283E-2</v>
      </c>
      <c r="Z27" s="38">
        <v>-6.5197305361793134E-2</v>
      </c>
      <c r="AA27" s="44">
        <v>26</v>
      </c>
      <c r="AB27" s="6">
        <f t="shared" si="10"/>
        <v>0.1275</v>
      </c>
      <c r="AC27" s="38">
        <f t="shared" si="5"/>
        <v>-1.1382885824147984</v>
      </c>
      <c r="AD27" s="38">
        <f t="shared" si="6"/>
        <v>-1.1382885824147984</v>
      </c>
      <c r="AE27" s="70">
        <f t="shared" si="7"/>
        <v>-1.2130988135987826</v>
      </c>
      <c r="AL27" s="38">
        <f t="shared" si="0"/>
        <v>4.4378811846492283E-2</v>
      </c>
      <c r="BF27" s="82">
        <v>0.214</v>
      </c>
      <c r="BG27" s="82">
        <v>2</v>
      </c>
    </row>
    <row r="28" spans="4:59" x14ac:dyDescent="0.3">
      <c r="D28" s="20" t="s">
        <v>181</v>
      </c>
      <c r="E28" s="20" t="s">
        <v>97</v>
      </c>
      <c r="F28" s="3">
        <v>1.55</v>
      </c>
      <c r="G28" s="3">
        <v>1.58</v>
      </c>
      <c r="H28" s="3"/>
      <c r="I28" s="3">
        <v>160</v>
      </c>
      <c r="J28" s="68">
        <f t="shared" si="1"/>
        <v>1.31</v>
      </c>
      <c r="K28">
        <f t="shared" si="2"/>
        <v>1.26</v>
      </c>
      <c r="S28" s="38">
        <f t="shared" si="3"/>
        <v>1.3329083382865343</v>
      </c>
      <c r="T28" s="38">
        <f t="shared" si="4"/>
        <v>-7.2908338286534313E-2</v>
      </c>
      <c r="Z28" s="38">
        <v>-6.443431633670671E-2</v>
      </c>
      <c r="AA28" s="44">
        <v>27</v>
      </c>
      <c r="AB28" s="6">
        <f t="shared" si="10"/>
        <v>0.13250000000000001</v>
      </c>
      <c r="AC28" s="38">
        <f t="shared" si="5"/>
        <v>-1.1146510149326594</v>
      </c>
      <c r="AD28" s="38">
        <f t="shared" si="6"/>
        <v>-1.1146510149326594</v>
      </c>
      <c r="AE28" s="70">
        <f t="shared" si="7"/>
        <v>-1.1989021980180465</v>
      </c>
      <c r="AL28" s="38">
        <f t="shared" si="0"/>
        <v>-7.2908338286534313E-2</v>
      </c>
    </row>
    <row r="29" spans="4:59" x14ac:dyDescent="0.3">
      <c r="D29" s="20" t="s">
        <v>73</v>
      </c>
      <c r="E29" s="20" t="s">
        <v>14</v>
      </c>
      <c r="F29" s="3">
        <v>1.91</v>
      </c>
      <c r="G29" s="3">
        <v>1.91</v>
      </c>
      <c r="H29" s="3"/>
      <c r="I29" s="3">
        <v>264</v>
      </c>
      <c r="J29" s="68">
        <f t="shared" si="1"/>
        <v>1.29</v>
      </c>
      <c r="K29">
        <f t="shared" si="2"/>
        <v>1.23</v>
      </c>
      <c r="S29" s="38">
        <f t="shared" si="3"/>
        <v>1.3128235617281914</v>
      </c>
      <c r="T29" s="38">
        <f t="shared" si="4"/>
        <v>-8.2823561728191386E-2</v>
      </c>
      <c r="Z29" s="38">
        <v>-6.443431633670671E-2</v>
      </c>
      <c r="AA29" s="44">
        <v>28</v>
      </c>
      <c r="AB29" s="6">
        <f t="shared" si="10"/>
        <v>0.13750000000000001</v>
      </c>
      <c r="AC29" s="38">
        <f t="shared" si="5"/>
        <v>-1.091620367434168</v>
      </c>
      <c r="AD29" s="38">
        <f t="shared" si="6"/>
        <v>-1.091620367434168</v>
      </c>
      <c r="AE29" s="70">
        <f t="shared" si="7"/>
        <v>-1.1989021980180465</v>
      </c>
      <c r="AL29" s="38">
        <f t="shared" si="0"/>
        <v>-8.2823561728191386E-2</v>
      </c>
    </row>
    <row r="30" spans="4:59" x14ac:dyDescent="0.3">
      <c r="D30" s="20" t="s">
        <v>361</v>
      </c>
      <c r="E30" s="20" t="s">
        <v>58</v>
      </c>
      <c r="F30" s="3">
        <v>1.3</v>
      </c>
      <c r="G30" s="3">
        <v>1.3</v>
      </c>
      <c r="H30" s="3"/>
      <c r="I30" s="3">
        <v>34</v>
      </c>
      <c r="J30" s="68">
        <f t="shared" si="1"/>
        <v>1.66</v>
      </c>
      <c r="K30">
        <f t="shared" si="2"/>
        <v>1.72</v>
      </c>
      <c r="S30" s="38">
        <f t="shared" si="3"/>
        <v>1.6843919280575352</v>
      </c>
      <c r="T30" s="38">
        <f t="shared" si="4"/>
        <v>3.5608071942464736E-2</v>
      </c>
      <c r="Z30" s="38">
        <v>-6.3120279682391534E-2</v>
      </c>
      <c r="AA30" s="44">
        <v>29</v>
      </c>
      <c r="AB30" s="6">
        <f t="shared" si="10"/>
        <v>0.14249999999999999</v>
      </c>
      <c r="AC30" s="38">
        <f t="shared" si="5"/>
        <v>-1.0691546270064722</v>
      </c>
      <c r="AD30" s="38">
        <f t="shared" si="6"/>
        <v>-1.0691546270064722</v>
      </c>
      <c r="AE30" s="70">
        <f t="shared" si="7"/>
        <v>-1.174452471184563</v>
      </c>
      <c r="AL30" s="38">
        <f t="shared" si="0"/>
        <v>3.5608071942464736E-2</v>
      </c>
    </row>
    <row r="31" spans="4:59" x14ac:dyDescent="0.3">
      <c r="D31" s="20" t="s">
        <v>349</v>
      </c>
      <c r="E31" s="20" t="s">
        <v>350</v>
      </c>
      <c r="F31" s="3">
        <v>0.89</v>
      </c>
      <c r="G31" s="3">
        <v>0.86</v>
      </c>
      <c r="H31" s="3"/>
      <c r="I31" s="3">
        <v>177</v>
      </c>
      <c r="J31" s="68">
        <f t="shared" si="1"/>
        <v>2.14</v>
      </c>
      <c r="K31">
        <f t="shared" si="2"/>
        <v>2.2999999999999998</v>
      </c>
      <c r="S31" s="38">
        <f t="shared" si="3"/>
        <v>2.1664265654577655</v>
      </c>
      <c r="T31" s="38">
        <f t="shared" si="4"/>
        <v>0.13357343454223436</v>
      </c>
      <c r="Z31" s="38">
        <v>-6.3120279682391534E-2</v>
      </c>
      <c r="AA31" s="44">
        <v>30</v>
      </c>
      <c r="AB31" s="6">
        <f t="shared" si="10"/>
        <v>0.14749999999999999</v>
      </c>
      <c r="AC31" s="38">
        <f t="shared" si="5"/>
        <v>-1.0472159295232348</v>
      </c>
      <c r="AD31" s="38">
        <f t="shared" si="6"/>
        <v>-1.0472159295232348</v>
      </c>
      <c r="AE31" s="70">
        <f t="shared" si="7"/>
        <v>-1.174452471184563</v>
      </c>
      <c r="AL31" s="38">
        <f t="shared" si="0"/>
        <v>0.13357343454223436</v>
      </c>
    </row>
    <row r="32" spans="4:59" x14ac:dyDescent="0.3">
      <c r="D32" s="20" t="s">
        <v>28</v>
      </c>
      <c r="E32" s="20" t="s">
        <v>29</v>
      </c>
      <c r="F32" s="3">
        <v>1.45</v>
      </c>
      <c r="G32" s="3">
        <v>1.44</v>
      </c>
      <c r="H32" s="3"/>
      <c r="I32" s="3">
        <v>158</v>
      </c>
      <c r="J32" s="68">
        <f t="shared" si="1"/>
        <v>1.71</v>
      </c>
      <c r="K32">
        <f t="shared" si="2"/>
        <v>1.69</v>
      </c>
      <c r="S32" s="38">
        <f t="shared" si="3"/>
        <v>1.7346038694533925</v>
      </c>
      <c r="T32" s="38">
        <f t="shared" si="4"/>
        <v>-4.4603869453392564E-2</v>
      </c>
      <c r="Z32" s="38">
        <v>-5.6129847503564978E-2</v>
      </c>
      <c r="AA32" s="44">
        <v>31</v>
      </c>
      <c r="AB32" s="6">
        <f t="shared" si="10"/>
        <v>0.1525</v>
      </c>
      <c r="AC32" s="38">
        <f t="shared" si="5"/>
        <v>-1.0257700213555492</v>
      </c>
      <c r="AD32" s="38">
        <f t="shared" si="6"/>
        <v>-1.0257700213555492</v>
      </c>
      <c r="AE32" s="70">
        <f t="shared" si="7"/>
        <v>-1.0443844425195812</v>
      </c>
      <c r="AL32" s="38">
        <f t="shared" si="0"/>
        <v>-4.4603869453392564E-2</v>
      </c>
    </row>
    <row r="33" spans="4:43" x14ac:dyDescent="0.3">
      <c r="D33" s="20" t="s">
        <v>214</v>
      </c>
      <c r="E33" s="20" t="s">
        <v>85</v>
      </c>
      <c r="F33" s="3">
        <v>1.49</v>
      </c>
      <c r="G33" s="3">
        <v>1.47</v>
      </c>
      <c r="H33" s="3"/>
      <c r="I33" s="3">
        <v>128</v>
      </c>
      <c r="J33" s="68">
        <f t="shared" si="1"/>
        <v>1.78</v>
      </c>
      <c r="K33">
        <f t="shared" si="2"/>
        <v>1.84</v>
      </c>
      <c r="S33" s="38">
        <f t="shared" si="3"/>
        <v>1.804900587407593</v>
      </c>
      <c r="T33" s="38">
        <f t="shared" si="4"/>
        <v>3.509941259240712E-2</v>
      </c>
      <c r="Z33" s="38">
        <v>-5.6129847503564978E-2</v>
      </c>
      <c r="AA33" s="44">
        <v>32</v>
      </c>
      <c r="AB33" s="6">
        <f t="shared" si="10"/>
        <v>0.1575</v>
      </c>
      <c r="AC33" s="38">
        <f t="shared" si="5"/>
        <v>-1.0047858060707031</v>
      </c>
      <c r="AD33" s="38">
        <f t="shared" si="6"/>
        <v>-1.0047858060707031</v>
      </c>
      <c r="AE33" s="70">
        <f t="shared" si="7"/>
        <v>-1.0443844425195812</v>
      </c>
      <c r="AL33" s="38">
        <f t="shared" si="0"/>
        <v>3.509941259240712E-2</v>
      </c>
    </row>
    <row r="34" spans="4:43" x14ac:dyDescent="0.3">
      <c r="D34" s="20" t="s">
        <v>232</v>
      </c>
      <c r="E34" s="20" t="s">
        <v>85</v>
      </c>
      <c r="F34" s="3">
        <v>1.66</v>
      </c>
      <c r="G34" s="3">
        <v>1.72</v>
      </c>
      <c r="H34" s="3"/>
      <c r="I34" s="3">
        <v>29</v>
      </c>
      <c r="J34" s="68">
        <f t="shared" si="1"/>
        <v>1.91</v>
      </c>
      <c r="K34">
        <f t="shared" si="2"/>
        <v>1.91</v>
      </c>
      <c r="S34" s="38">
        <f t="shared" si="3"/>
        <v>1.9354516350368218</v>
      </c>
      <c r="T34" s="38">
        <f t="shared" si="4"/>
        <v>-2.5451635036821907E-2</v>
      </c>
      <c r="Z34" s="38">
        <v>-5.4307151499192186E-2</v>
      </c>
      <c r="AA34" s="44">
        <v>33</v>
      </c>
      <c r="AB34" s="6">
        <f t="shared" si="10"/>
        <v>0.16250000000000001</v>
      </c>
      <c r="AC34" s="38">
        <f t="shared" si="5"/>
        <v>-0.98423496044632541</v>
      </c>
      <c r="AD34" s="38">
        <f t="shared" si="6"/>
        <v>-0.98423496044632541</v>
      </c>
      <c r="AE34" s="70">
        <f t="shared" si="7"/>
        <v>-1.0104703052989403</v>
      </c>
      <c r="AL34" s="38">
        <f t="shared" ref="AL34:AL65" si="14">T34</f>
        <v>-2.5451635036821907E-2</v>
      </c>
    </row>
    <row r="35" spans="4:43" x14ac:dyDescent="0.3">
      <c r="D35" s="20" t="s">
        <v>334</v>
      </c>
      <c r="E35" s="20" t="s">
        <v>25</v>
      </c>
      <c r="F35" s="3">
        <v>2.0699999999999998</v>
      </c>
      <c r="G35" s="3">
        <v>2.09</v>
      </c>
      <c r="H35" s="3"/>
      <c r="I35" s="3">
        <v>39</v>
      </c>
      <c r="J35" s="68">
        <f t="shared" si="1"/>
        <v>1.69</v>
      </c>
      <c r="K35">
        <f t="shared" si="2"/>
        <v>1.75</v>
      </c>
      <c r="S35" s="38">
        <f t="shared" si="3"/>
        <v>1.7145190928950496</v>
      </c>
      <c r="T35" s="38">
        <f t="shared" si="4"/>
        <v>3.5480907104950443E-2</v>
      </c>
      <c r="Z35" s="38">
        <v>-5.3544162474106205E-2</v>
      </c>
      <c r="AA35" s="44">
        <v>34</v>
      </c>
      <c r="AB35" s="6">
        <f t="shared" si="10"/>
        <v>0.16750000000000001</v>
      </c>
      <c r="AC35" s="38">
        <f t="shared" si="5"/>
        <v>-0.96409160740693378</v>
      </c>
      <c r="AD35" s="38">
        <f t="shared" si="6"/>
        <v>-0.96409160740693378</v>
      </c>
      <c r="AE35" s="70">
        <f t="shared" si="7"/>
        <v>-0.99627368971821251</v>
      </c>
      <c r="AL35" s="38">
        <f t="shared" si="14"/>
        <v>3.5480907104950443E-2</v>
      </c>
    </row>
    <row r="36" spans="4:43" x14ac:dyDescent="0.3">
      <c r="D36" s="20" t="s">
        <v>327</v>
      </c>
      <c r="E36" s="20" t="s">
        <v>49</v>
      </c>
      <c r="F36" s="3">
        <v>1.71</v>
      </c>
      <c r="G36" s="3">
        <v>1.7</v>
      </c>
      <c r="H36" s="3"/>
      <c r="I36" s="3">
        <v>289</v>
      </c>
      <c r="J36" s="68">
        <f t="shared" si="1"/>
        <v>1.75</v>
      </c>
      <c r="K36">
        <f t="shared" si="2"/>
        <v>1.77</v>
      </c>
      <c r="S36" s="38">
        <f t="shared" si="3"/>
        <v>1.7747734225700784</v>
      </c>
      <c r="T36" s="38">
        <f t="shared" si="4"/>
        <v>-4.7734225700784005E-3</v>
      </c>
      <c r="Z36" s="38">
        <v>-4.5960294386879319E-2</v>
      </c>
      <c r="AA36" s="44">
        <v>35</v>
      </c>
      <c r="AB36" s="6">
        <f t="shared" si="10"/>
        <v>0.17249999999999999</v>
      </c>
      <c r="AC36" s="38">
        <f t="shared" si="5"/>
        <v>-0.9443320360069184</v>
      </c>
      <c r="AD36" s="38">
        <f t="shared" si="6"/>
        <v>-0.9443320360069184</v>
      </c>
      <c r="AE36" s="70">
        <f t="shared" si="7"/>
        <v>-0.85516384893488473</v>
      </c>
      <c r="AL36" s="38">
        <f t="shared" si="14"/>
        <v>-4.7734225700784005E-3</v>
      </c>
    </row>
    <row r="37" spans="4:43" x14ac:dyDescent="0.3">
      <c r="D37" s="20" t="s">
        <v>161</v>
      </c>
      <c r="E37" s="20" t="s">
        <v>75</v>
      </c>
      <c r="F37" s="3">
        <v>1.65</v>
      </c>
      <c r="G37" s="3">
        <v>1.66</v>
      </c>
      <c r="H37" s="3"/>
      <c r="I37" s="3">
        <v>159</v>
      </c>
      <c r="J37" s="68">
        <f t="shared" si="1"/>
        <v>1.94</v>
      </c>
      <c r="K37">
        <f t="shared" si="2"/>
        <v>2.0099999999999998</v>
      </c>
      <c r="S37" s="38">
        <f t="shared" si="3"/>
        <v>1.9655787998743361</v>
      </c>
      <c r="T37" s="38">
        <f t="shared" si="4"/>
        <v>4.442120012566364E-2</v>
      </c>
      <c r="Z37" s="38">
        <v>-4.5282081920136052E-2</v>
      </c>
      <c r="AA37" s="44">
        <v>36</v>
      </c>
      <c r="AB37" s="6">
        <f t="shared" si="10"/>
        <v>0.17749999999999999</v>
      </c>
      <c r="AC37" s="38">
        <f t="shared" si="5"/>
        <v>-0.92493446053172657</v>
      </c>
      <c r="AD37" s="38">
        <f t="shared" si="6"/>
        <v>-0.92493446053172657</v>
      </c>
      <c r="AE37" s="70">
        <f t="shared" si="7"/>
        <v>-0.84254463508534572</v>
      </c>
      <c r="AL37" s="38">
        <f t="shared" si="14"/>
        <v>4.442120012566364E-2</v>
      </c>
    </row>
    <row r="38" spans="4:43" x14ac:dyDescent="0.3">
      <c r="D38" s="20" t="s">
        <v>323</v>
      </c>
      <c r="E38" s="20" t="s">
        <v>25</v>
      </c>
      <c r="F38" s="3">
        <v>1.83</v>
      </c>
      <c r="G38" s="3">
        <v>1.78</v>
      </c>
      <c r="H38" s="3"/>
      <c r="I38" s="3">
        <v>212</v>
      </c>
      <c r="J38" s="68">
        <f t="shared" si="1"/>
        <v>1.96</v>
      </c>
      <c r="K38">
        <f t="shared" si="2"/>
        <v>2.02</v>
      </c>
      <c r="S38" s="38">
        <f t="shared" si="3"/>
        <v>1.9856635764326791</v>
      </c>
      <c r="T38" s="38">
        <f t="shared" si="4"/>
        <v>3.4336423567320917E-2</v>
      </c>
      <c r="Z38" s="38">
        <v>-4.5282081920136052E-2</v>
      </c>
      <c r="AA38" s="44">
        <v>37</v>
      </c>
      <c r="AB38" s="6">
        <f t="shared" si="10"/>
        <v>0.1825</v>
      </c>
      <c r="AC38" s="38">
        <f t="shared" si="5"/>
        <v>-0.90587881230928535</v>
      </c>
      <c r="AD38" s="38">
        <f t="shared" si="6"/>
        <v>-0.90587881230928535</v>
      </c>
      <c r="AE38" s="70">
        <f t="shared" si="7"/>
        <v>-0.84254463508534572</v>
      </c>
      <c r="AL38" s="38">
        <f t="shared" si="14"/>
        <v>3.4336423567320917E-2</v>
      </c>
    </row>
    <row r="39" spans="4:43" x14ac:dyDescent="0.3">
      <c r="D39" s="20" t="s">
        <v>17</v>
      </c>
      <c r="E39" s="20" t="s">
        <v>18</v>
      </c>
      <c r="F39" s="3">
        <v>1.69</v>
      </c>
      <c r="G39" s="3">
        <v>1.75</v>
      </c>
      <c r="H39" s="3"/>
      <c r="I39" s="3">
        <v>82</v>
      </c>
      <c r="J39" s="68">
        <f t="shared" si="1"/>
        <v>1.67</v>
      </c>
      <c r="K39">
        <f t="shared" si="2"/>
        <v>1.63</v>
      </c>
      <c r="S39" s="38">
        <f t="shared" si="3"/>
        <v>1.6944343163367066</v>
      </c>
      <c r="T39" s="38">
        <f t="shared" si="4"/>
        <v>-6.443431633670671E-2</v>
      </c>
      <c r="Z39" s="38">
        <v>-4.4603869453392564E-2</v>
      </c>
      <c r="AA39" s="44">
        <v>38</v>
      </c>
      <c r="AB39" s="6">
        <f t="shared" si="10"/>
        <v>0.1875</v>
      </c>
      <c r="AC39" s="38">
        <f t="shared" si="5"/>
        <v>-0.88714655901887607</v>
      </c>
      <c r="AD39" s="38">
        <f t="shared" si="6"/>
        <v>-0.88714655901887607</v>
      </c>
      <c r="AE39" s="70">
        <f t="shared" si="7"/>
        <v>-0.8299254212358026</v>
      </c>
      <c r="AL39" s="38">
        <f t="shared" si="14"/>
        <v>-6.443431633670671E-2</v>
      </c>
    </row>
    <row r="40" spans="4:43" x14ac:dyDescent="0.3">
      <c r="D40" s="20" t="s">
        <v>261</v>
      </c>
      <c r="E40" s="20" t="s">
        <v>80</v>
      </c>
      <c r="F40" s="3">
        <v>1.85</v>
      </c>
      <c r="G40" s="3">
        <v>1.91</v>
      </c>
      <c r="H40" s="3"/>
      <c r="I40" s="3">
        <v>133</v>
      </c>
      <c r="J40" s="68">
        <f t="shared" si="1"/>
        <v>1.39</v>
      </c>
      <c r="K40">
        <f t="shared" si="2"/>
        <v>1.42</v>
      </c>
      <c r="S40" s="38">
        <f t="shared" si="3"/>
        <v>1.4132474445199057</v>
      </c>
      <c r="T40" s="38">
        <f t="shared" si="4"/>
        <v>6.7525554800942356E-3</v>
      </c>
      <c r="Z40" s="38">
        <v>-4.4476704615878271E-2</v>
      </c>
      <c r="AA40" s="44">
        <v>39</v>
      </c>
      <c r="AB40" s="6">
        <f t="shared" si="10"/>
        <v>0.1925</v>
      </c>
      <c r="AC40" s="38">
        <f t="shared" si="5"/>
        <v>-0.86872054723122882</v>
      </c>
      <c r="AD40" s="38">
        <f t="shared" si="6"/>
        <v>-0.86872054723122882</v>
      </c>
      <c r="AE40" s="70">
        <f t="shared" si="7"/>
        <v>-0.82755931863901533</v>
      </c>
      <c r="AL40" s="38">
        <f t="shared" si="14"/>
        <v>6.7525554800942356E-3</v>
      </c>
    </row>
    <row r="41" spans="4:43" x14ac:dyDescent="0.3">
      <c r="D41" s="20" t="s">
        <v>226</v>
      </c>
      <c r="E41" s="20" t="s">
        <v>25</v>
      </c>
      <c r="F41" s="3">
        <v>1.82</v>
      </c>
      <c r="G41" s="3">
        <v>1.86</v>
      </c>
      <c r="H41" s="3"/>
      <c r="I41" s="3">
        <v>261</v>
      </c>
      <c r="J41" s="68">
        <f t="shared" si="1"/>
        <v>2.12</v>
      </c>
      <c r="K41">
        <f t="shared" si="2"/>
        <v>2.16</v>
      </c>
      <c r="S41" s="38">
        <f t="shared" si="3"/>
        <v>2.1463417888994227</v>
      </c>
      <c r="T41" s="38">
        <f t="shared" si="4"/>
        <v>1.3658211100577411E-2</v>
      </c>
      <c r="Z41" s="38">
        <v>-4.3501774194934617E-2</v>
      </c>
      <c r="AA41" s="44">
        <v>40</v>
      </c>
      <c r="AB41" s="6">
        <f t="shared" si="10"/>
        <v>0.19750000000000001</v>
      </c>
      <c r="AC41" s="38">
        <f t="shared" si="5"/>
        <v>-0.85058486466838468</v>
      </c>
      <c r="AD41" s="38">
        <f t="shared" si="6"/>
        <v>-0.85058486466838468</v>
      </c>
      <c r="AE41" s="70">
        <f t="shared" si="7"/>
        <v>-0.80941919873029911</v>
      </c>
      <c r="AL41" s="38">
        <f t="shared" si="14"/>
        <v>1.3658211100577411E-2</v>
      </c>
      <c r="AQ41" s="70"/>
    </row>
    <row r="42" spans="4:43" x14ac:dyDescent="0.3">
      <c r="D42" s="20" t="s">
        <v>180</v>
      </c>
      <c r="E42" s="20" t="s">
        <v>25</v>
      </c>
      <c r="F42" s="3">
        <v>2.39</v>
      </c>
      <c r="G42" s="3">
        <v>2.3199999999999998</v>
      </c>
      <c r="H42" s="3"/>
      <c r="I42" s="3">
        <v>96</v>
      </c>
      <c r="J42" s="68">
        <f t="shared" si="1"/>
        <v>1.97</v>
      </c>
      <c r="K42">
        <f t="shared" si="2"/>
        <v>2</v>
      </c>
      <c r="S42" s="38">
        <f t="shared" si="3"/>
        <v>1.9957059647118507</v>
      </c>
      <c r="T42" s="38">
        <f t="shared" si="4"/>
        <v>4.2940352881493116E-3</v>
      </c>
      <c r="Z42" s="38">
        <v>-4.3501774194934617E-2</v>
      </c>
      <c r="AA42" s="44">
        <v>41</v>
      </c>
      <c r="AB42" s="6">
        <f t="shared" si="10"/>
        <v>0.20250000000000001</v>
      </c>
      <c r="AC42" s="38">
        <f t="shared" si="5"/>
        <v>-0.83272471927744329</v>
      </c>
      <c r="AD42" s="38">
        <f t="shared" si="6"/>
        <v>-0.83272471927744329</v>
      </c>
      <c r="AE42" s="70">
        <f t="shared" si="7"/>
        <v>-0.80941919873029911</v>
      </c>
      <c r="AL42" s="38">
        <f t="shared" si="14"/>
        <v>4.2940352881493116E-3</v>
      </c>
      <c r="AQ42" s="70"/>
    </row>
    <row r="43" spans="4:43" x14ac:dyDescent="0.3">
      <c r="D43" s="20" t="s">
        <v>297</v>
      </c>
      <c r="E43" s="20" t="s">
        <v>25</v>
      </c>
      <c r="F43" s="3">
        <v>2.0699999999999998</v>
      </c>
      <c r="G43" s="3">
        <v>2.12</v>
      </c>
      <c r="H43" s="3"/>
      <c r="I43" s="3">
        <v>15</v>
      </c>
      <c r="J43" s="68">
        <f t="shared" si="1"/>
        <v>1.47</v>
      </c>
      <c r="K43">
        <f t="shared" si="2"/>
        <v>1.55</v>
      </c>
      <c r="S43" s="38">
        <f t="shared" si="3"/>
        <v>1.4935865507532775</v>
      </c>
      <c r="T43" s="38">
        <f t="shared" si="4"/>
        <v>5.6413449246722536E-2</v>
      </c>
      <c r="Z43" s="38">
        <v>-4.3501774194934617E-2</v>
      </c>
      <c r="AA43" s="44">
        <v>42</v>
      </c>
      <c r="AB43" s="6">
        <f t="shared" si="10"/>
        <v>0.20749999999999999</v>
      </c>
      <c r="AC43" s="38">
        <f t="shared" si="5"/>
        <v>-0.81512633270115509</v>
      </c>
      <c r="AD43" s="38">
        <f t="shared" si="6"/>
        <v>-0.81512633270115509</v>
      </c>
      <c r="AE43" s="70">
        <f t="shared" si="7"/>
        <v>-0.80941919873029911</v>
      </c>
      <c r="AL43" s="38">
        <f t="shared" si="14"/>
        <v>5.6413449246722536E-2</v>
      </c>
      <c r="AQ43" s="70"/>
    </row>
    <row r="44" spans="4:43" x14ac:dyDescent="0.3">
      <c r="D44" s="20" t="s">
        <v>220</v>
      </c>
      <c r="E44" s="20" t="s">
        <v>14</v>
      </c>
      <c r="F44" s="3">
        <v>2.0499999999999998</v>
      </c>
      <c r="G44" s="3">
        <v>1.93</v>
      </c>
      <c r="H44" s="3"/>
      <c r="I44" s="3">
        <v>290</v>
      </c>
      <c r="J44" s="68">
        <f t="shared" si="1"/>
        <v>1.0900000000000001</v>
      </c>
      <c r="K44">
        <f t="shared" si="2"/>
        <v>1.08</v>
      </c>
      <c r="S44" s="38">
        <f t="shared" si="3"/>
        <v>1.1119757961447621</v>
      </c>
      <c r="T44" s="38">
        <f t="shared" si="4"/>
        <v>-3.1975796144761981E-2</v>
      </c>
      <c r="Z44" s="38">
        <v>-3.4900587407592942E-2</v>
      </c>
      <c r="AA44" s="44">
        <v>43</v>
      </c>
      <c r="AB44" s="6">
        <f t="shared" si="10"/>
        <v>0.21249999999999999</v>
      </c>
      <c r="AC44" s="38">
        <f t="shared" si="5"/>
        <v>-0.79777684612523825</v>
      </c>
      <c r="AD44" s="38">
        <f t="shared" si="6"/>
        <v>-0.79777684612523825</v>
      </c>
      <c r="AE44" s="70">
        <f t="shared" si="7"/>
        <v>-0.64938053717266486</v>
      </c>
      <c r="AL44" s="38">
        <f t="shared" si="14"/>
        <v>-3.1975796144761981E-2</v>
      </c>
      <c r="AQ44" s="70"/>
    </row>
    <row r="45" spans="4:43" x14ac:dyDescent="0.3">
      <c r="D45" s="20" t="s">
        <v>191</v>
      </c>
      <c r="E45" s="20" t="s">
        <v>14</v>
      </c>
      <c r="F45" s="3">
        <v>1.87</v>
      </c>
      <c r="G45" s="3">
        <v>1.85</v>
      </c>
      <c r="H45" s="3"/>
      <c r="I45" s="3">
        <v>256</v>
      </c>
      <c r="J45" s="68">
        <f t="shared" si="1"/>
        <v>1.45</v>
      </c>
      <c r="K45">
        <f t="shared" si="2"/>
        <v>1.43</v>
      </c>
      <c r="S45" s="38">
        <f t="shared" si="3"/>
        <v>1.4735017741949346</v>
      </c>
      <c r="T45" s="38">
        <f t="shared" si="4"/>
        <v>-4.3501774194934617E-2</v>
      </c>
      <c r="Z45" s="38">
        <v>-3.430715149919239E-2</v>
      </c>
      <c r="AA45" s="44">
        <v>44</v>
      </c>
      <c r="AB45" s="6">
        <f t="shared" si="10"/>
        <v>0.2175</v>
      </c>
      <c r="AC45" s="38">
        <f t="shared" si="5"/>
        <v>-0.78066423680623365</v>
      </c>
      <c r="AD45" s="38">
        <f t="shared" si="6"/>
        <v>-0.78066423680623365</v>
      </c>
      <c r="AE45" s="70">
        <f t="shared" si="7"/>
        <v>-0.63833872505431455</v>
      </c>
      <c r="AL45" s="38">
        <f t="shared" si="14"/>
        <v>-4.3501774194934617E-2</v>
      </c>
      <c r="AQ45" s="70"/>
    </row>
    <row r="46" spans="4:43" x14ac:dyDescent="0.3">
      <c r="D46" s="20" t="s">
        <v>175</v>
      </c>
      <c r="E46" s="20" t="s">
        <v>176</v>
      </c>
      <c r="F46" s="3">
        <v>1.6</v>
      </c>
      <c r="G46" s="3">
        <v>1.68</v>
      </c>
      <c r="H46" s="3"/>
      <c r="I46" s="3">
        <v>211</v>
      </c>
      <c r="J46" s="68">
        <f t="shared" si="1"/>
        <v>1.87</v>
      </c>
      <c r="K46">
        <f t="shared" si="2"/>
        <v>1.95</v>
      </c>
      <c r="S46" s="38">
        <f t="shared" si="3"/>
        <v>1.8952820819201361</v>
      </c>
      <c r="T46" s="38">
        <f t="shared" si="4"/>
        <v>5.4717918079863814E-2</v>
      </c>
      <c r="Z46" s="38">
        <v>-3.4264763220020811E-2</v>
      </c>
      <c r="AA46" s="44">
        <v>45</v>
      </c>
      <c r="AB46" s="6">
        <f t="shared" si="10"/>
        <v>0.2225</v>
      </c>
      <c r="AC46" s="38">
        <f t="shared" si="5"/>
        <v>-0.76377724384952272</v>
      </c>
      <c r="AD46" s="38">
        <f t="shared" si="6"/>
        <v>-0.76377724384952272</v>
      </c>
      <c r="AE46" s="70">
        <f t="shared" si="7"/>
        <v>-0.63755002418871609</v>
      </c>
      <c r="AL46" s="38">
        <f t="shared" si="14"/>
        <v>5.4717918079863814E-2</v>
      </c>
      <c r="AQ46" s="70"/>
    </row>
    <row r="47" spans="4:43" x14ac:dyDescent="0.3">
      <c r="D47" s="20" t="s">
        <v>95</v>
      </c>
      <c r="E47" s="20" t="s">
        <v>34</v>
      </c>
      <c r="F47" s="3">
        <v>1.8</v>
      </c>
      <c r="G47" s="3">
        <v>1.85</v>
      </c>
      <c r="H47" s="3"/>
      <c r="I47" s="3">
        <v>2</v>
      </c>
      <c r="J47" s="68">
        <f t="shared" si="1"/>
        <v>1.63</v>
      </c>
      <c r="K47">
        <f t="shared" si="2"/>
        <v>1.62</v>
      </c>
      <c r="S47" s="38">
        <f t="shared" si="3"/>
        <v>1.6542647632200209</v>
      </c>
      <c r="T47" s="38">
        <f t="shared" si="4"/>
        <v>-3.4264763220020811E-2</v>
      </c>
      <c r="Z47" s="38">
        <v>-3.4264763220020811E-2</v>
      </c>
      <c r="AA47" s="44">
        <v>46</v>
      </c>
      <c r="AB47" s="6">
        <f t="shared" si="10"/>
        <v>0.22750000000000001</v>
      </c>
      <c r="AC47" s="38">
        <f t="shared" si="5"/>
        <v>-0.74710530202624492</v>
      </c>
      <c r="AD47" s="38">
        <f t="shared" si="6"/>
        <v>-0.74710530202624492</v>
      </c>
      <c r="AE47" s="70">
        <f t="shared" si="7"/>
        <v>-0.63755002418871609</v>
      </c>
      <c r="AL47" s="38">
        <f t="shared" si="14"/>
        <v>-3.4264763220020811E-2</v>
      </c>
      <c r="AQ47" s="70"/>
    </row>
    <row r="48" spans="4:43" x14ac:dyDescent="0.3">
      <c r="D48" s="20" t="s">
        <v>157</v>
      </c>
      <c r="E48" s="20" t="s">
        <v>63</v>
      </c>
      <c r="F48" s="3">
        <v>1</v>
      </c>
      <c r="G48" s="3">
        <v>0.99</v>
      </c>
      <c r="H48" s="3"/>
      <c r="I48" s="3">
        <v>76</v>
      </c>
      <c r="J48" s="68">
        <f t="shared" si="1"/>
        <v>1.08</v>
      </c>
      <c r="K48">
        <f t="shared" si="2"/>
        <v>1.17</v>
      </c>
      <c r="S48" s="38">
        <f t="shared" si="3"/>
        <v>1.1019334078655907</v>
      </c>
      <c r="T48" s="38">
        <f t="shared" si="4"/>
        <v>6.8066592134409243E-2</v>
      </c>
      <c r="Z48" s="38">
        <v>-3.4095210103335161E-2</v>
      </c>
      <c r="AA48" s="44">
        <v>47</v>
      </c>
      <c r="AB48" s="6">
        <f t="shared" si="10"/>
        <v>0.23250000000000001</v>
      </c>
      <c r="AC48" s="38">
        <f t="shared" si="5"/>
        <v>-0.73063848259937203</v>
      </c>
      <c r="AD48" s="38">
        <f t="shared" si="6"/>
        <v>-0.73063848259937203</v>
      </c>
      <c r="AE48" s="70">
        <f t="shared" si="7"/>
        <v>-0.63439522072633436</v>
      </c>
      <c r="AL48" s="38">
        <f t="shared" si="14"/>
        <v>6.8066592134409243E-2</v>
      </c>
      <c r="AQ48" s="70"/>
    </row>
    <row r="49" spans="4:43" x14ac:dyDescent="0.3">
      <c r="D49" s="20" t="s">
        <v>264</v>
      </c>
      <c r="E49" s="20" t="s">
        <v>22</v>
      </c>
      <c r="F49" s="3">
        <v>1.18</v>
      </c>
      <c r="G49" s="3">
        <v>1.1599999999999999</v>
      </c>
      <c r="H49" s="3"/>
      <c r="I49" s="3">
        <v>168</v>
      </c>
      <c r="J49" s="68">
        <f t="shared" si="1"/>
        <v>1.52</v>
      </c>
      <c r="K49">
        <f t="shared" si="2"/>
        <v>1.53</v>
      </c>
      <c r="S49" s="38">
        <f t="shared" si="3"/>
        <v>1.5437984921491348</v>
      </c>
      <c r="T49" s="38">
        <f t="shared" si="4"/>
        <v>-1.3798492149134756E-2</v>
      </c>
      <c r="Z49" s="38">
        <v>-3.3756103869963416E-2</v>
      </c>
      <c r="AA49" s="44">
        <v>48</v>
      </c>
      <c r="AB49" s="6">
        <f t="shared" si="10"/>
        <v>0.23749999999999999</v>
      </c>
      <c r="AC49" s="38">
        <f t="shared" si="5"/>
        <v>-0.71436744028018739</v>
      </c>
      <c r="AD49" s="38">
        <f t="shared" si="6"/>
        <v>-0.71436744028018739</v>
      </c>
      <c r="AE49" s="70">
        <f t="shared" si="7"/>
        <v>-0.6280856138015628</v>
      </c>
      <c r="AL49" s="38">
        <f t="shared" si="14"/>
        <v>-1.3798492149134756E-2</v>
      </c>
      <c r="AQ49" s="70"/>
    </row>
    <row r="50" spans="4:43" x14ac:dyDescent="0.3">
      <c r="D50" s="20" t="s">
        <v>260</v>
      </c>
      <c r="E50" s="20" t="s">
        <v>61</v>
      </c>
      <c r="F50" s="3">
        <v>1.83</v>
      </c>
      <c r="G50" s="3">
        <v>1.83</v>
      </c>
      <c r="H50" s="3"/>
      <c r="I50" s="3">
        <v>12</v>
      </c>
      <c r="J50" s="68">
        <f t="shared" si="1"/>
        <v>1.6</v>
      </c>
      <c r="K50">
        <f t="shared" si="2"/>
        <v>1.65</v>
      </c>
      <c r="S50" s="38">
        <f t="shared" si="3"/>
        <v>1.6241375983825066</v>
      </c>
      <c r="T50" s="38">
        <f t="shared" si="4"/>
        <v>2.5862401617493314E-2</v>
      </c>
      <c r="Z50" s="38">
        <v>-3.3756103869963416E-2</v>
      </c>
      <c r="AA50" s="44">
        <v>49</v>
      </c>
      <c r="AB50" s="6">
        <f t="shared" si="10"/>
        <v>0.24249999999999999</v>
      </c>
      <c r="AC50" s="38">
        <f t="shared" si="5"/>
        <v>-0.69828336556258763</v>
      </c>
      <c r="AD50" s="38">
        <f t="shared" si="6"/>
        <v>-0.69828336556258763</v>
      </c>
      <c r="AE50" s="70">
        <f t="shared" si="7"/>
        <v>-0.6280856138015628</v>
      </c>
      <c r="AL50" s="38">
        <f t="shared" si="14"/>
        <v>2.5862401617493314E-2</v>
      </c>
      <c r="AQ50" s="70"/>
    </row>
    <row r="51" spans="4:43" x14ac:dyDescent="0.3">
      <c r="D51" s="20" t="s">
        <v>351</v>
      </c>
      <c r="E51" s="20" t="s">
        <v>63</v>
      </c>
      <c r="F51" s="3">
        <v>1.36</v>
      </c>
      <c r="G51" s="3">
        <v>1.32</v>
      </c>
      <c r="H51" s="3"/>
      <c r="I51" s="3">
        <v>275</v>
      </c>
      <c r="J51" s="68">
        <f t="shared" si="1"/>
        <v>1.99</v>
      </c>
      <c r="K51">
        <f t="shared" si="2"/>
        <v>2.04</v>
      </c>
      <c r="S51" s="38">
        <f t="shared" si="3"/>
        <v>2.0157907412701936</v>
      </c>
      <c r="T51" s="38">
        <f t="shared" si="4"/>
        <v>2.4209258729806393E-2</v>
      </c>
      <c r="Z51" s="38">
        <v>-3.3501774194934608E-2</v>
      </c>
      <c r="AA51" s="44">
        <v>50</v>
      </c>
      <c r="AB51" s="6">
        <f t="shared" si="10"/>
        <v>0.2475</v>
      </c>
      <c r="AC51" s="38">
        <f t="shared" si="5"/>
        <v>-0.68237794178843358</v>
      </c>
      <c r="AD51" s="38">
        <f t="shared" si="6"/>
        <v>-0.68237794178843358</v>
      </c>
      <c r="AE51" s="70">
        <f t="shared" si="7"/>
        <v>-0.62335340860798416</v>
      </c>
      <c r="AL51" s="38">
        <f t="shared" si="14"/>
        <v>2.4209258729806393E-2</v>
      </c>
      <c r="AQ51" s="70"/>
    </row>
    <row r="52" spans="4:43" x14ac:dyDescent="0.3">
      <c r="D52" s="20" t="s">
        <v>332</v>
      </c>
      <c r="E52" s="20" t="s">
        <v>14</v>
      </c>
      <c r="F52" s="3">
        <v>1.97</v>
      </c>
      <c r="G52" s="3">
        <v>1.9</v>
      </c>
      <c r="H52" s="3"/>
      <c r="I52" s="3">
        <v>197</v>
      </c>
      <c r="J52" s="68">
        <f t="shared" si="1"/>
        <v>1.49</v>
      </c>
      <c r="K52">
        <f t="shared" si="2"/>
        <v>1.54</v>
      </c>
      <c r="S52" s="38">
        <f t="shared" si="3"/>
        <v>1.5136713273116205</v>
      </c>
      <c r="T52" s="38">
        <f t="shared" si="4"/>
        <v>2.6328672688379573E-2</v>
      </c>
      <c r="Z52" s="38">
        <v>-3.3501774194934608E-2</v>
      </c>
      <c r="AA52" s="44">
        <v>51</v>
      </c>
      <c r="AB52" s="6">
        <f t="shared" si="10"/>
        <v>0.2525</v>
      </c>
      <c r="AC52" s="38">
        <f t="shared" si="5"/>
        <v>-0.6666433063863062</v>
      </c>
      <c r="AD52" s="38">
        <f t="shared" si="6"/>
        <v>-0.6666433063863062</v>
      </c>
      <c r="AE52" s="70">
        <f t="shared" si="7"/>
        <v>-0.62335340860798416</v>
      </c>
      <c r="AL52" s="38">
        <f t="shared" si="14"/>
        <v>2.6328672688379573E-2</v>
      </c>
    </row>
    <row r="53" spans="4:43" x14ac:dyDescent="0.3">
      <c r="D53" s="20" t="s">
        <v>253</v>
      </c>
      <c r="E53" s="20" t="s">
        <v>25</v>
      </c>
      <c r="F53" s="3">
        <v>2.2000000000000002</v>
      </c>
      <c r="G53" s="3">
        <v>2.1</v>
      </c>
      <c r="H53" s="3"/>
      <c r="I53" s="3">
        <v>292</v>
      </c>
      <c r="J53" s="68">
        <f t="shared" si="1"/>
        <v>1.56</v>
      </c>
      <c r="K53">
        <f t="shared" si="2"/>
        <v>1.59</v>
      </c>
      <c r="S53" s="38">
        <f t="shared" si="3"/>
        <v>1.5839680452658207</v>
      </c>
      <c r="T53" s="38">
        <f t="shared" si="4"/>
        <v>6.03195473417939E-3</v>
      </c>
      <c r="Z53" s="38">
        <v>-3.1975796144761981E-2</v>
      </c>
      <c r="AA53" s="44">
        <v>52</v>
      </c>
      <c r="AB53" s="6">
        <f t="shared" si="10"/>
        <v>0.25750000000000001</v>
      </c>
      <c r="AC53" s="38">
        <f t="shared" si="5"/>
        <v>-0.6510720158013259</v>
      </c>
      <c r="AD53" s="38">
        <f t="shared" si="6"/>
        <v>-0.6510720158013259</v>
      </c>
      <c r="AE53" s="70">
        <f t="shared" si="7"/>
        <v>-0.5949601774465163</v>
      </c>
      <c r="AL53" s="38">
        <f t="shared" si="14"/>
        <v>6.03195473417939E-3</v>
      </c>
    </row>
    <row r="54" spans="4:43" x14ac:dyDescent="0.3">
      <c r="D54" s="20" t="s">
        <v>199</v>
      </c>
      <c r="E54" s="20" t="s">
        <v>200</v>
      </c>
      <c r="F54" s="3">
        <v>1.74</v>
      </c>
      <c r="G54" s="3">
        <v>1.78</v>
      </c>
      <c r="H54" s="3"/>
      <c r="I54" s="3">
        <v>272</v>
      </c>
      <c r="J54" s="68">
        <f t="shared" si="1"/>
        <v>1.96</v>
      </c>
      <c r="K54">
        <f t="shared" si="2"/>
        <v>2.09</v>
      </c>
      <c r="S54" s="38">
        <f t="shared" si="3"/>
        <v>1.9856635764326791</v>
      </c>
      <c r="T54" s="38">
        <f t="shared" si="4"/>
        <v>0.10433642356732076</v>
      </c>
      <c r="Z54" s="38">
        <v>-3.159430163221888E-2</v>
      </c>
      <c r="AA54" s="44">
        <v>53</v>
      </c>
      <c r="AB54" s="6">
        <f t="shared" si="10"/>
        <v>0.26250000000000001</v>
      </c>
      <c r="AC54" s="38">
        <f t="shared" si="5"/>
        <v>-0.63565701369758276</v>
      </c>
      <c r="AD54" s="38">
        <f t="shared" si="6"/>
        <v>-0.63565701369758276</v>
      </c>
      <c r="AE54" s="70">
        <f t="shared" si="7"/>
        <v>-0.58786186965615028</v>
      </c>
      <c r="AL54" s="38">
        <f t="shared" si="14"/>
        <v>0.10433642356732076</v>
      </c>
    </row>
    <row r="55" spans="4:43" x14ac:dyDescent="0.3">
      <c r="D55" s="20" t="s">
        <v>228</v>
      </c>
      <c r="E55" s="20" t="s">
        <v>25</v>
      </c>
      <c r="F55" s="3">
        <v>2.2200000000000002</v>
      </c>
      <c r="G55" s="3">
        <v>2.3199999999999998</v>
      </c>
      <c r="H55" s="3"/>
      <c r="I55" s="3">
        <v>100</v>
      </c>
      <c r="J55" s="68">
        <f t="shared" si="1"/>
        <v>1.65</v>
      </c>
      <c r="K55">
        <f t="shared" si="2"/>
        <v>1.65</v>
      </c>
      <c r="S55" s="38">
        <f t="shared" si="3"/>
        <v>1.6743495397783639</v>
      </c>
      <c r="T55" s="38">
        <f t="shared" si="4"/>
        <v>-2.434953977836396E-2</v>
      </c>
      <c r="Z55" s="38">
        <v>-3.159430163221888E-2</v>
      </c>
      <c r="AA55" s="44">
        <v>54</v>
      </c>
      <c r="AB55" s="6">
        <f t="shared" si="10"/>
        <v>0.26750000000000002</v>
      </c>
      <c r="AC55" s="38">
        <f t="shared" si="5"/>
        <v>-0.62039160206907751</v>
      </c>
      <c r="AD55" s="38">
        <f t="shared" si="6"/>
        <v>-0.62039160206907751</v>
      </c>
      <c r="AE55" s="70">
        <f t="shared" si="7"/>
        <v>-0.58786186965615028</v>
      </c>
      <c r="AL55" s="38">
        <f t="shared" si="14"/>
        <v>-2.434953977836396E-2</v>
      </c>
    </row>
    <row r="56" spans="4:43" x14ac:dyDescent="0.3">
      <c r="D56" s="20" t="s">
        <v>112</v>
      </c>
      <c r="E56" s="20" t="s">
        <v>29</v>
      </c>
      <c r="F56" s="3">
        <v>1.1299999999999999</v>
      </c>
      <c r="G56" s="3">
        <v>1.1499999999999999</v>
      </c>
      <c r="H56" s="3"/>
      <c r="I56" s="3">
        <v>174</v>
      </c>
      <c r="J56" s="68">
        <f t="shared" si="1"/>
        <v>1.89</v>
      </c>
      <c r="K56">
        <f t="shared" si="2"/>
        <v>1.91</v>
      </c>
      <c r="S56" s="38">
        <f t="shared" si="3"/>
        <v>1.9153668584784789</v>
      </c>
      <c r="T56" s="38">
        <f t="shared" si="4"/>
        <v>-5.366858478478953E-3</v>
      </c>
      <c r="Z56" s="38">
        <v>-2.5875517828536587E-2</v>
      </c>
      <c r="AA56" s="44">
        <v>55</v>
      </c>
      <c r="AB56" s="6">
        <f t="shared" si="10"/>
        <v>0.27250000000000002</v>
      </c>
      <c r="AC56" s="38">
        <f t="shared" si="5"/>
        <v>-0.60526941494150954</v>
      </c>
      <c r="AD56" s="38">
        <f t="shared" si="6"/>
        <v>-0.60526941494150954</v>
      </c>
      <c r="AE56" s="70">
        <f t="shared" si="7"/>
        <v>-0.48145486695906614</v>
      </c>
      <c r="AL56" s="38">
        <f t="shared" si="14"/>
        <v>-5.366858478478953E-3</v>
      </c>
    </row>
    <row r="57" spans="4:43" x14ac:dyDescent="0.3">
      <c r="D57" s="20" t="s">
        <v>67</v>
      </c>
      <c r="E57" s="20" t="s">
        <v>68</v>
      </c>
      <c r="F57" s="3">
        <v>1.03</v>
      </c>
      <c r="G57" s="3">
        <v>1.08</v>
      </c>
      <c r="H57" s="3"/>
      <c r="I57" s="3">
        <v>211</v>
      </c>
      <c r="J57" s="68">
        <f t="shared" si="1"/>
        <v>1.87</v>
      </c>
      <c r="K57">
        <f t="shared" si="2"/>
        <v>1.95</v>
      </c>
      <c r="S57" s="38">
        <f t="shared" si="3"/>
        <v>1.8952820819201361</v>
      </c>
      <c r="T57" s="38">
        <f t="shared" si="4"/>
        <v>5.4717918079863814E-2</v>
      </c>
      <c r="Z57" s="38">
        <v>-2.5494023315993264E-2</v>
      </c>
      <c r="AA57" s="44">
        <v>56</v>
      </c>
      <c r="AB57" s="6">
        <f t="shared" si="10"/>
        <v>0.27750000000000002</v>
      </c>
      <c r="AC57" s="38">
        <f t="shared" si="5"/>
        <v>-0.59028439438696867</v>
      </c>
      <c r="AD57" s="38">
        <f t="shared" si="6"/>
        <v>-0.59028439438696867</v>
      </c>
      <c r="AE57" s="70">
        <f t="shared" si="7"/>
        <v>-0.47435655916869607</v>
      </c>
      <c r="AL57" s="38">
        <f t="shared" si="14"/>
        <v>5.4717918079863814E-2</v>
      </c>
    </row>
    <row r="58" spans="4:43" x14ac:dyDescent="0.3">
      <c r="D58" s="20" t="s">
        <v>282</v>
      </c>
      <c r="E58" s="20" t="s">
        <v>25</v>
      </c>
      <c r="F58" s="3">
        <v>2.0499999999999998</v>
      </c>
      <c r="G58" s="3">
        <v>2.04</v>
      </c>
      <c r="H58" s="3"/>
      <c r="I58" s="3">
        <v>218</v>
      </c>
      <c r="J58" s="68">
        <f t="shared" si="1"/>
        <v>2.16</v>
      </c>
      <c r="K58">
        <f t="shared" si="2"/>
        <v>2.1</v>
      </c>
      <c r="S58" s="38">
        <f t="shared" si="3"/>
        <v>2.1865113420161086</v>
      </c>
      <c r="T58" s="38">
        <f t="shared" si="4"/>
        <v>-8.651134201610855E-2</v>
      </c>
      <c r="Z58" s="38">
        <v>-2.5494023315993264E-2</v>
      </c>
      <c r="AA58" s="44">
        <v>57</v>
      </c>
      <c r="AB58" s="6">
        <f t="shared" si="10"/>
        <v>0.28249999999999997</v>
      </c>
      <c r="AC58" s="38">
        <f t="shared" si="5"/>
        <v>-0.5754307686077732</v>
      </c>
      <c r="AD58" s="38">
        <f t="shared" si="6"/>
        <v>-0.5754307686077732</v>
      </c>
      <c r="AE58" s="70">
        <f t="shared" si="7"/>
        <v>-0.47435655916869607</v>
      </c>
      <c r="AL58" s="38">
        <f t="shared" si="14"/>
        <v>-8.651134201610855E-2</v>
      </c>
    </row>
    <row r="59" spans="4:43" x14ac:dyDescent="0.3">
      <c r="D59" s="20" t="s">
        <v>165</v>
      </c>
      <c r="E59" s="20" t="s">
        <v>166</v>
      </c>
      <c r="F59" s="3">
        <v>1.4</v>
      </c>
      <c r="G59" s="3">
        <v>1.4</v>
      </c>
      <c r="H59" s="3"/>
      <c r="I59" s="3">
        <v>303</v>
      </c>
      <c r="J59" s="68">
        <f t="shared" si="1"/>
        <v>1.46</v>
      </c>
      <c r="K59">
        <f t="shared" si="2"/>
        <v>1.43</v>
      </c>
      <c r="S59" s="38">
        <f t="shared" si="3"/>
        <v>1.4835441624741061</v>
      </c>
      <c r="T59" s="38">
        <f t="shared" si="4"/>
        <v>-5.3544162474106205E-2</v>
      </c>
      <c r="Z59" s="38">
        <v>-2.5451635036821907E-2</v>
      </c>
      <c r="AA59" s="44">
        <v>58</v>
      </c>
      <c r="AB59" s="6">
        <f t="shared" si="10"/>
        <v>0.28749999999999998</v>
      </c>
      <c r="AC59" s="38">
        <f t="shared" si="5"/>
        <v>-0.5607030318750833</v>
      </c>
      <c r="AD59" s="38">
        <f t="shared" si="6"/>
        <v>-0.5607030318750833</v>
      </c>
      <c r="AE59" s="70">
        <f t="shared" si="7"/>
        <v>-0.47356785830310172</v>
      </c>
      <c r="AL59" s="38">
        <f t="shared" si="14"/>
        <v>-5.3544162474106205E-2</v>
      </c>
    </row>
    <row r="60" spans="4:43" x14ac:dyDescent="0.3">
      <c r="D60" s="20" t="s">
        <v>178</v>
      </c>
      <c r="E60" s="20" t="s">
        <v>121</v>
      </c>
      <c r="F60" s="3">
        <v>0.81</v>
      </c>
      <c r="G60" s="3">
        <v>0.85</v>
      </c>
      <c r="H60" s="3"/>
      <c r="I60" s="3">
        <v>232</v>
      </c>
      <c r="J60" s="68">
        <f t="shared" si="1"/>
        <v>1.92</v>
      </c>
      <c r="K60">
        <f t="shared" si="2"/>
        <v>1.92</v>
      </c>
      <c r="S60" s="38">
        <f t="shared" si="3"/>
        <v>1.9454940233159932</v>
      </c>
      <c r="T60" s="38">
        <f t="shared" si="4"/>
        <v>-2.5494023315993264E-2</v>
      </c>
      <c r="Z60" s="38">
        <v>-2.5451635036821907E-2</v>
      </c>
      <c r="AA60" s="44">
        <v>59</v>
      </c>
      <c r="AB60" s="6">
        <f t="shared" si="10"/>
        <v>0.29249999999999998</v>
      </c>
      <c r="AC60" s="38">
        <f t="shared" si="5"/>
        <v>-0.54609592613335589</v>
      </c>
      <c r="AD60" s="38">
        <f t="shared" si="6"/>
        <v>-0.54609592613335589</v>
      </c>
      <c r="AE60" s="70">
        <f t="shared" si="7"/>
        <v>-0.47356785830310172</v>
      </c>
      <c r="AL60" s="38">
        <f t="shared" si="14"/>
        <v>-2.5494023315993264E-2</v>
      </c>
    </row>
    <row r="61" spans="4:43" x14ac:dyDescent="0.3">
      <c r="D61" s="20" t="s">
        <v>316</v>
      </c>
      <c r="E61" s="20" t="s">
        <v>97</v>
      </c>
      <c r="F61" s="3">
        <v>1.56</v>
      </c>
      <c r="G61" s="3">
        <v>1.56</v>
      </c>
      <c r="H61" s="3"/>
      <c r="I61" s="3">
        <v>98</v>
      </c>
      <c r="J61" s="68">
        <f t="shared" si="1"/>
        <v>1.76</v>
      </c>
      <c r="K61">
        <f t="shared" si="2"/>
        <v>1.78</v>
      </c>
      <c r="S61" s="38">
        <f t="shared" si="3"/>
        <v>1.78481581084925</v>
      </c>
      <c r="T61" s="38">
        <f t="shared" si="4"/>
        <v>-4.8158108492499796E-3</v>
      </c>
      <c r="Z61" s="38">
        <v>-2.5282081920136035E-2</v>
      </c>
      <c r="AA61" s="44">
        <v>60</v>
      </c>
      <c r="AB61" s="6">
        <f t="shared" si="10"/>
        <v>0.29749999999999999</v>
      </c>
      <c r="AC61" s="38">
        <f t="shared" si="5"/>
        <v>-0.53160442410370579</v>
      </c>
      <c r="AD61" s="38">
        <f t="shared" si="6"/>
        <v>-0.53160442410370579</v>
      </c>
      <c r="AE61" s="70">
        <f t="shared" si="7"/>
        <v>-0.47041305484071594</v>
      </c>
      <c r="AL61" s="38">
        <f t="shared" si="14"/>
        <v>-4.8158108492499796E-3</v>
      </c>
    </row>
    <row r="62" spans="4:43" x14ac:dyDescent="0.3">
      <c r="D62" s="20" t="s">
        <v>330</v>
      </c>
      <c r="E62" s="20" t="s">
        <v>25</v>
      </c>
      <c r="F62" s="3">
        <v>2.2400000000000002</v>
      </c>
      <c r="G62" s="3">
        <v>2.25</v>
      </c>
      <c r="H62" s="3"/>
      <c r="I62" s="3">
        <v>112</v>
      </c>
      <c r="J62" s="68">
        <f t="shared" si="1"/>
        <v>1.83</v>
      </c>
      <c r="K62">
        <f t="shared" si="2"/>
        <v>1.91</v>
      </c>
      <c r="S62" s="38">
        <f t="shared" si="3"/>
        <v>1.8551125288034502</v>
      </c>
      <c r="T62" s="38">
        <f t="shared" si="4"/>
        <v>5.4887471196549686E-2</v>
      </c>
      <c r="Z62" s="38">
        <v>-2.4688646011735482E-2</v>
      </c>
      <c r="AA62" s="44">
        <v>61</v>
      </c>
      <c r="AB62" s="6">
        <f t="shared" si="10"/>
        <v>0.30249999999999999</v>
      </c>
      <c r="AC62" s="38">
        <f t="shared" si="5"/>
        <v>-0.51722371373836373</v>
      </c>
      <c r="AD62" s="38">
        <f t="shared" si="6"/>
        <v>-0.51722371373836373</v>
      </c>
      <c r="AE62" s="70">
        <f t="shared" si="7"/>
        <v>-0.45937124272236568</v>
      </c>
      <c r="AL62" s="38">
        <f t="shared" si="14"/>
        <v>5.4887471196549686E-2</v>
      </c>
    </row>
    <row r="63" spans="4:43" x14ac:dyDescent="0.3">
      <c r="D63" s="20" t="s">
        <v>48</v>
      </c>
      <c r="E63" s="20" t="s">
        <v>49</v>
      </c>
      <c r="F63" s="3">
        <v>1.74</v>
      </c>
      <c r="G63" s="3">
        <v>1.81</v>
      </c>
      <c r="H63" s="3"/>
      <c r="I63" s="3">
        <v>165</v>
      </c>
      <c r="J63" s="68">
        <f t="shared" si="1"/>
        <v>1.54</v>
      </c>
      <c r="K63">
        <f t="shared" si="2"/>
        <v>1.63</v>
      </c>
      <c r="S63" s="38">
        <f t="shared" si="3"/>
        <v>1.5638832687074777</v>
      </c>
      <c r="T63" s="38">
        <f t="shared" si="4"/>
        <v>6.6116731292522157E-2</v>
      </c>
      <c r="Z63" s="38">
        <v>-2.4688646011735482E-2</v>
      </c>
      <c r="AA63" s="44">
        <v>62</v>
      </c>
      <c r="AB63" s="6">
        <f t="shared" si="10"/>
        <v>0.3075</v>
      </c>
      <c r="AC63" s="38">
        <f t="shared" si="5"/>
        <v>-0.50294918389505805</v>
      </c>
      <c r="AD63" s="38">
        <f t="shared" si="6"/>
        <v>-0.50294918389505805</v>
      </c>
      <c r="AE63" s="70">
        <f t="shared" si="7"/>
        <v>-0.45937124272236568</v>
      </c>
      <c r="AL63" s="38">
        <f t="shared" si="14"/>
        <v>6.6116731292522157E-2</v>
      </c>
    </row>
    <row r="64" spans="4:43" x14ac:dyDescent="0.3">
      <c r="D64" s="20" t="s">
        <v>293</v>
      </c>
      <c r="E64" s="20" t="s">
        <v>25</v>
      </c>
      <c r="F64" s="3">
        <v>1.71</v>
      </c>
      <c r="G64" s="3">
        <v>1.8</v>
      </c>
      <c r="H64" s="3"/>
      <c r="I64" s="3">
        <v>243</v>
      </c>
      <c r="J64" s="68">
        <f t="shared" si="1"/>
        <v>1.61</v>
      </c>
      <c r="K64">
        <f t="shared" si="2"/>
        <v>1.63</v>
      </c>
      <c r="S64" s="38">
        <f t="shared" si="3"/>
        <v>1.6341799866616782</v>
      </c>
      <c r="T64" s="38">
        <f t="shared" si="4"/>
        <v>-4.1799866616782921E-3</v>
      </c>
      <c r="Z64" s="38">
        <v>-2.4476704615878253E-2</v>
      </c>
      <c r="AA64" s="44">
        <v>63</v>
      </c>
      <c r="AB64" s="6">
        <f t="shared" si="10"/>
        <v>0.3125</v>
      </c>
      <c r="AC64" s="38">
        <f t="shared" si="5"/>
        <v>-0.48877641111466941</v>
      </c>
      <c r="AD64" s="38">
        <f t="shared" si="6"/>
        <v>-0.48877641111466941</v>
      </c>
      <c r="AE64" s="70">
        <f t="shared" si="7"/>
        <v>-0.4554277383943855</v>
      </c>
      <c r="AL64" s="38">
        <f t="shared" si="14"/>
        <v>-4.1799866616782921E-3</v>
      </c>
    </row>
    <row r="65" spans="4:38" x14ac:dyDescent="0.3">
      <c r="D65" s="20" t="s">
        <v>155</v>
      </c>
      <c r="E65" s="20" t="s">
        <v>127</v>
      </c>
      <c r="F65" s="3">
        <v>1.68</v>
      </c>
      <c r="G65" s="3">
        <v>1.87</v>
      </c>
      <c r="H65" s="3"/>
      <c r="I65" s="3">
        <v>174</v>
      </c>
      <c r="J65" s="68">
        <f t="shared" si="1"/>
        <v>1.89</v>
      </c>
      <c r="K65">
        <f t="shared" si="2"/>
        <v>1.91</v>
      </c>
      <c r="S65" s="38">
        <f t="shared" si="3"/>
        <v>1.9153668584784789</v>
      </c>
      <c r="T65" s="38">
        <f t="shared" si="4"/>
        <v>-5.366858478478953E-3</v>
      </c>
      <c r="Z65" s="38">
        <v>-2.4476704615878253E-2</v>
      </c>
      <c r="AA65" s="44">
        <v>64</v>
      </c>
      <c r="AB65" s="6">
        <f t="shared" si="10"/>
        <v>0.3175</v>
      </c>
      <c r="AC65" s="38">
        <f t="shared" si="5"/>
        <v>-0.47470114739821306</v>
      </c>
      <c r="AD65" s="38">
        <f t="shared" si="6"/>
        <v>-0.47470114739821306</v>
      </c>
      <c r="AE65" s="70">
        <f t="shared" si="7"/>
        <v>-0.4554277383943855</v>
      </c>
      <c r="AL65" s="38">
        <f t="shared" si="14"/>
        <v>-5.366858478478953E-3</v>
      </c>
    </row>
    <row r="66" spans="4:38" x14ac:dyDescent="0.3">
      <c r="D66" s="20" t="s">
        <v>128</v>
      </c>
      <c r="E66" s="20" t="s">
        <v>129</v>
      </c>
      <c r="F66" s="3">
        <v>1.54</v>
      </c>
      <c r="G66" s="3">
        <v>1.48</v>
      </c>
      <c r="H66" s="3"/>
      <c r="I66" s="3">
        <v>188</v>
      </c>
      <c r="J66" s="68">
        <f t="shared" si="1"/>
        <v>1.73</v>
      </c>
      <c r="K66">
        <f t="shared" si="2"/>
        <v>1.81</v>
      </c>
      <c r="S66" s="38">
        <f t="shared" si="3"/>
        <v>1.7546886460117355</v>
      </c>
      <c r="T66" s="38">
        <f t="shared" si="4"/>
        <v>5.5311353988264589E-2</v>
      </c>
      <c r="Z66" s="38">
        <v>-2.434953977836396E-2</v>
      </c>
      <c r="AA66" s="44">
        <v>65</v>
      </c>
      <c r="AB66" s="6">
        <f t="shared" si="10"/>
        <v>0.32250000000000001</v>
      </c>
      <c r="AC66" s="38">
        <f t="shared" si="5"/>
        <v>-0.46071930889032536</v>
      </c>
      <c r="AD66" s="38">
        <f t="shared" si="6"/>
        <v>-0.46071930889032536</v>
      </c>
      <c r="AE66" s="70">
        <f t="shared" si="7"/>
        <v>-0.45306163579759823</v>
      </c>
      <c r="AL66" s="38">
        <f t="shared" ref="AL66:AL97" si="15">T66</f>
        <v>5.5311353988264589E-2</v>
      </c>
    </row>
    <row r="67" spans="4:38" x14ac:dyDescent="0.3">
      <c r="D67" s="20" t="s">
        <v>148</v>
      </c>
      <c r="E67" s="20" t="s">
        <v>25</v>
      </c>
      <c r="F67" s="3">
        <v>1.65</v>
      </c>
      <c r="G67" s="3">
        <v>1.67</v>
      </c>
      <c r="H67" s="3"/>
      <c r="I67" s="3">
        <v>122</v>
      </c>
      <c r="J67" s="68">
        <f t="shared" ref="J67:J130" si="16">INDEX($F:$F,I67)</f>
        <v>1.65</v>
      </c>
      <c r="K67">
        <f t="shared" ref="K67:K130" si="17">INDEX($G:$G,I67)</f>
        <v>1.71</v>
      </c>
      <c r="S67" s="38">
        <f t="shared" ref="S67:S130" si="18">$O$2*J67 + $O$3</f>
        <v>1.6743495397783639</v>
      </c>
      <c r="T67" s="38">
        <f t="shared" ref="T67:T130" si="19">K67-S67</f>
        <v>3.5650460221636093E-2</v>
      </c>
      <c r="Z67" s="38">
        <v>-2.4222374940849445E-2</v>
      </c>
      <c r="AA67" s="44">
        <v>66</v>
      </c>
      <c r="AB67" s="6">
        <f t="shared" ref="AB67:AB130" si="20">(AA67-0.5)/200</f>
        <v>0.32750000000000001</v>
      </c>
      <c r="AC67" s="38">
        <f t="shared" ref="AC67:AC130" si="21">_xlfn.NORM.S.INV(AB67)</f>
        <v>-0.44682696538622602</v>
      </c>
      <c r="AD67" s="38">
        <f t="shared" ref="AD67:AD130" si="22">AC67</f>
        <v>-0.44682696538622602</v>
      </c>
      <c r="AE67" s="70">
        <f t="shared" ref="AE67:AE130" si="23">STANDARDIZE(Z67,AVERAGE($Z:$Z),_xlfn.STDEV.P($Z:$Z))</f>
        <v>-0.45069553320080685</v>
      </c>
      <c r="AL67" s="38">
        <f t="shared" si="15"/>
        <v>3.5650460221636093E-2</v>
      </c>
    </row>
    <row r="68" spans="4:38" x14ac:dyDescent="0.3">
      <c r="D68" s="20" t="s">
        <v>137</v>
      </c>
      <c r="E68" s="20" t="s">
        <v>61</v>
      </c>
      <c r="F68" s="3">
        <v>1.45</v>
      </c>
      <c r="G68" s="3">
        <v>1.49</v>
      </c>
      <c r="H68" s="3"/>
      <c r="I68" s="3">
        <v>40</v>
      </c>
      <c r="J68" s="68">
        <f t="shared" si="16"/>
        <v>1.85</v>
      </c>
      <c r="K68">
        <f t="shared" si="17"/>
        <v>1.91</v>
      </c>
      <c r="S68" s="38">
        <f t="shared" si="18"/>
        <v>1.8751973053617932</v>
      </c>
      <c r="T68" s="38">
        <f t="shared" si="19"/>
        <v>3.4802694638206733E-2</v>
      </c>
      <c r="Z68" s="38">
        <v>-2.3968045265820637E-2</v>
      </c>
      <c r="AA68" s="44">
        <v>67</v>
      </c>
      <c r="AB68" s="6">
        <f t="shared" si="20"/>
        <v>0.33250000000000002</v>
      </c>
      <c r="AC68" s="38">
        <f t="shared" si="21"/>
        <v>-0.43302033058771872</v>
      </c>
      <c r="AD68" s="38">
        <f t="shared" si="22"/>
        <v>-0.43302033058771872</v>
      </c>
      <c r="AE68" s="70">
        <f t="shared" si="23"/>
        <v>-0.44596332800722815</v>
      </c>
      <c r="AL68" s="38">
        <f t="shared" si="15"/>
        <v>3.4802694638206733E-2</v>
      </c>
    </row>
    <row r="69" spans="4:38" x14ac:dyDescent="0.3">
      <c r="D69" s="20" t="s">
        <v>71</v>
      </c>
      <c r="E69" s="20" t="s">
        <v>61</v>
      </c>
      <c r="F69" s="3">
        <v>1.72</v>
      </c>
      <c r="G69" s="3">
        <v>1.78</v>
      </c>
      <c r="H69" s="3"/>
      <c r="I69" s="3">
        <v>4</v>
      </c>
      <c r="J69" s="68">
        <f t="shared" si="16"/>
        <v>1.1499999999999999</v>
      </c>
      <c r="K69">
        <f t="shared" si="17"/>
        <v>1.19</v>
      </c>
      <c r="S69" s="38">
        <f t="shared" si="18"/>
        <v>1.1722301258197907</v>
      </c>
      <c r="T69" s="38">
        <f t="shared" si="19"/>
        <v>1.7769874180209255E-2</v>
      </c>
      <c r="Z69" s="38">
        <v>-2.3798492149134765E-2</v>
      </c>
      <c r="AA69" s="44">
        <v>68</v>
      </c>
      <c r="AB69" s="6">
        <f t="shared" si="20"/>
        <v>0.33750000000000002</v>
      </c>
      <c r="AC69" s="38">
        <f t="shared" si="21"/>
        <v>-0.41929575304139605</v>
      </c>
      <c r="AD69" s="38">
        <f t="shared" si="22"/>
        <v>-0.41929575304139605</v>
      </c>
      <c r="AE69" s="70">
        <f t="shared" si="23"/>
        <v>-0.44280852454484237</v>
      </c>
      <c r="AL69" s="38">
        <f t="shared" si="15"/>
        <v>1.7769874180209255E-2</v>
      </c>
    </row>
    <row r="70" spans="4:38" x14ac:dyDescent="0.3">
      <c r="D70" s="20" t="s">
        <v>170</v>
      </c>
      <c r="E70" s="20" t="s">
        <v>97</v>
      </c>
      <c r="F70" s="3">
        <v>1.7</v>
      </c>
      <c r="G70" s="3">
        <v>1.7</v>
      </c>
      <c r="H70" s="3"/>
      <c r="I70" s="3">
        <v>62</v>
      </c>
      <c r="J70" s="68">
        <f t="shared" si="16"/>
        <v>2.2400000000000002</v>
      </c>
      <c r="K70">
        <f t="shared" si="17"/>
        <v>2.25</v>
      </c>
      <c r="S70" s="38">
        <f t="shared" si="18"/>
        <v>2.2668504482494805</v>
      </c>
      <c r="T70" s="38">
        <f t="shared" si="19"/>
        <v>-1.6850448249480454E-2</v>
      </c>
      <c r="Z70" s="38">
        <v>-2.328983279907737E-2</v>
      </c>
      <c r="AA70" s="44">
        <v>69</v>
      </c>
      <c r="AB70" s="6">
        <f t="shared" si="20"/>
        <v>0.34250000000000003</v>
      </c>
      <c r="AC70" s="38">
        <f t="shared" si="21"/>
        <v>-0.40564970769891451</v>
      </c>
      <c r="AD70" s="38">
        <f t="shared" si="22"/>
        <v>-0.40564970769891451</v>
      </c>
      <c r="AE70" s="70">
        <f t="shared" si="23"/>
        <v>-0.43334411415768914</v>
      </c>
      <c r="AL70" s="38">
        <f t="shared" si="15"/>
        <v>-1.6850448249480454E-2</v>
      </c>
    </row>
    <row r="71" spans="4:38" x14ac:dyDescent="0.3">
      <c r="D71" s="20" t="s">
        <v>238</v>
      </c>
      <c r="E71" s="20" t="s">
        <v>20</v>
      </c>
      <c r="F71" s="3">
        <v>1.58</v>
      </c>
      <c r="G71" s="3">
        <v>1.54</v>
      </c>
      <c r="H71" s="3"/>
      <c r="I71" s="3">
        <v>76</v>
      </c>
      <c r="J71" s="68">
        <f t="shared" si="16"/>
        <v>1.08</v>
      </c>
      <c r="K71">
        <f t="shared" si="17"/>
        <v>1.17</v>
      </c>
      <c r="S71" s="38">
        <f t="shared" si="18"/>
        <v>1.1019334078655907</v>
      </c>
      <c r="T71" s="38">
        <f t="shared" si="19"/>
        <v>6.8066592134409243E-2</v>
      </c>
      <c r="Z71" s="38">
        <v>-2.328983279907737E-2</v>
      </c>
      <c r="AA71" s="44">
        <v>70</v>
      </c>
      <c r="AB71" s="6">
        <f t="shared" si="20"/>
        <v>0.34749999999999998</v>
      </c>
      <c r="AC71" s="38">
        <f t="shared" si="21"/>
        <v>-0.39207878804514956</v>
      </c>
      <c r="AD71" s="38">
        <f t="shared" si="22"/>
        <v>-0.39207878804514956</v>
      </c>
      <c r="AE71" s="70">
        <f t="shared" si="23"/>
        <v>-0.43334411415768914</v>
      </c>
      <c r="AL71" s="38">
        <f t="shared" si="15"/>
        <v>6.8066592134409243E-2</v>
      </c>
    </row>
    <row r="72" spans="4:38" x14ac:dyDescent="0.3">
      <c r="D72" s="20" t="s">
        <v>37</v>
      </c>
      <c r="E72" s="20" t="s">
        <v>36</v>
      </c>
      <c r="F72" s="3">
        <v>1.31</v>
      </c>
      <c r="G72" s="3">
        <v>1.28</v>
      </c>
      <c r="H72" s="3"/>
      <c r="I72" s="3">
        <v>199</v>
      </c>
      <c r="J72" s="68">
        <f t="shared" si="16"/>
        <v>1.67</v>
      </c>
      <c r="K72">
        <f t="shared" si="17"/>
        <v>1.73</v>
      </c>
      <c r="S72" s="38">
        <f t="shared" si="18"/>
        <v>1.6944343163367066</v>
      </c>
      <c r="T72" s="38">
        <f t="shared" si="19"/>
        <v>3.5565683663293379E-2</v>
      </c>
      <c r="Z72" s="38">
        <v>-2.1933407865590615E-2</v>
      </c>
      <c r="AA72" s="44">
        <v>71</v>
      </c>
      <c r="AB72" s="6">
        <f t="shared" si="20"/>
        <v>0.35249999999999998</v>
      </c>
      <c r="AC72" s="38">
        <f t="shared" si="21"/>
        <v>-0.37857969874529823</v>
      </c>
      <c r="AD72" s="38">
        <f t="shared" si="22"/>
        <v>-0.37857969874529823</v>
      </c>
      <c r="AE72" s="70">
        <f t="shared" si="23"/>
        <v>-0.40810568645860701</v>
      </c>
      <c r="AL72" s="38">
        <f t="shared" si="15"/>
        <v>3.5565683663293379E-2</v>
      </c>
    </row>
    <row r="73" spans="4:38" x14ac:dyDescent="0.3">
      <c r="D73" s="20" t="s">
        <v>103</v>
      </c>
      <c r="E73" s="20" t="s">
        <v>25</v>
      </c>
      <c r="F73" s="3">
        <v>1.79</v>
      </c>
      <c r="G73" s="3">
        <v>2</v>
      </c>
      <c r="H73" s="3"/>
      <c r="I73" s="3">
        <v>307</v>
      </c>
      <c r="J73" s="68">
        <f t="shared" si="16"/>
        <v>1.83</v>
      </c>
      <c r="K73">
        <f t="shared" si="17"/>
        <v>2.0499999999999998</v>
      </c>
      <c r="S73" s="38">
        <f t="shared" si="18"/>
        <v>1.8551125288034502</v>
      </c>
      <c r="T73" s="38">
        <f t="shared" si="19"/>
        <v>0.19488747119654959</v>
      </c>
      <c r="Z73" s="38">
        <v>-2.0025935302874776E-2</v>
      </c>
      <c r="AA73" s="44">
        <v>72</v>
      </c>
      <c r="AB73" s="6">
        <f t="shared" si="20"/>
        <v>0.35749999999999998</v>
      </c>
      <c r="AC73" s="38">
        <f t="shared" si="21"/>
        <v>-0.3651492487666822</v>
      </c>
      <c r="AD73" s="38">
        <f t="shared" si="22"/>
        <v>-0.3651492487666822</v>
      </c>
      <c r="AE73" s="70">
        <f t="shared" si="23"/>
        <v>-0.37261414750677108</v>
      </c>
      <c r="AL73" s="38">
        <f t="shared" si="15"/>
        <v>0.19488747119654959</v>
      </c>
    </row>
    <row r="74" spans="4:38" x14ac:dyDescent="0.3">
      <c r="D74" s="20" t="s">
        <v>162</v>
      </c>
      <c r="E74" s="20" t="s">
        <v>34</v>
      </c>
      <c r="F74" s="3">
        <v>2.0699999999999998</v>
      </c>
      <c r="G74" s="3">
        <v>2.04</v>
      </c>
      <c r="H74" s="3"/>
      <c r="I74" s="3">
        <v>127</v>
      </c>
      <c r="J74" s="68">
        <f t="shared" si="16"/>
        <v>1.94</v>
      </c>
      <c r="K74">
        <f t="shared" si="17"/>
        <v>1.89</v>
      </c>
      <c r="S74" s="38">
        <f t="shared" si="18"/>
        <v>1.9655787998743361</v>
      </c>
      <c r="T74" s="38">
        <f t="shared" si="19"/>
        <v>-7.5578799874336244E-2</v>
      </c>
      <c r="Z74" s="38">
        <v>-1.6850448249480454E-2</v>
      </c>
      <c r="AA74" s="44">
        <v>73</v>
      </c>
      <c r="AB74" s="6">
        <f t="shared" si="20"/>
        <v>0.36249999999999999</v>
      </c>
      <c r="AC74" s="38">
        <f t="shared" si="21"/>
        <v>-0.35178434493515626</v>
      </c>
      <c r="AD74" s="38">
        <f t="shared" si="22"/>
        <v>-0.35178434493515626</v>
      </c>
      <c r="AE74" s="70">
        <f t="shared" si="23"/>
        <v>-0.31352919674547153</v>
      </c>
      <c r="AL74" s="38">
        <f t="shared" si="15"/>
        <v>-7.5578799874336244E-2</v>
      </c>
    </row>
    <row r="75" spans="4:38" x14ac:dyDescent="0.3">
      <c r="D75" s="20" t="s">
        <v>245</v>
      </c>
      <c r="E75" s="20" t="s">
        <v>14</v>
      </c>
      <c r="F75" s="3">
        <v>1.83</v>
      </c>
      <c r="G75" s="3">
        <v>1.78</v>
      </c>
      <c r="H75" s="3"/>
      <c r="I75" s="3">
        <v>217</v>
      </c>
      <c r="J75" s="68">
        <f t="shared" si="16"/>
        <v>1.79</v>
      </c>
      <c r="K75">
        <f t="shared" si="17"/>
        <v>1.74</v>
      </c>
      <c r="S75" s="38">
        <f t="shared" si="18"/>
        <v>1.8149429756867643</v>
      </c>
      <c r="T75" s="38">
        <f t="shared" si="19"/>
        <v>-7.4942975686764335E-2</v>
      </c>
      <c r="Z75" s="38">
        <v>-1.4476704615878244E-2</v>
      </c>
      <c r="AA75" s="44">
        <v>74</v>
      </c>
      <c r="AB75" s="6">
        <f t="shared" si="20"/>
        <v>0.36749999999999999</v>
      </c>
      <c r="AC75" s="38">
        <f t="shared" si="21"/>
        <v>-0.33848198588973982</v>
      </c>
      <c r="AD75" s="38">
        <f t="shared" si="22"/>
        <v>-0.33848198588973982</v>
      </c>
      <c r="AE75" s="70">
        <f t="shared" si="23"/>
        <v>-0.26936194827207061</v>
      </c>
      <c r="AL75" s="38">
        <f t="shared" si="15"/>
        <v>-7.4942975686764335E-2</v>
      </c>
    </row>
    <row r="76" spans="4:38" x14ac:dyDescent="0.3">
      <c r="D76" s="20" t="s">
        <v>120</v>
      </c>
      <c r="E76" s="20" t="s">
        <v>121</v>
      </c>
      <c r="F76" s="3">
        <v>1.08</v>
      </c>
      <c r="G76" s="3">
        <v>1.17</v>
      </c>
      <c r="H76" s="3"/>
      <c r="I76" s="3">
        <v>107</v>
      </c>
      <c r="J76" s="68">
        <f t="shared" si="16"/>
        <v>1.82</v>
      </c>
      <c r="K76">
        <f t="shared" si="17"/>
        <v>1.85</v>
      </c>
      <c r="S76" s="38">
        <f t="shared" si="18"/>
        <v>1.8450701405242789</v>
      </c>
      <c r="T76" s="38">
        <f t="shared" si="19"/>
        <v>4.9298594757212211E-3</v>
      </c>
      <c r="Z76" s="38">
        <v>-1.4391928057535308E-2</v>
      </c>
      <c r="AA76" s="44">
        <v>75</v>
      </c>
      <c r="AB76" s="6">
        <f t="shared" si="20"/>
        <v>0.3725</v>
      </c>
      <c r="AC76" s="38">
        <f t="shared" si="21"/>
        <v>-0.32523925640239543</v>
      </c>
      <c r="AD76" s="38">
        <f t="shared" si="22"/>
        <v>-0.32523925640239543</v>
      </c>
      <c r="AE76" s="70">
        <f t="shared" si="23"/>
        <v>-0.26778454654087769</v>
      </c>
      <c r="AL76" s="38">
        <f t="shared" si="15"/>
        <v>4.9298594757212211E-3</v>
      </c>
    </row>
    <row r="77" spans="4:38" x14ac:dyDescent="0.3">
      <c r="D77" s="20" t="s">
        <v>100</v>
      </c>
      <c r="E77" s="20" t="s">
        <v>61</v>
      </c>
      <c r="F77" s="3">
        <v>1.88</v>
      </c>
      <c r="G77" s="3">
        <v>1.81</v>
      </c>
      <c r="H77" s="3"/>
      <c r="I77" s="3">
        <v>236</v>
      </c>
      <c r="J77" s="68">
        <f t="shared" si="16"/>
        <v>1.21</v>
      </c>
      <c r="K77">
        <f t="shared" si="17"/>
        <v>1.27</v>
      </c>
      <c r="S77" s="38">
        <f t="shared" si="18"/>
        <v>1.2324844554948196</v>
      </c>
      <c r="T77" s="38">
        <f t="shared" si="19"/>
        <v>3.7515544505180465E-2</v>
      </c>
      <c r="Z77" s="38">
        <v>-1.4349539778363951E-2</v>
      </c>
      <c r="AA77" s="44">
        <v>76</v>
      </c>
      <c r="AB77" s="6">
        <f t="shared" si="20"/>
        <v>0.3775</v>
      </c>
      <c r="AC77" s="38">
        <f t="shared" si="21"/>
        <v>-0.31205332203283226</v>
      </c>
      <c r="AD77" s="38">
        <f t="shared" si="22"/>
        <v>-0.31205332203283226</v>
      </c>
      <c r="AE77" s="70">
        <f t="shared" si="23"/>
        <v>-0.26699584567528334</v>
      </c>
      <c r="AL77" s="38">
        <f t="shared" si="15"/>
        <v>3.7515544505180465E-2</v>
      </c>
    </row>
    <row r="78" spans="4:38" x14ac:dyDescent="0.3">
      <c r="D78" s="20" t="s">
        <v>32</v>
      </c>
      <c r="E78" s="20" t="s">
        <v>20</v>
      </c>
      <c r="F78" s="3">
        <v>1.38</v>
      </c>
      <c r="G78" s="3">
        <v>1.4</v>
      </c>
      <c r="H78" s="3"/>
      <c r="I78" s="3">
        <v>260</v>
      </c>
      <c r="J78" s="68">
        <f t="shared" si="16"/>
        <v>1.57</v>
      </c>
      <c r="K78">
        <f t="shared" si="17"/>
        <v>1.65</v>
      </c>
      <c r="S78" s="38">
        <f t="shared" si="18"/>
        <v>1.5940104335449923</v>
      </c>
      <c r="T78" s="38">
        <f t="shared" si="19"/>
        <v>5.5989566455007633E-2</v>
      </c>
      <c r="Z78" s="38">
        <v>-1.4349539778363951E-2</v>
      </c>
      <c r="AA78" s="44">
        <v>77</v>
      </c>
      <c r="AB78" s="6">
        <f t="shared" si="20"/>
        <v>0.38250000000000001</v>
      </c>
      <c r="AC78" s="38">
        <f t="shared" si="21"/>
        <v>-0.29892142409085731</v>
      </c>
      <c r="AD78" s="38">
        <f t="shared" si="22"/>
        <v>-0.29892142409085731</v>
      </c>
      <c r="AE78" s="70">
        <f t="shared" si="23"/>
        <v>-0.26699584567528334</v>
      </c>
      <c r="AL78" s="38">
        <f t="shared" si="15"/>
        <v>5.5989566455007633E-2</v>
      </c>
    </row>
    <row r="79" spans="4:38" x14ac:dyDescent="0.3">
      <c r="D79" s="20" t="s">
        <v>283</v>
      </c>
      <c r="E79" s="20" t="s">
        <v>68</v>
      </c>
      <c r="F79" s="3">
        <v>1.1000000000000001</v>
      </c>
      <c r="G79" s="3">
        <v>1.1399999999999999</v>
      </c>
      <c r="H79" s="3"/>
      <c r="I79" s="3">
        <v>64</v>
      </c>
      <c r="J79" s="68">
        <f t="shared" si="16"/>
        <v>1.71</v>
      </c>
      <c r="K79">
        <f t="shared" si="17"/>
        <v>1.8</v>
      </c>
      <c r="S79" s="38">
        <f t="shared" si="18"/>
        <v>1.7346038694533925</v>
      </c>
      <c r="T79" s="38">
        <f t="shared" si="19"/>
        <v>6.5396130546607534E-2</v>
      </c>
      <c r="Z79" s="38">
        <v>-1.41375983825065E-2</v>
      </c>
      <c r="AA79" s="44">
        <v>78</v>
      </c>
      <c r="AB79" s="6">
        <f t="shared" si="20"/>
        <v>0.38750000000000001</v>
      </c>
      <c r="AC79" s="38">
        <f t="shared" si="21"/>
        <v>-0.28584087488116566</v>
      </c>
      <c r="AD79" s="38">
        <f t="shared" si="22"/>
        <v>-0.28584087488116566</v>
      </c>
      <c r="AE79" s="70">
        <f t="shared" si="23"/>
        <v>-0.26305234134729905</v>
      </c>
      <c r="AL79" s="38">
        <f t="shared" si="15"/>
        <v>6.5396130546607534E-2</v>
      </c>
    </row>
    <row r="80" spans="4:38" x14ac:dyDescent="0.3">
      <c r="D80" s="20" t="s">
        <v>30</v>
      </c>
      <c r="E80" s="20" t="s">
        <v>25</v>
      </c>
      <c r="F80" s="3">
        <v>2.14</v>
      </c>
      <c r="G80" s="3">
        <v>2.2400000000000002</v>
      </c>
      <c r="H80" s="3"/>
      <c r="I80" s="3">
        <v>276</v>
      </c>
      <c r="J80" s="68">
        <f t="shared" si="16"/>
        <v>1.87</v>
      </c>
      <c r="K80">
        <f t="shared" si="17"/>
        <v>1.85</v>
      </c>
      <c r="S80" s="38">
        <f t="shared" si="18"/>
        <v>1.8952820819201361</v>
      </c>
      <c r="T80" s="38">
        <f t="shared" si="19"/>
        <v>-4.5282081920136052E-2</v>
      </c>
      <c r="Z80" s="38">
        <v>-1.3883268707477692E-2</v>
      </c>
      <c r="AA80" s="44">
        <v>79</v>
      </c>
      <c r="AB80" s="6">
        <f t="shared" si="20"/>
        <v>0.39250000000000002</v>
      </c>
      <c r="AC80" s="38">
        <f t="shared" si="21"/>
        <v>-0.27280905320758231</v>
      </c>
      <c r="AD80" s="38">
        <f t="shared" si="22"/>
        <v>-0.27280905320758231</v>
      </c>
      <c r="AE80" s="70">
        <f t="shared" si="23"/>
        <v>-0.25832013615372035</v>
      </c>
      <c r="AL80" s="38">
        <f t="shared" si="15"/>
        <v>-4.5282081920136052E-2</v>
      </c>
    </row>
    <row r="81" spans="4:38" x14ac:dyDescent="0.3">
      <c r="D81" s="20" t="s">
        <v>307</v>
      </c>
      <c r="E81" s="20" t="s">
        <v>49</v>
      </c>
      <c r="F81" s="3">
        <v>1.4</v>
      </c>
      <c r="G81" s="3">
        <v>1.39</v>
      </c>
      <c r="H81" s="3"/>
      <c r="I81" s="3">
        <v>232</v>
      </c>
      <c r="J81" s="68">
        <f t="shared" si="16"/>
        <v>1.92</v>
      </c>
      <c r="K81">
        <f t="shared" si="17"/>
        <v>1.92</v>
      </c>
      <c r="S81" s="38">
        <f t="shared" si="18"/>
        <v>1.9454940233159932</v>
      </c>
      <c r="T81" s="38">
        <f t="shared" si="19"/>
        <v>-2.5494023315993264E-2</v>
      </c>
      <c r="Z81" s="38">
        <v>-1.3840880428306335E-2</v>
      </c>
      <c r="AA81" s="44">
        <v>80</v>
      </c>
      <c r="AB81" s="6">
        <f t="shared" si="20"/>
        <v>0.39750000000000002</v>
      </c>
      <c r="AC81" s="38">
        <f t="shared" si="21"/>
        <v>-0.25982340011567678</v>
      </c>
      <c r="AD81" s="38">
        <f t="shared" si="22"/>
        <v>-0.25982340011567678</v>
      </c>
      <c r="AE81" s="70">
        <f t="shared" si="23"/>
        <v>-0.257531435288126</v>
      </c>
      <c r="AL81" s="38">
        <f t="shared" si="15"/>
        <v>-2.5494023315993264E-2</v>
      </c>
    </row>
    <row r="82" spans="4:38" x14ac:dyDescent="0.3">
      <c r="D82" s="20" t="s">
        <v>320</v>
      </c>
      <c r="E82" s="20" t="s">
        <v>63</v>
      </c>
      <c r="F82" s="3">
        <v>1.67</v>
      </c>
      <c r="G82" s="3">
        <v>1.63</v>
      </c>
      <c r="H82" s="3"/>
      <c r="I82" s="3">
        <v>63</v>
      </c>
      <c r="J82" s="68">
        <f t="shared" si="16"/>
        <v>1.74</v>
      </c>
      <c r="K82">
        <f t="shared" si="17"/>
        <v>1.81</v>
      </c>
      <c r="S82" s="38">
        <f t="shared" si="18"/>
        <v>1.7647310342909071</v>
      </c>
      <c r="T82" s="38">
        <f t="shared" si="19"/>
        <v>4.5268965709093001E-2</v>
      </c>
      <c r="Z82" s="38">
        <v>-1.3798492149134756E-2</v>
      </c>
      <c r="AA82" s="44">
        <v>81</v>
      </c>
      <c r="AB82" s="6">
        <f t="shared" si="20"/>
        <v>0.40250000000000002</v>
      </c>
      <c r="AC82" s="38">
        <f t="shared" si="21"/>
        <v>-0.24688141485437839</v>
      </c>
      <c r="AD82" s="38">
        <f t="shared" si="22"/>
        <v>-0.24688141485437839</v>
      </c>
      <c r="AE82" s="70">
        <f t="shared" si="23"/>
        <v>-0.25674273442252749</v>
      </c>
      <c r="AL82" s="38">
        <f t="shared" si="15"/>
        <v>4.5268965709093001E-2</v>
      </c>
    </row>
    <row r="83" spans="4:38" x14ac:dyDescent="0.3">
      <c r="D83" s="20" t="s">
        <v>215</v>
      </c>
      <c r="E83" s="20" t="s">
        <v>80</v>
      </c>
      <c r="F83" s="3">
        <v>1.67</v>
      </c>
      <c r="G83" s="3">
        <v>1.78</v>
      </c>
      <c r="H83" s="3"/>
      <c r="I83" s="3">
        <v>51</v>
      </c>
      <c r="J83" s="68">
        <f t="shared" si="16"/>
        <v>1.36</v>
      </c>
      <c r="K83">
        <f t="shared" si="17"/>
        <v>1.32</v>
      </c>
      <c r="S83" s="38">
        <f t="shared" si="18"/>
        <v>1.3831202796823916</v>
      </c>
      <c r="T83" s="38">
        <f t="shared" si="19"/>
        <v>-6.3120279682391534E-2</v>
      </c>
      <c r="Z83" s="38">
        <v>-1.3459385915763233E-2</v>
      </c>
      <c r="AA83" s="44">
        <v>82</v>
      </c>
      <c r="AB83" s="6">
        <f t="shared" si="20"/>
        <v>0.40749999999999997</v>
      </c>
      <c r="AC83" s="38">
        <f t="shared" si="21"/>
        <v>-0.23398065103876436</v>
      </c>
      <c r="AD83" s="38">
        <f t="shared" si="22"/>
        <v>-0.23398065103876436</v>
      </c>
      <c r="AE83" s="70">
        <f t="shared" si="23"/>
        <v>-0.25043312749776003</v>
      </c>
      <c r="AL83" s="38">
        <f t="shared" si="15"/>
        <v>-6.3120279682391534E-2</v>
      </c>
    </row>
    <row r="84" spans="4:38" x14ac:dyDescent="0.3">
      <c r="D84" s="20" t="s">
        <v>324</v>
      </c>
      <c r="E84" s="20" t="s">
        <v>124</v>
      </c>
      <c r="F84" s="3">
        <v>1.6</v>
      </c>
      <c r="G84" s="3">
        <v>1.66</v>
      </c>
      <c r="H84" s="3"/>
      <c r="I84" s="3">
        <v>85</v>
      </c>
      <c r="J84" s="68">
        <f t="shared" si="16"/>
        <v>1.3</v>
      </c>
      <c r="K84">
        <f t="shared" si="17"/>
        <v>1.34</v>
      </c>
      <c r="S84" s="38">
        <f t="shared" si="18"/>
        <v>1.3228659500073627</v>
      </c>
      <c r="T84" s="38">
        <f t="shared" si="19"/>
        <v>1.7134049992637346E-2</v>
      </c>
      <c r="Z84" s="38">
        <v>-1.3459385915763233E-2</v>
      </c>
      <c r="AA84" s="44">
        <v>83</v>
      </c>
      <c r="AB84" s="6">
        <f t="shared" si="20"/>
        <v>0.41249999999999998</v>
      </c>
      <c r="AC84" s="38">
        <f t="shared" si="21"/>
        <v>-0.22111871299757052</v>
      </c>
      <c r="AD84" s="38">
        <f t="shared" si="22"/>
        <v>-0.22111871299757052</v>
      </c>
      <c r="AE84" s="70">
        <f t="shared" si="23"/>
        <v>-0.25043312749776003</v>
      </c>
      <c r="AL84" s="38">
        <f t="shared" si="15"/>
        <v>1.7134049992637346E-2</v>
      </c>
    </row>
    <row r="85" spans="4:38" x14ac:dyDescent="0.3">
      <c r="D85" s="20" t="s">
        <v>221</v>
      </c>
      <c r="E85" s="20" t="s">
        <v>153</v>
      </c>
      <c r="F85" s="3">
        <v>1.3</v>
      </c>
      <c r="G85" s="3">
        <v>1.34</v>
      </c>
      <c r="H85" s="3"/>
      <c r="I85" s="3">
        <v>75</v>
      </c>
      <c r="J85" s="68">
        <f t="shared" si="16"/>
        <v>1.83</v>
      </c>
      <c r="K85">
        <f t="shared" si="17"/>
        <v>1.78</v>
      </c>
      <c r="S85" s="38">
        <f t="shared" si="18"/>
        <v>1.8551125288034502</v>
      </c>
      <c r="T85" s="38">
        <f t="shared" si="19"/>
        <v>-7.5112528803450207E-2</v>
      </c>
      <c r="Z85" s="38">
        <v>-6.2570123410794487E-3</v>
      </c>
      <c r="AA85" s="44">
        <v>84</v>
      </c>
      <c r="AB85" s="6">
        <f t="shared" si="20"/>
        <v>0.41749999999999998</v>
      </c>
      <c r="AC85" s="38">
        <f t="shared" si="21"/>
        <v>-0.20829325229022513</v>
      </c>
      <c r="AD85" s="38">
        <f t="shared" si="22"/>
        <v>-0.20829325229022513</v>
      </c>
      <c r="AE85" s="70">
        <f t="shared" si="23"/>
        <v>-0.11642159450479814</v>
      </c>
      <c r="AL85" s="38">
        <f t="shared" si="15"/>
        <v>-7.5112528803450207E-2</v>
      </c>
    </row>
    <row r="86" spans="4:38" x14ac:dyDescent="0.3">
      <c r="D86" s="20" t="s">
        <v>283</v>
      </c>
      <c r="E86" s="20" t="s">
        <v>223</v>
      </c>
      <c r="F86" s="3">
        <v>1.68</v>
      </c>
      <c r="G86" s="3">
        <v>1.68</v>
      </c>
      <c r="H86" s="3"/>
      <c r="I86" s="3">
        <v>248</v>
      </c>
      <c r="J86" s="68">
        <f t="shared" si="16"/>
        <v>1.85</v>
      </c>
      <c r="K86">
        <f t="shared" si="17"/>
        <v>1.81</v>
      </c>
      <c r="S86" s="38">
        <f t="shared" si="18"/>
        <v>1.8751973053617932</v>
      </c>
      <c r="T86" s="38">
        <f t="shared" si="19"/>
        <v>-6.5197305361793134E-2</v>
      </c>
      <c r="Z86" s="38">
        <v>-6.1298475035651556E-3</v>
      </c>
      <c r="AA86" s="44">
        <v>85</v>
      </c>
      <c r="AB86" s="6">
        <f t="shared" si="20"/>
        <v>0.42249999999999999</v>
      </c>
      <c r="AC86" s="38">
        <f t="shared" si="21"/>
        <v>-0.19550196437931941</v>
      </c>
      <c r="AD86" s="38">
        <f t="shared" si="22"/>
        <v>-0.19550196437931941</v>
      </c>
      <c r="AE86" s="70">
        <f t="shared" si="23"/>
        <v>-0.11405549190801086</v>
      </c>
      <c r="AL86" s="38">
        <f t="shared" si="15"/>
        <v>-6.5197305361793134E-2</v>
      </c>
    </row>
    <row r="87" spans="4:38" x14ac:dyDescent="0.3">
      <c r="D87" s="20" t="s">
        <v>21</v>
      </c>
      <c r="E87" s="20" t="s">
        <v>22</v>
      </c>
      <c r="F87" s="3">
        <v>1.31</v>
      </c>
      <c r="G87" s="3">
        <v>1.33</v>
      </c>
      <c r="H87" s="3"/>
      <c r="I87" s="3">
        <v>37</v>
      </c>
      <c r="J87" s="68">
        <f t="shared" si="16"/>
        <v>1.65</v>
      </c>
      <c r="K87">
        <f t="shared" si="17"/>
        <v>1.66</v>
      </c>
      <c r="S87" s="38">
        <f t="shared" si="18"/>
        <v>1.6743495397783639</v>
      </c>
      <c r="T87" s="38">
        <f t="shared" si="19"/>
        <v>-1.4349539778363951E-2</v>
      </c>
      <c r="Z87" s="38">
        <v>-5.366858478478953E-3</v>
      </c>
      <c r="AA87" s="44">
        <v>86</v>
      </c>
      <c r="AB87" s="6">
        <f t="shared" si="20"/>
        <v>0.42749999999999999</v>
      </c>
      <c r="AC87" s="38">
        <f t="shared" si="21"/>
        <v>-0.18274258544544394</v>
      </c>
      <c r="AD87" s="38">
        <f t="shared" si="22"/>
        <v>-0.18274258544544394</v>
      </c>
      <c r="AE87" s="70">
        <f t="shared" si="23"/>
        <v>-9.9858876327278967E-2</v>
      </c>
      <c r="AL87" s="38">
        <f t="shared" si="15"/>
        <v>-1.4349539778363951E-2</v>
      </c>
    </row>
    <row r="88" spans="4:38" x14ac:dyDescent="0.3">
      <c r="D88" s="20" t="s">
        <v>348</v>
      </c>
      <c r="E88" s="20" t="s">
        <v>29</v>
      </c>
      <c r="F88" s="3">
        <v>1.65</v>
      </c>
      <c r="G88" s="3">
        <v>1.73</v>
      </c>
      <c r="H88" s="3"/>
      <c r="I88" s="3">
        <v>199</v>
      </c>
      <c r="J88" s="68">
        <f t="shared" si="16"/>
        <v>1.67</v>
      </c>
      <c r="K88">
        <f t="shared" si="17"/>
        <v>1.73</v>
      </c>
      <c r="S88" s="38">
        <f t="shared" si="18"/>
        <v>1.6944343163367066</v>
      </c>
      <c r="T88" s="38">
        <f t="shared" si="19"/>
        <v>3.5565683663293379E-2</v>
      </c>
      <c r="Z88" s="38">
        <v>-5.366858478478953E-3</v>
      </c>
      <c r="AA88" s="44">
        <v>87</v>
      </c>
      <c r="AB88" s="6">
        <f t="shared" si="20"/>
        <v>0.4325</v>
      </c>
      <c r="AC88" s="38">
        <f t="shared" si="21"/>
        <v>-0.17001288933221939</v>
      </c>
      <c r="AD88" s="38">
        <f t="shared" si="22"/>
        <v>-0.17001288933221939</v>
      </c>
      <c r="AE88" s="70">
        <f t="shared" si="23"/>
        <v>-9.9858876327278967E-2</v>
      </c>
      <c r="AL88" s="38">
        <f t="shared" si="15"/>
        <v>3.5565683663293379E-2</v>
      </c>
    </row>
    <row r="89" spans="4:38" x14ac:dyDescent="0.3">
      <c r="D89" s="20" t="s">
        <v>160</v>
      </c>
      <c r="E89" s="20" t="s">
        <v>61</v>
      </c>
      <c r="F89" s="3">
        <v>1.53</v>
      </c>
      <c r="G89" s="3">
        <v>1.58</v>
      </c>
      <c r="H89" s="3"/>
      <c r="I89" s="3">
        <v>260</v>
      </c>
      <c r="J89" s="68">
        <f t="shared" si="16"/>
        <v>1.57</v>
      </c>
      <c r="K89">
        <f t="shared" si="17"/>
        <v>1.65</v>
      </c>
      <c r="S89" s="38">
        <f t="shared" si="18"/>
        <v>1.5940104335449923</v>
      </c>
      <c r="T89" s="38">
        <f t="shared" si="19"/>
        <v>5.5989566455007633E-2</v>
      </c>
      <c r="Z89" s="38">
        <v>-5.2396936409646599E-3</v>
      </c>
      <c r="AA89" s="44">
        <v>88</v>
      </c>
      <c r="AB89" s="6">
        <f t="shared" si="20"/>
        <v>0.4375</v>
      </c>
      <c r="AC89" s="38">
        <f t="shared" si="21"/>
        <v>-0.1573106846101707</v>
      </c>
      <c r="AD89" s="38">
        <f t="shared" si="22"/>
        <v>-0.1573106846101707</v>
      </c>
      <c r="AE89" s="70">
        <f t="shared" si="23"/>
        <v>-9.74927737304917E-2</v>
      </c>
      <c r="AL89" s="38">
        <f t="shared" si="15"/>
        <v>5.5989566455007633E-2</v>
      </c>
    </row>
    <row r="90" spans="4:38" x14ac:dyDescent="0.3">
      <c r="D90" s="20" t="s">
        <v>106</v>
      </c>
      <c r="E90" s="20" t="s">
        <v>77</v>
      </c>
      <c r="F90" s="3">
        <v>1.7</v>
      </c>
      <c r="G90" s="3">
        <v>1.66</v>
      </c>
      <c r="H90" s="3"/>
      <c r="I90" s="3">
        <v>304</v>
      </c>
      <c r="J90" s="68">
        <f t="shared" si="16"/>
        <v>1.72</v>
      </c>
      <c r="K90">
        <f t="shared" si="17"/>
        <v>1.75</v>
      </c>
      <c r="S90" s="38">
        <f t="shared" si="18"/>
        <v>1.7446462577325641</v>
      </c>
      <c r="T90" s="38">
        <f t="shared" si="19"/>
        <v>5.3537422674359014E-3</v>
      </c>
      <c r="Z90" s="38">
        <v>-4.8158108492499796E-3</v>
      </c>
      <c r="AA90" s="44">
        <v>89</v>
      </c>
      <c r="AB90" s="6">
        <f t="shared" si="20"/>
        <v>0.4425</v>
      </c>
      <c r="AC90" s="38">
        <f t="shared" si="21"/>
        <v>-0.14463381174882106</v>
      </c>
      <c r="AD90" s="38">
        <f t="shared" si="22"/>
        <v>-0.14463381174882106</v>
      </c>
      <c r="AE90" s="70">
        <f t="shared" si="23"/>
        <v>-8.9605765074527235E-2</v>
      </c>
      <c r="AL90" s="38">
        <f t="shared" si="15"/>
        <v>5.3537422674359014E-3</v>
      </c>
    </row>
    <row r="91" spans="4:38" x14ac:dyDescent="0.3">
      <c r="D91" s="20" t="s">
        <v>284</v>
      </c>
      <c r="E91" s="20" t="s">
        <v>40</v>
      </c>
      <c r="F91" s="3">
        <v>1.54</v>
      </c>
      <c r="G91" s="3">
        <v>1.46</v>
      </c>
      <c r="H91" s="3"/>
      <c r="I91" s="3">
        <v>61</v>
      </c>
      <c r="J91" s="68">
        <f t="shared" si="16"/>
        <v>1.56</v>
      </c>
      <c r="K91">
        <f t="shared" si="17"/>
        <v>1.56</v>
      </c>
      <c r="S91" s="38">
        <f t="shared" si="18"/>
        <v>1.5839680452658207</v>
      </c>
      <c r="T91" s="38">
        <f t="shared" si="19"/>
        <v>-2.3968045265820637E-2</v>
      </c>
      <c r="Z91" s="38">
        <v>-4.7734225700784005E-3</v>
      </c>
      <c r="AA91" s="44">
        <v>90</v>
      </c>
      <c r="AB91" s="6">
        <f t="shared" si="20"/>
        <v>0.44750000000000001</v>
      </c>
      <c r="AC91" s="38">
        <f t="shared" si="21"/>
        <v>-0.13198014038704126</v>
      </c>
      <c r="AD91" s="38">
        <f t="shared" si="22"/>
        <v>-0.13198014038704126</v>
      </c>
      <c r="AE91" s="70">
        <f t="shared" si="23"/>
        <v>-8.8817064208928723E-2</v>
      </c>
      <c r="AL91" s="38">
        <f t="shared" si="15"/>
        <v>-2.3968045265820637E-2</v>
      </c>
    </row>
    <row r="92" spans="4:38" x14ac:dyDescent="0.3">
      <c r="D92" s="20" t="s">
        <v>312</v>
      </c>
      <c r="E92" s="20" t="s">
        <v>129</v>
      </c>
      <c r="F92" s="3">
        <v>1.44</v>
      </c>
      <c r="G92" s="3">
        <v>1.43</v>
      </c>
      <c r="H92" s="3"/>
      <c r="I92" s="3">
        <v>165</v>
      </c>
      <c r="J92" s="68">
        <f t="shared" si="16"/>
        <v>1.54</v>
      </c>
      <c r="K92">
        <f t="shared" si="17"/>
        <v>1.63</v>
      </c>
      <c r="S92" s="38">
        <f t="shared" si="18"/>
        <v>1.5638832687074777</v>
      </c>
      <c r="T92" s="38">
        <f t="shared" si="19"/>
        <v>6.6116731292522157E-2</v>
      </c>
      <c r="Z92" s="38">
        <v>-4.4767046158782353E-3</v>
      </c>
      <c r="AA92" s="44">
        <v>91</v>
      </c>
      <c r="AB92" s="6">
        <f t="shared" si="20"/>
        <v>0.45250000000000001</v>
      </c>
      <c r="AC92" s="38">
        <f t="shared" si="21"/>
        <v>-0.11934756669227513</v>
      </c>
      <c r="AD92" s="38">
        <f t="shared" si="22"/>
        <v>-0.11934756669227513</v>
      </c>
      <c r="AE92" s="70">
        <f t="shared" si="23"/>
        <v>-8.3296158149755675E-2</v>
      </c>
      <c r="AL92" s="38">
        <f t="shared" si="15"/>
        <v>6.6116731292522157E-2</v>
      </c>
    </row>
    <row r="93" spans="4:38" x14ac:dyDescent="0.3">
      <c r="D93" s="20" t="s">
        <v>292</v>
      </c>
      <c r="E93" s="20" t="s">
        <v>14</v>
      </c>
      <c r="F93" s="3">
        <v>1.68</v>
      </c>
      <c r="G93" s="3">
        <v>1.71</v>
      </c>
      <c r="H93" s="3"/>
      <c r="I93" s="3">
        <v>165</v>
      </c>
      <c r="J93" s="68">
        <f t="shared" si="16"/>
        <v>1.54</v>
      </c>
      <c r="K93">
        <f t="shared" si="17"/>
        <v>1.63</v>
      </c>
      <c r="S93" s="38">
        <f t="shared" si="18"/>
        <v>1.5638832687074777</v>
      </c>
      <c r="T93" s="38">
        <f t="shared" si="19"/>
        <v>6.6116731292522157E-2</v>
      </c>
      <c r="Z93" s="38">
        <v>-4.3071514991923632E-3</v>
      </c>
      <c r="AA93" s="44">
        <v>92</v>
      </c>
      <c r="AB93" s="6">
        <f t="shared" si="20"/>
        <v>0.45750000000000002</v>
      </c>
      <c r="AC93" s="38">
        <f t="shared" si="21"/>
        <v>-0.10673401079978624</v>
      </c>
      <c r="AD93" s="38">
        <f t="shared" si="22"/>
        <v>-0.10673401079978624</v>
      </c>
      <c r="AE93" s="70">
        <f t="shared" si="23"/>
        <v>-8.0141354687369895E-2</v>
      </c>
      <c r="AL93" s="38">
        <f t="shared" si="15"/>
        <v>6.6116731292522157E-2</v>
      </c>
    </row>
    <row r="94" spans="4:38" x14ac:dyDescent="0.3">
      <c r="D94" s="20" t="s">
        <v>306</v>
      </c>
      <c r="E94" s="20" t="s">
        <v>80</v>
      </c>
      <c r="F94" s="3">
        <v>1.67</v>
      </c>
      <c r="G94" s="3">
        <v>1.7</v>
      </c>
      <c r="H94" s="3"/>
      <c r="I94" s="3">
        <v>86</v>
      </c>
      <c r="J94" s="68">
        <f t="shared" si="16"/>
        <v>1.68</v>
      </c>
      <c r="K94">
        <f t="shared" si="17"/>
        <v>1.68</v>
      </c>
      <c r="S94" s="38">
        <f t="shared" si="18"/>
        <v>1.7044767046158782</v>
      </c>
      <c r="T94" s="38">
        <f t="shared" si="19"/>
        <v>-2.4476704615878253E-2</v>
      </c>
      <c r="Z94" s="38">
        <v>-4.1799866616782921E-3</v>
      </c>
      <c r="AA94" s="44">
        <v>93</v>
      </c>
      <c r="AB94" s="6">
        <f t="shared" si="20"/>
        <v>0.46250000000000002</v>
      </c>
      <c r="AC94" s="38">
        <f t="shared" si="21"/>
        <v>-9.4137414323536367E-2</v>
      </c>
      <c r="AD94" s="38">
        <f t="shared" si="22"/>
        <v>-9.4137414323536367E-2</v>
      </c>
      <c r="AE94" s="70">
        <f t="shared" si="23"/>
        <v>-7.7775252090586749E-2</v>
      </c>
      <c r="AL94" s="38">
        <f t="shared" si="15"/>
        <v>-2.4476704615878253E-2</v>
      </c>
    </row>
    <row r="95" spans="4:38" x14ac:dyDescent="0.3">
      <c r="D95" s="20" t="s">
        <v>346</v>
      </c>
      <c r="E95" s="20" t="s">
        <v>25</v>
      </c>
      <c r="F95" s="3">
        <v>2.15</v>
      </c>
      <c r="G95" s="3">
        <v>2.14</v>
      </c>
      <c r="H95" s="3"/>
      <c r="I95" s="3">
        <v>257</v>
      </c>
      <c r="J95" s="68">
        <f t="shared" si="16"/>
        <v>1.68</v>
      </c>
      <c r="K95">
        <f t="shared" si="17"/>
        <v>1.62</v>
      </c>
      <c r="S95" s="38">
        <f t="shared" si="18"/>
        <v>1.7044767046158782</v>
      </c>
      <c r="T95" s="38">
        <f t="shared" si="19"/>
        <v>-8.4476704615878084E-2</v>
      </c>
      <c r="Z95" s="38">
        <v>-4.1799866616782921E-3</v>
      </c>
      <c r="AA95" s="44">
        <v>94</v>
      </c>
      <c r="AB95" s="6">
        <f t="shared" si="20"/>
        <v>0.46750000000000003</v>
      </c>
      <c r="AC95" s="38">
        <f t="shared" si="21"/>
        <v>-8.1555737930718422E-2</v>
      </c>
      <c r="AD95" s="38">
        <f t="shared" si="22"/>
        <v>-8.1555737930718422E-2</v>
      </c>
      <c r="AE95" s="70">
        <f t="shared" si="23"/>
        <v>-7.7775252090586749E-2</v>
      </c>
      <c r="AL95" s="38">
        <f t="shared" si="15"/>
        <v>-8.4476704615878084E-2</v>
      </c>
    </row>
    <row r="96" spans="4:38" x14ac:dyDescent="0.3">
      <c r="D96" s="20" t="s">
        <v>224</v>
      </c>
      <c r="E96" s="20" t="s">
        <v>61</v>
      </c>
      <c r="F96" s="3">
        <v>1.97</v>
      </c>
      <c r="G96" s="3">
        <v>2</v>
      </c>
      <c r="H96" s="3"/>
      <c r="I96" s="3">
        <v>305</v>
      </c>
      <c r="J96" s="68">
        <f t="shared" si="16"/>
        <v>1.78</v>
      </c>
      <c r="K96">
        <f t="shared" si="17"/>
        <v>1.77</v>
      </c>
      <c r="S96" s="38">
        <f t="shared" si="18"/>
        <v>1.804900587407593</v>
      </c>
      <c r="T96" s="38">
        <f t="shared" si="19"/>
        <v>-3.4900587407592942E-2</v>
      </c>
      <c r="Z96" s="38">
        <v>-4.137598382506491E-3</v>
      </c>
      <c r="AA96" s="44">
        <v>95</v>
      </c>
      <c r="AB96" s="6">
        <f t="shared" si="20"/>
        <v>0.47249999999999998</v>
      </c>
      <c r="AC96" s="38">
        <f t="shared" si="21"/>
        <v>-6.8986958972328066E-2</v>
      </c>
      <c r="AD96" s="38">
        <f t="shared" si="22"/>
        <v>-6.8986958972328066E-2</v>
      </c>
      <c r="AE96" s="70">
        <f t="shared" si="23"/>
        <v>-7.6986551224984115E-2</v>
      </c>
      <c r="AL96" s="38">
        <f t="shared" si="15"/>
        <v>-3.4900587407592942E-2</v>
      </c>
    </row>
    <row r="97" spans="4:38" x14ac:dyDescent="0.3">
      <c r="D97" s="20" t="s">
        <v>257</v>
      </c>
      <c r="E97" s="20" t="s">
        <v>25</v>
      </c>
      <c r="F97" s="3">
        <v>1.62</v>
      </c>
      <c r="G97" s="3">
        <v>1.54</v>
      </c>
      <c r="H97" s="3"/>
      <c r="I97" s="3">
        <v>190</v>
      </c>
      <c r="J97" s="68">
        <f t="shared" si="16"/>
        <v>1.92</v>
      </c>
      <c r="K97">
        <f t="shared" si="17"/>
        <v>1.95</v>
      </c>
      <c r="S97" s="38">
        <f t="shared" si="18"/>
        <v>1.9454940233159932</v>
      </c>
      <c r="T97" s="38">
        <f t="shared" si="19"/>
        <v>4.5059766840067628E-3</v>
      </c>
      <c r="Z97" s="38">
        <v>-3.2050562407344163E-3</v>
      </c>
      <c r="AA97" s="44">
        <v>96</v>
      </c>
      <c r="AB97" s="6">
        <f t="shared" si="20"/>
        <v>0.47749999999999998</v>
      </c>
      <c r="AC97" s="38">
        <f t="shared" si="21"/>
        <v>-5.642906916247406E-2</v>
      </c>
      <c r="AD97" s="38">
        <f t="shared" si="22"/>
        <v>-5.642906916247406E-2</v>
      </c>
      <c r="AE97" s="70">
        <f t="shared" si="23"/>
        <v>-5.9635132181866432E-2</v>
      </c>
      <c r="AL97" s="38">
        <f t="shared" si="15"/>
        <v>4.5059766840067628E-3</v>
      </c>
    </row>
    <row r="98" spans="4:38" x14ac:dyDescent="0.3">
      <c r="D98" s="20" t="s">
        <v>196</v>
      </c>
      <c r="E98" s="20" t="s">
        <v>14</v>
      </c>
      <c r="F98" s="3">
        <v>1.76</v>
      </c>
      <c r="G98" s="3">
        <v>1.78</v>
      </c>
      <c r="H98" s="3"/>
      <c r="I98" s="3">
        <v>59</v>
      </c>
      <c r="J98" s="68">
        <f t="shared" si="16"/>
        <v>1.4</v>
      </c>
      <c r="K98">
        <f t="shared" si="17"/>
        <v>1.4</v>
      </c>
      <c r="S98" s="38">
        <f t="shared" si="18"/>
        <v>1.4232898327990773</v>
      </c>
      <c r="T98" s="38">
        <f t="shared" si="19"/>
        <v>-2.328983279907737E-2</v>
      </c>
      <c r="Z98" s="38">
        <v>-2.6540086115054429E-3</v>
      </c>
      <c r="AA98" s="44">
        <v>97</v>
      </c>
      <c r="AB98" s="6">
        <f t="shared" si="20"/>
        <v>0.48249999999999998</v>
      </c>
      <c r="AC98" s="38">
        <f t="shared" si="21"/>
        <v>-4.388007229940119E-2</v>
      </c>
      <c r="AD98" s="38">
        <f t="shared" si="22"/>
        <v>-4.388007229940119E-2</v>
      </c>
      <c r="AE98" s="70">
        <f t="shared" si="23"/>
        <v>-4.9382020929114707E-2</v>
      </c>
      <c r="AL98" s="38">
        <f t="shared" ref="AL98:AL129" si="24">T98</f>
        <v>-2.328983279907737E-2</v>
      </c>
    </row>
    <row r="99" spans="4:38" x14ac:dyDescent="0.3">
      <c r="D99" s="20" t="s">
        <v>177</v>
      </c>
      <c r="E99" s="20" t="s">
        <v>61</v>
      </c>
      <c r="F99" s="3">
        <v>1.62</v>
      </c>
      <c r="G99" s="3">
        <v>1.62</v>
      </c>
      <c r="H99" s="3"/>
      <c r="I99" s="3">
        <v>7</v>
      </c>
      <c r="J99" s="68">
        <f t="shared" si="16"/>
        <v>1.73</v>
      </c>
      <c r="K99">
        <f t="shared" si="17"/>
        <v>1.73</v>
      </c>
      <c r="S99" s="38">
        <f t="shared" si="18"/>
        <v>1.7546886460117355</v>
      </c>
      <c r="T99" s="38">
        <f t="shared" si="19"/>
        <v>-2.4688646011735482E-2</v>
      </c>
      <c r="Z99" s="38">
        <v>-2.1453492614478264E-3</v>
      </c>
      <c r="AA99" s="44">
        <v>98</v>
      </c>
      <c r="AB99" s="6">
        <f t="shared" si="20"/>
        <v>0.48749999999999999</v>
      </c>
      <c r="AC99" s="38">
        <f t="shared" si="21"/>
        <v>-3.1337982021426625E-2</v>
      </c>
      <c r="AD99" s="38">
        <f t="shared" si="22"/>
        <v>-3.1337982021426625E-2</v>
      </c>
      <c r="AE99" s="70">
        <f t="shared" si="23"/>
        <v>-3.9917610541957353E-2</v>
      </c>
      <c r="AL99" s="38">
        <f t="shared" si="24"/>
        <v>-2.4688646011735482E-2</v>
      </c>
    </row>
    <row r="100" spans="4:38" x14ac:dyDescent="0.3">
      <c r="D100" s="20" t="s">
        <v>41</v>
      </c>
      <c r="E100" s="20" t="s">
        <v>14</v>
      </c>
      <c r="F100" s="3">
        <v>1.65</v>
      </c>
      <c r="G100" s="3">
        <v>1.65</v>
      </c>
      <c r="H100" s="3"/>
      <c r="I100" s="3">
        <v>264</v>
      </c>
      <c r="J100" s="68">
        <f t="shared" si="16"/>
        <v>1.29</v>
      </c>
      <c r="K100">
        <f t="shared" si="17"/>
        <v>1.23</v>
      </c>
      <c r="S100" s="38">
        <f t="shared" si="18"/>
        <v>1.3128235617281914</v>
      </c>
      <c r="T100" s="38">
        <f t="shared" si="19"/>
        <v>-8.2823561728191386E-2</v>
      </c>
      <c r="Z100" s="38">
        <v>4.2940352881493116E-3</v>
      </c>
      <c r="AA100" s="44">
        <v>99</v>
      </c>
      <c r="AB100" s="6">
        <f t="shared" si="20"/>
        <v>0.49249999999999999</v>
      </c>
      <c r="AC100" s="38">
        <f t="shared" si="21"/>
        <v>-1.8800819591187675E-2</v>
      </c>
      <c r="AD100" s="38">
        <f t="shared" si="22"/>
        <v>-1.8800819591187675E-2</v>
      </c>
      <c r="AE100" s="70">
        <f t="shared" si="23"/>
        <v>7.9897306870264376E-2</v>
      </c>
      <c r="AL100" s="38">
        <f t="shared" si="24"/>
        <v>-8.2823561728191386E-2</v>
      </c>
    </row>
    <row r="101" spans="4:38" x14ac:dyDescent="0.3">
      <c r="D101" s="20" t="s">
        <v>105</v>
      </c>
      <c r="E101" s="20" t="s">
        <v>25</v>
      </c>
      <c r="F101" s="3">
        <v>1.96</v>
      </c>
      <c r="G101" s="3">
        <v>1.95</v>
      </c>
      <c r="H101" s="3"/>
      <c r="I101" s="3">
        <v>97</v>
      </c>
      <c r="J101" s="68">
        <f t="shared" si="16"/>
        <v>1.62</v>
      </c>
      <c r="K101">
        <f t="shared" si="17"/>
        <v>1.54</v>
      </c>
      <c r="S101" s="38">
        <f t="shared" si="18"/>
        <v>1.6442223749408496</v>
      </c>
      <c r="T101" s="38">
        <f t="shared" si="19"/>
        <v>-0.10422237494084952</v>
      </c>
      <c r="Z101" s="38">
        <v>4.5059766840067628E-3</v>
      </c>
      <c r="AA101" s="44">
        <v>100</v>
      </c>
      <c r="AB101" s="6">
        <f t="shared" si="20"/>
        <v>0.4975</v>
      </c>
      <c r="AC101" s="38">
        <f t="shared" si="21"/>
        <v>-6.2666117017504746E-3</v>
      </c>
      <c r="AD101" s="38">
        <f t="shared" si="22"/>
        <v>-6.2666117017504746E-3</v>
      </c>
      <c r="AE101" s="70">
        <f t="shared" si="23"/>
        <v>8.3840811198248683E-2</v>
      </c>
      <c r="AL101" s="38">
        <f t="shared" si="24"/>
        <v>-0.10422237494084952</v>
      </c>
    </row>
    <row r="102" spans="4:38" x14ac:dyDescent="0.3">
      <c r="D102" s="20" t="s">
        <v>59</v>
      </c>
      <c r="E102" s="20" t="s">
        <v>34</v>
      </c>
      <c r="F102" s="3">
        <v>1.63</v>
      </c>
      <c r="G102" s="3">
        <v>1.72</v>
      </c>
      <c r="H102" s="3"/>
      <c r="I102" s="3">
        <v>2</v>
      </c>
      <c r="J102" s="68">
        <f t="shared" si="16"/>
        <v>1.63</v>
      </c>
      <c r="K102">
        <f t="shared" si="17"/>
        <v>1.62</v>
      </c>
      <c r="S102" s="38">
        <f t="shared" si="18"/>
        <v>1.6542647632200209</v>
      </c>
      <c r="T102" s="38">
        <f t="shared" si="19"/>
        <v>-3.4264763220020811E-2</v>
      </c>
      <c r="Z102" s="38">
        <v>4.9298594757212211E-3</v>
      </c>
      <c r="AA102" s="44">
        <v>101</v>
      </c>
      <c r="AB102" s="6">
        <f t="shared" si="20"/>
        <v>0.50249999999999995</v>
      </c>
      <c r="AC102" s="38">
        <f t="shared" si="21"/>
        <v>6.266611701750335E-3</v>
      </c>
      <c r="AD102" s="38">
        <f t="shared" si="22"/>
        <v>6.266611701750335E-3</v>
      </c>
      <c r="AE102" s="70">
        <f t="shared" si="23"/>
        <v>9.1727819854208997E-2</v>
      </c>
      <c r="AL102" s="38">
        <f t="shared" si="24"/>
        <v>-3.4264763220020811E-2</v>
      </c>
    </row>
    <row r="103" spans="4:38" x14ac:dyDescent="0.3">
      <c r="D103" s="20" t="s">
        <v>322</v>
      </c>
      <c r="E103" s="20" t="s">
        <v>25</v>
      </c>
      <c r="F103" s="3">
        <v>1.8</v>
      </c>
      <c r="G103" s="3">
        <v>1.83</v>
      </c>
      <c r="H103" s="3"/>
      <c r="I103" s="3">
        <v>88</v>
      </c>
      <c r="J103" s="68">
        <f t="shared" si="16"/>
        <v>1.65</v>
      </c>
      <c r="K103">
        <f t="shared" si="17"/>
        <v>1.73</v>
      </c>
      <c r="S103" s="38">
        <f t="shared" si="18"/>
        <v>1.6743495397783639</v>
      </c>
      <c r="T103" s="38">
        <f t="shared" si="19"/>
        <v>5.5650460221636111E-2</v>
      </c>
      <c r="Z103" s="38">
        <v>4.9298594757212211E-3</v>
      </c>
      <c r="AA103" s="44">
        <v>102</v>
      </c>
      <c r="AB103" s="6">
        <f t="shared" si="20"/>
        <v>0.50749999999999995</v>
      </c>
      <c r="AC103" s="38">
        <f t="shared" si="21"/>
        <v>1.8800819591187536E-2</v>
      </c>
      <c r="AD103" s="38">
        <f t="shared" si="22"/>
        <v>1.8800819591187536E-2</v>
      </c>
      <c r="AE103" s="70">
        <f t="shared" si="23"/>
        <v>9.1727819854208997E-2</v>
      </c>
      <c r="AL103" s="38">
        <f t="shared" si="24"/>
        <v>5.5650460221636111E-2</v>
      </c>
    </row>
    <row r="104" spans="4:38" x14ac:dyDescent="0.3">
      <c r="D104" s="20" t="s">
        <v>84</v>
      </c>
      <c r="E104" s="20" t="s">
        <v>85</v>
      </c>
      <c r="F104" s="3">
        <v>1.53</v>
      </c>
      <c r="G104" s="3">
        <v>1.54</v>
      </c>
      <c r="H104" s="3"/>
      <c r="I104" s="3">
        <v>266</v>
      </c>
      <c r="J104" s="68">
        <f t="shared" si="16"/>
        <v>1.92</v>
      </c>
      <c r="K104">
        <f t="shared" si="17"/>
        <v>1.96</v>
      </c>
      <c r="S104" s="38">
        <f t="shared" si="18"/>
        <v>1.9454940233159932</v>
      </c>
      <c r="T104" s="38">
        <f t="shared" si="19"/>
        <v>1.4505976684006772E-2</v>
      </c>
      <c r="Z104" s="38">
        <v>4.9298594757212211E-3</v>
      </c>
      <c r="AA104" s="44">
        <v>103</v>
      </c>
      <c r="AB104" s="6">
        <f t="shared" si="20"/>
        <v>0.51249999999999996</v>
      </c>
      <c r="AC104" s="38">
        <f t="shared" si="21"/>
        <v>3.1337982021426479E-2</v>
      </c>
      <c r="AD104" s="38">
        <f t="shared" si="22"/>
        <v>3.1337982021426479E-2</v>
      </c>
      <c r="AE104" s="70">
        <f t="shared" si="23"/>
        <v>9.1727819854208997E-2</v>
      </c>
      <c r="AL104" s="38">
        <f t="shared" si="24"/>
        <v>1.4505976684006772E-2</v>
      </c>
    </row>
    <row r="105" spans="4:38" x14ac:dyDescent="0.3">
      <c r="D105" s="20" t="s">
        <v>108</v>
      </c>
      <c r="E105" s="20" t="s">
        <v>16</v>
      </c>
      <c r="F105" s="3">
        <v>1.32</v>
      </c>
      <c r="G105" s="3">
        <v>1.39</v>
      </c>
      <c r="H105" s="3"/>
      <c r="I105" s="3">
        <v>231</v>
      </c>
      <c r="J105" s="68">
        <f t="shared" si="16"/>
        <v>1.07</v>
      </c>
      <c r="K105">
        <f t="shared" si="17"/>
        <v>1.1000000000000001</v>
      </c>
      <c r="S105" s="38">
        <f t="shared" si="18"/>
        <v>1.0918910195864191</v>
      </c>
      <c r="T105" s="38">
        <f t="shared" si="19"/>
        <v>8.1089804135809906E-3</v>
      </c>
      <c r="Z105" s="38">
        <v>5.0146360340641571E-3</v>
      </c>
      <c r="AA105" s="44">
        <v>104</v>
      </c>
      <c r="AB105" s="6">
        <f t="shared" si="20"/>
        <v>0.51749999999999996</v>
      </c>
      <c r="AC105" s="38">
        <f t="shared" si="21"/>
        <v>4.3880072299401045E-2</v>
      </c>
      <c r="AD105" s="38">
        <f t="shared" si="22"/>
        <v>4.3880072299401045E-2</v>
      </c>
      <c r="AE105" s="70">
        <f t="shared" si="23"/>
        <v>9.3305221585401887E-2</v>
      </c>
      <c r="AL105" s="38">
        <f t="shared" si="24"/>
        <v>8.1089804135809906E-3</v>
      </c>
    </row>
    <row r="106" spans="4:38" x14ac:dyDescent="0.3">
      <c r="D106" s="20" t="s">
        <v>313</v>
      </c>
      <c r="E106" s="20" t="s">
        <v>49</v>
      </c>
      <c r="F106" s="3">
        <v>1.68</v>
      </c>
      <c r="G106" s="3">
        <v>1.66</v>
      </c>
      <c r="H106" s="3"/>
      <c r="I106" s="3">
        <v>121</v>
      </c>
      <c r="J106" s="68">
        <f t="shared" si="16"/>
        <v>2.12</v>
      </c>
      <c r="K106">
        <f t="shared" si="17"/>
        <v>2.36</v>
      </c>
      <c r="S106" s="38">
        <f t="shared" si="18"/>
        <v>2.1463417888994227</v>
      </c>
      <c r="T106" s="38">
        <f t="shared" si="19"/>
        <v>0.21365821110057714</v>
      </c>
      <c r="Z106" s="38">
        <v>5.0570243132357362E-3</v>
      </c>
      <c r="AA106" s="44">
        <v>105</v>
      </c>
      <c r="AB106" s="6">
        <f t="shared" si="20"/>
        <v>0.52249999999999996</v>
      </c>
      <c r="AC106" s="38">
        <f t="shared" si="21"/>
        <v>5.6429069162473922E-2</v>
      </c>
      <c r="AD106" s="38">
        <f t="shared" si="22"/>
        <v>5.6429069162473922E-2</v>
      </c>
      <c r="AE106" s="70">
        <f t="shared" si="23"/>
        <v>9.40939224510004E-2</v>
      </c>
      <c r="AL106" s="38">
        <f t="shared" si="24"/>
        <v>0.21365821110057714</v>
      </c>
    </row>
    <row r="107" spans="4:38" x14ac:dyDescent="0.3">
      <c r="D107" s="20" t="s">
        <v>79</v>
      </c>
      <c r="E107" s="20" t="s">
        <v>80</v>
      </c>
      <c r="F107" s="3">
        <v>1.82</v>
      </c>
      <c r="G107" s="3">
        <v>1.85</v>
      </c>
      <c r="H107" s="3"/>
      <c r="I107" s="3">
        <v>204</v>
      </c>
      <c r="J107" s="68">
        <f t="shared" si="16"/>
        <v>1.52</v>
      </c>
      <c r="K107">
        <f t="shared" si="17"/>
        <v>1.52</v>
      </c>
      <c r="S107" s="38">
        <f t="shared" si="18"/>
        <v>1.5437984921491348</v>
      </c>
      <c r="T107" s="38">
        <f t="shared" si="19"/>
        <v>-2.3798492149134765E-2</v>
      </c>
      <c r="Z107" s="38">
        <v>5.0570243132357362E-3</v>
      </c>
      <c r="AA107" s="44">
        <v>106</v>
      </c>
      <c r="AB107" s="6">
        <f t="shared" si="20"/>
        <v>0.52749999999999997</v>
      </c>
      <c r="AC107" s="38">
        <f t="shared" si="21"/>
        <v>6.8986958972327914E-2</v>
      </c>
      <c r="AD107" s="38">
        <f t="shared" si="22"/>
        <v>6.8986958972327914E-2</v>
      </c>
      <c r="AE107" s="70">
        <f t="shared" si="23"/>
        <v>9.40939224510004E-2</v>
      </c>
      <c r="AL107" s="38">
        <f t="shared" si="24"/>
        <v>-2.3798492149134765E-2</v>
      </c>
    </row>
    <row r="108" spans="4:38" x14ac:dyDescent="0.3">
      <c r="D108" s="20" t="s">
        <v>277</v>
      </c>
      <c r="E108" s="20" t="s">
        <v>124</v>
      </c>
      <c r="F108" s="3">
        <v>1.64</v>
      </c>
      <c r="G108" s="3">
        <v>1.73</v>
      </c>
      <c r="H108" s="3"/>
      <c r="I108" s="3">
        <v>208</v>
      </c>
      <c r="J108" s="68">
        <f t="shared" si="16"/>
        <v>1.44</v>
      </c>
      <c r="K108">
        <f t="shared" si="17"/>
        <v>1.45</v>
      </c>
      <c r="S108" s="38">
        <f t="shared" si="18"/>
        <v>1.4634593859157632</v>
      </c>
      <c r="T108" s="38">
        <f t="shared" si="19"/>
        <v>-1.3459385915763233E-2</v>
      </c>
      <c r="Z108" s="38">
        <v>5.1841891507500293E-3</v>
      </c>
      <c r="AA108" s="44">
        <v>107</v>
      </c>
      <c r="AB108" s="6">
        <f t="shared" si="20"/>
        <v>0.53249999999999997</v>
      </c>
      <c r="AC108" s="38">
        <f t="shared" si="21"/>
        <v>8.1555737930718422E-2</v>
      </c>
      <c r="AD108" s="38">
        <f t="shared" si="22"/>
        <v>8.1555737930718422E-2</v>
      </c>
      <c r="AE108" s="70">
        <f t="shared" si="23"/>
        <v>9.6460025047787681E-2</v>
      </c>
      <c r="AL108" s="38">
        <f t="shared" si="24"/>
        <v>-1.3459385915763233E-2</v>
      </c>
    </row>
    <row r="109" spans="4:38" x14ac:dyDescent="0.3">
      <c r="D109" s="20" t="s">
        <v>43</v>
      </c>
      <c r="E109" s="20" t="s">
        <v>44</v>
      </c>
      <c r="F109" s="3">
        <v>1.08</v>
      </c>
      <c r="G109" s="3">
        <v>1.08</v>
      </c>
      <c r="H109" s="3"/>
      <c r="I109" s="3">
        <v>102</v>
      </c>
      <c r="J109" s="68">
        <f t="shared" si="16"/>
        <v>1.63</v>
      </c>
      <c r="K109">
        <f t="shared" si="17"/>
        <v>1.72</v>
      </c>
      <c r="S109" s="38">
        <f t="shared" si="18"/>
        <v>1.6542647632200209</v>
      </c>
      <c r="T109" s="38">
        <f t="shared" si="19"/>
        <v>6.5735236779979056E-2</v>
      </c>
      <c r="Z109" s="38">
        <v>5.3537422674359014E-3</v>
      </c>
      <c r="AA109" s="44">
        <v>108</v>
      </c>
      <c r="AB109" s="6">
        <f t="shared" si="20"/>
        <v>0.53749999999999998</v>
      </c>
      <c r="AC109" s="38">
        <f t="shared" si="21"/>
        <v>9.4137414323536367E-2</v>
      </c>
      <c r="AD109" s="38">
        <f t="shared" si="22"/>
        <v>9.4137414323536367E-2</v>
      </c>
      <c r="AE109" s="70">
        <f t="shared" si="23"/>
        <v>9.9614828510173462E-2</v>
      </c>
      <c r="AL109" s="38">
        <f t="shared" si="24"/>
        <v>6.5735236779979056E-2</v>
      </c>
    </row>
    <row r="110" spans="4:38" x14ac:dyDescent="0.3">
      <c r="D110" s="20" t="s">
        <v>169</v>
      </c>
      <c r="E110" s="20" t="s">
        <v>54</v>
      </c>
      <c r="F110" s="3">
        <v>1.68</v>
      </c>
      <c r="G110" s="3">
        <v>1.7</v>
      </c>
      <c r="H110" s="3"/>
      <c r="I110" s="3">
        <v>111</v>
      </c>
      <c r="J110" s="68">
        <f t="shared" si="16"/>
        <v>1.05</v>
      </c>
      <c r="K110">
        <f t="shared" si="17"/>
        <v>1</v>
      </c>
      <c r="S110" s="38">
        <f t="shared" si="18"/>
        <v>1.0718062430280761</v>
      </c>
      <c r="T110" s="38">
        <f t="shared" si="19"/>
        <v>-7.1806243028076144E-2</v>
      </c>
      <c r="Z110" s="38">
        <v>5.5656836632933526E-3</v>
      </c>
      <c r="AA110" s="44">
        <v>109</v>
      </c>
      <c r="AB110" s="6">
        <f t="shared" si="20"/>
        <v>0.54249999999999998</v>
      </c>
      <c r="AC110" s="38">
        <f t="shared" si="21"/>
        <v>0.10673401079978624</v>
      </c>
      <c r="AD110" s="38">
        <f t="shared" si="22"/>
        <v>0.10673401079978624</v>
      </c>
      <c r="AE110" s="70">
        <f t="shared" si="23"/>
        <v>0.10355833283815775</v>
      </c>
      <c r="AL110" s="38">
        <f t="shared" si="24"/>
        <v>-7.1806243028076144E-2</v>
      </c>
    </row>
    <row r="111" spans="4:38" x14ac:dyDescent="0.3">
      <c r="D111" s="20" t="s">
        <v>258</v>
      </c>
      <c r="E111" s="20" t="s">
        <v>121</v>
      </c>
      <c r="F111" s="3">
        <v>1.05</v>
      </c>
      <c r="G111" s="3">
        <v>1</v>
      </c>
      <c r="H111" s="3"/>
      <c r="I111" s="3">
        <v>54</v>
      </c>
      <c r="J111" s="68">
        <f t="shared" si="16"/>
        <v>1.74</v>
      </c>
      <c r="K111">
        <f t="shared" si="17"/>
        <v>1.78</v>
      </c>
      <c r="S111" s="38">
        <f t="shared" si="18"/>
        <v>1.7647310342909071</v>
      </c>
      <c r="T111" s="38">
        <f t="shared" si="19"/>
        <v>1.5268965709092974E-2</v>
      </c>
      <c r="Z111" s="38">
        <v>6.03195473417939E-3</v>
      </c>
      <c r="AA111" s="44">
        <v>110</v>
      </c>
      <c r="AB111" s="6">
        <f t="shared" si="20"/>
        <v>0.54749999999999999</v>
      </c>
      <c r="AC111" s="38">
        <f t="shared" si="21"/>
        <v>0.11934756669227513</v>
      </c>
      <c r="AD111" s="38">
        <f t="shared" si="22"/>
        <v>0.11934756669227513</v>
      </c>
      <c r="AE111" s="70">
        <f t="shared" si="23"/>
        <v>0.1122340423597166</v>
      </c>
      <c r="AL111" s="38">
        <f t="shared" si="24"/>
        <v>1.5268965709092974E-2</v>
      </c>
    </row>
    <row r="112" spans="4:38" x14ac:dyDescent="0.3">
      <c r="D112" s="20" t="s">
        <v>179</v>
      </c>
      <c r="E112" s="20" t="s">
        <v>40</v>
      </c>
      <c r="F112" s="3">
        <v>1.83</v>
      </c>
      <c r="G112" s="3">
        <v>1.91</v>
      </c>
      <c r="H112" s="3"/>
      <c r="I112" s="3">
        <v>226</v>
      </c>
      <c r="J112" s="68">
        <f t="shared" si="16"/>
        <v>1.64</v>
      </c>
      <c r="K112">
        <f t="shared" si="17"/>
        <v>1.61</v>
      </c>
      <c r="S112" s="38">
        <f t="shared" si="18"/>
        <v>1.6643071514991923</v>
      </c>
      <c r="T112" s="38">
        <f t="shared" si="19"/>
        <v>-5.4307151499192186E-2</v>
      </c>
      <c r="Z112" s="38">
        <v>6.03195473417939E-3</v>
      </c>
      <c r="AA112" s="44">
        <v>111</v>
      </c>
      <c r="AB112" s="6">
        <f t="shared" si="20"/>
        <v>0.55249999999999999</v>
      </c>
      <c r="AC112" s="38">
        <f t="shared" si="21"/>
        <v>0.13198014038704126</v>
      </c>
      <c r="AD112" s="38">
        <f t="shared" si="22"/>
        <v>0.13198014038704126</v>
      </c>
      <c r="AE112" s="70">
        <f t="shared" si="23"/>
        <v>0.1122340423597166</v>
      </c>
      <c r="AL112" s="38">
        <f t="shared" si="24"/>
        <v>-5.4307151499192186E-2</v>
      </c>
    </row>
    <row r="113" spans="4:38" x14ac:dyDescent="0.3">
      <c r="D113" s="20" t="s">
        <v>333</v>
      </c>
      <c r="E113" s="20" t="s">
        <v>34</v>
      </c>
      <c r="F113" s="3">
        <v>2.1</v>
      </c>
      <c r="G113" s="3">
        <v>2.14</v>
      </c>
      <c r="H113" s="3"/>
      <c r="I113" s="3">
        <v>105</v>
      </c>
      <c r="J113" s="68">
        <f t="shared" si="16"/>
        <v>1.32</v>
      </c>
      <c r="K113">
        <f t="shared" si="17"/>
        <v>1.39</v>
      </c>
      <c r="S113" s="38">
        <f t="shared" si="18"/>
        <v>1.3429507265657057</v>
      </c>
      <c r="T113" s="38">
        <f t="shared" si="19"/>
        <v>4.7049273434294214E-2</v>
      </c>
      <c r="Z113" s="38">
        <v>6.3286726883795552E-3</v>
      </c>
      <c r="AA113" s="44">
        <v>112</v>
      </c>
      <c r="AB113" s="6">
        <f t="shared" si="20"/>
        <v>0.5575</v>
      </c>
      <c r="AC113" s="38">
        <f t="shared" si="21"/>
        <v>0.14463381174882106</v>
      </c>
      <c r="AD113" s="38">
        <f t="shared" si="22"/>
        <v>0.14463381174882106</v>
      </c>
      <c r="AE113" s="70">
        <f t="shared" si="23"/>
        <v>0.11775494841888964</v>
      </c>
      <c r="AL113" s="38">
        <f t="shared" si="24"/>
        <v>4.7049273434294214E-2</v>
      </c>
    </row>
    <row r="114" spans="4:38" x14ac:dyDescent="0.3">
      <c r="D114" s="20" t="s">
        <v>251</v>
      </c>
      <c r="E114" s="20" t="s">
        <v>61</v>
      </c>
      <c r="F114" s="3">
        <v>1.45</v>
      </c>
      <c r="G114" s="3">
        <v>1.5</v>
      </c>
      <c r="H114" s="3"/>
      <c r="I114" s="3">
        <v>315</v>
      </c>
      <c r="J114" s="68">
        <f t="shared" si="16"/>
        <v>1.76</v>
      </c>
      <c r="K114">
        <f t="shared" si="17"/>
        <v>1.79</v>
      </c>
      <c r="S114" s="38">
        <f t="shared" si="18"/>
        <v>1.78481581084925</v>
      </c>
      <c r="T114" s="38">
        <f t="shared" si="19"/>
        <v>5.1841891507500293E-3</v>
      </c>
      <c r="Z114" s="38">
        <v>6.7525554800942356E-3</v>
      </c>
      <c r="AA114" s="44">
        <v>113</v>
      </c>
      <c r="AB114" s="6">
        <f t="shared" si="20"/>
        <v>0.5625</v>
      </c>
      <c r="AC114" s="38">
        <f t="shared" si="21"/>
        <v>0.1573106846101707</v>
      </c>
      <c r="AD114" s="38">
        <f t="shared" si="22"/>
        <v>0.1573106846101707</v>
      </c>
      <c r="AE114" s="70">
        <f t="shared" si="23"/>
        <v>0.12564195707485409</v>
      </c>
      <c r="AL114" s="38">
        <f t="shared" si="24"/>
        <v>5.1841891507500293E-3</v>
      </c>
    </row>
    <row r="115" spans="4:38" x14ac:dyDescent="0.3">
      <c r="D115" s="20" t="s">
        <v>96</v>
      </c>
      <c r="E115" s="20" t="s">
        <v>44</v>
      </c>
      <c r="F115" s="3">
        <v>1.72</v>
      </c>
      <c r="G115" s="3">
        <v>1.81</v>
      </c>
      <c r="H115" s="3"/>
      <c r="I115" s="3">
        <v>78</v>
      </c>
      <c r="J115" s="68">
        <f t="shared" si="16"/>
        <v>1.38</v>
      </c>
      <c r="K115">
        <f t="shared" si="17"/>
        <v>1.4</v>
      </c>
      <c r="S115" s="38">
        <f t="shared" si="18"/>
        <v>1.4032050562407343</v>
      </c>
      <c r="T115" s="38">
        <f t="shared" si="19"/>
        <v>-3.2050562407344163E-3</v>
      </c>
      <c r="Z115" s="38">
        <v>7.2612148301516299E-3</v>
      </c>
      <c r="AA115" s="44">
        <v>114</v>
      </c>
      <c r="AB115" s="6">
        <f t="shared" si="20"/>
        <v>0.5675</v>
      </c>
      <c r="AC115" s="38">
        <f t="shared" si="21"/>
        <v>0.17001288933221939</v>
      </c>
      <c r="AD115" s="38">
        <f t="shared" si="22"/>
        <v>0.17001288933221939</v>
      </c>
      <c r="AE115" s="70">
        <f t="shared" si="23"/>
        <v>0.13510636746200733</v>
      </c>
      <c r="AL115" s="38">
        <f t="shared" si="24"/>
        <v>-3.2050562407344163E-3</v>
      </c>
    </row>
    <row r="116" spans="4:38" x14ac:dyDescent="0.3">
      <c r="D116" s="20" t="s">
        <v>358</v>
      </c>
      <c r="E116" s="20" t="s">
        <v>182</v>
      </c>
      <c r="F116" s="3">
        <v>1.73</v>
      </c>
      <c r="G116" s="3">
        <v>1.8</v>
      </c>
      <c r="H116" s="3"/>
      <c r="I116" s="3">
        <v>286</v>
      </c>
      <c r="J116" s="68">
        <f t="shared" si="16"/>
        <v>1.57</v>
      </c>
      <c r="K116">
        <f t="shared" si="17"/>
        <v>1.62</v>
      </c>
      <c r="S116" s="38">
        <f t="shared" si="18"/>
        <v>1.5940104335449923</v>
      </c>
      <c r="T116" s="38">
        <f t="shared" si="19"/>
        <v>2.5989566455007829E-2</v>
      </c>
      <c r="Z116" s="38">
        <v>8.1089804135809906E-3</v>
      </c>
      <c r="AA116" s="44">
        <v>115</v>
      </c>
      <c r="AB116" s="6">
        <f t="shared" si="20"/>
        <v>0.57250000000000001</v>
      </c>
      <c r="AC116" s="38">
        <f t="shared" si="21"/>
        <v>0.18274258544544394</v>
      </c>
      <c r="AD116" s="38">
        <f t="shared" si="22"/>
        <v>0.18274258544544394</v>
      </c>
      <c r="AE116" s="70">
        <f t="shared" si="23"/>
        <v>0.15088038477393623</v>
      </c>
      <c r="AL116" s="38">
        <f t="shared" si="24"/>
        <v>2.5989566455007829E-2</v>
      </c>
    </row>
    <row r="117" spans="4:38" x14ac:dyDescent="0.3">
      <c r="D117" s="20" t="s">
        <v>233</v>
      </c>
      <c r="E117" s="20" t="s">
        <v>63</v>
      </c>
      <c r="F117" s="3">
        <v>1.01</v>
      </c>
      <c r="G117" s="3">
        <v>1.1000000000000001</v>
      </c>
      <c r="H117" s="3"/>
      <c r="I117" s="3">
        <v>255</v>
      </c>
      <c r="J117" s="68">
        <f t="shared" si="16"/>
        <v>1.41</v>
      </c>
      <c r="K117">
        <f t="shared" si="17"/>
        <v>1.48</v>
      </c>
      <c r="S117" s="38">
        <f t="shared" si="18"/>
        <v>1.4333322210782486</v>
      </c>
      <c r="T117" s="38">
        <f t="shared" si="19"/>
        <v>4.6667778921751335E-2</v>
      </c>
      <c r="Z117" s="38">
        <v>1.3658211100577411E-2</v>
      </c>
      <c r="AA117" s="44">
        <v>116</v>
      </c>
      <c r="AB117" s="6">
        <f t="shared" si="20"/>
        <v>0.57750000000000001</v>
      </c>
      <c r="AC117" s="38">
        <f t="shared" si="21"/>
        <v>0.19550196437931941</v>
      </c>
      <c r="AD117" s="38">
        <f t="shared" si="22"/>
        <v>0.19550196437931941</v>
      </c>
      <c r="AE117" s="70">
        <f t="shared" si="23"/>
        <v>0.2541325840086347</v>
      </c>
      <c r="AL117" s="38">
        <f t="shared" si="24"/>
        <v>4.6667778921751335E-2</v>
      </c>
    </row>
    <row r="118" spans="4:38" x14ac:dyDescent="0.3">
      <c r="D118" s="20" t="s">
        <v>119</v>
      </c>
      <c r="E118" s="20" t="s">
        <v>40</v>
      </c>
      <c r="F118" s="3">
        <v>1.85</v>
      </c>
      <c r="G118" s="3">
        <v>1.95</v>
      </c>
      <c r="H118" s="3"/>
      <c r="I118" s="3">
        <v>210</v>
      </c>
      <c r="J118" s="68">
        <f t="shared" si="16"/>
        <v>1.75</v>
      </c>
      <c r="K118">
        <f t="shared" si="17"/>
        <v>1.69</v>
      </c>
      <c r="S118" s="38">
        <f t="shared" si="18"/>
        <v>1.7747734225700784</v>
      </c>
      <c r="T118" s="38">
        <f t="shared" si="19"/>
        <v>-8.4773422570078472E-2</v>
      </c>
      <c r="Z118" s="38">
        <v>1.3658211100577411E-2</v>
      </c>
      <c r="AA118" s="44">
        <v>117</v>
      </c>
      <c r="AB118" s="6">
        <f t="shared" si="20"/>
        <v>0.58250000000000002</v>
      </c>
      <c r="AC118" s="38">
        <f t="shared" si="21"/>
        <v>0.20829325229022513</v>
      </c>
      <c r="AD118" s="38">
        <f t="shared" si="22"/>
        <v>0.20829325229022513</v>
      </c>
      <c r="AE118" s="70">
        <f t="shared" si="23"/>
        <v>0.2541325840086347</v>
      </c>
      <c r="AL118" s="38">
        <f t="shared" si="24"/>
        <v>-8.4773422570078472E-2</v>
      </c>
    </row>
    <row r="119" spans="4:38" x14ac:dyDescent="0.3">
      <c r="D119" s="20" t="s">
        <v>269</v>
      </c>
      <c r="E119" s="20" t="s">
        <v>127</v>
      </c>
      <c r="F119" s="3">
        <v>1.49</v>
      </c>
      <c r="G119" s="3">
        <v>1.49</v>
      </c>
      <c r="H119" s="3"/>
      <c r="I119" s="3">
        <v>107</v>
      </c>
      <c r="J119" s="68">
        <f t="shared" si="16"/>
        <v>1.82</v>
      </c>
      <c r="K119">
        <f t="shared" si="17"/>
        <v>1.85</v>
      </c>
      <c r="S119" s="38">
        <f t="shared" si="18"/>
        <v>1.8450701405242789</v>
      </c>
      <c r="T119" s="38">
        <f t="shared" si="19"/>
        <v>4.9298594757212211E-3</v>
      </c>
      <c r="Z119" s="38">
        <v>1.4505976684006772E-2</v>
      </c>
      <c r="AA119" s="44">
        <v>118</v>
      </c>
      <c r="AB119" s="6">
        <f t="shared" si="20"/>
        <v>0.58750000000000002</v>
      </c>
      <c r="AC119" s="38">
        <f t="shared" si="21"/>
        <v>0.22111871299757052</v>
      </c>
      <c r="AD119" s="38">
        <f t="shared" si="22"/>
        <v>0.22111871299757052</v>
      </c>
      <c r="AE119" s="70">
        <f t="shared" si="23"/>
        <v>0.2699066013205636</v>
      </c>
      <c r="AL119" s="38">
        <f t="shared" si="24"/>
        <v>4.9298594757212211E-3</v>
      </c>
    </row>
    <row r="120" spans="4:38" x14ac:dyDescent="0.3">
      <c r="D120" s="20" t="s">
        <v>150</v>
      </c>
      <c r="E120" s="20" t="s">
        <v>29</v>
      </c>
      <c r="F120" s="3">
        <v>1.51</v>
      </c>
      <c r="G120" s="3">
        <v>1.56</v>
      </c>
      <c r="H120" s="3"/>
      <c r="I120" s="3">
        <v>193</v>
      </c>
      <c r="J120" s="68">
        <f t="shared" si="16"/>
        <v>1.98</v>
      </c>
      <c r="K120">
        <f t="shared" si="17"/>
        <v>1.94</v>
      </c>
      <c r="S120" s="38">
        <f t="shared" si="18"/>
        <v>2.0057483529910218</v>
      </c>
      <c r="T120" s="38">
        <f t="shared" si="19"/>
        <v>-6.5748352991021886E-2</v>
      </c>
      <c r="Z120" s="38">
        <v>1.4505976684006772E-2</v>
      </c>
      <c r="AA120" s="44">
        <v>119</v>
      </c>
      <c r="AB120" s="6">
        <f t="shared" si="20"/>
        <v>0.59250000000000003</v>
      </c>
      <c r="AC120" s="38">
        <f t="shared" si="21"/>
        <v>0.23398065103876436</v>
      </c>
      <c r="AD120" s="38">
        <f t="shared" si="22"/>
        <v>0.23398065103876436</v>
      </c>
      <c r="AE120" s="70">
        <f t="shared" si="23"/>
        <v>0.2699066013205636</v>
      </c>
      <c r="AL120" s="38">
        <f t="shared" si="24"/>
        <v>-6.5748352991021886E-2</v>
      </c>
    </row>
    <row r="121" spans="4:38" x14ac:dyDescent="0.3">
      <c r="D121" s="20" t="s">
        <v>230</v>
      </c>
      <c r="E121" s="20" t="s">
        <v>25</v>
      </c>
      <c r="F121" s="3">
        <v>2.12</v>
      </c>
      <c r="G121" s="3">
        <v>2.36</v>
      </c>
      <c r="H121" s="3"/>
      <c r="I121" s="3">
        <v>184</v>
      </c>
      <c r="J121" s="68">
        <f t="shared" si="16"/>
        <v>1.55</v>
      </c>
      <c r="K121">
        <f t="shared" si="17"/>
        <v>1.6</v>
      </c>
      <c r="S121" s="38">
        <f t="shared" si="18"/>
        <v>1.5739256569866493</v>
      </c>
      <c r="T121" s="38">
        <f t="shared" si="19"/>
        <v>2.6074343013350765E-2</v>
      </c>
      <c r="Z121" s="38">
        <v>1.4802694638206715E-2</v>
      </c>
      <c r="AA121" s="44">
        <v>120</v>
      </c>
      <c r="AB121" s="6">
        <f t="shared" si="20"/>
        <v>0.59750000000000003</v>
      </c>
      <c r="AC121" s="38">
        <f t="shared" si="21"/>
        <v>0.24688141485437856</v>
      </c>
      <c r="AD121" s="38">
        <f t="shared" si="22"/>
        <v>0.24688141485437856</v>
      </c>
      <c r="AE121" s="70">
        <f t="shared" si="23"/>
        <v>0.27542750737973254</v>
      </c>
      <c r="AL121" s="38">
        <f t="shared" si="24"/>
        <v>2.6074343013350765E-2</v>
      </c>
    </row>
    <row r="122" spans="4:38" x14ac:dyDescent="0.3">
      <c r="D122" s="20" t="s">
        <v>69</v>
      </c>
      <c r="E122" s="20" t="s">
        <v>25</v>
      </c>
      <c r="F122" s="3">
        <v>1.65</v>
      </c>
      <c r="G122" s="3">
        <v>1.71</v>
      </c>
      <c r="H122" s="3"/>
      <c r="I122" s="3">
        <v>32</v>
      </c>
      <c r="J122" s="68">
        <f t="shared" si="16"/>
        <v>1.45</v>
      </c>
      <c r="K122">
        <f t="shared" si="17"/>
        <v>1.44</v>
      </c>
      <c r="S122" s="38">
        <f t="shared" si="18"/>
        <v>1.4735017741949346</v>
      </c>
      <c r="T122" s="38">
        <f t="shared" si="19"/>
        <v>-3.3501774194934608E-2</v>
      </c>
      <c r="Z122" s="38">
        <v>1.4887471196549873E-2</v>
      </c>
      <c r="AA122" s="44">
        <v>121</v>
      </c>
      <c r="AB122" s="6">
        <f t="shared" si="20"/>
        <v>0.60250000000000004</v>
      </c>
      <c r="AC122" s="38">
        <f t="shared" si="21"/>
        <v>0.25982340011567695</v>
      </c>
      <c r="AD122" s="38">
        <f t="shared" si="22"/>
        <v>0.25982340011567695</v>
      </c>
      <c r="AE122" s="70">
        <f t="shared" si="23"/>
        <v>0.27700490911092956</v>
      </c>
      <c r="AL122" s="38">
        <f t="shared" si="24"/>
        <v>-3.3501774194934608E-2</v>
      </c>
    </row>
    <row r="123" spans="4:38" x14ac:dyDescent="0.3">
      <c r="D123" s="20" t="s">
        <v>308</v>
      </c>
      <c r="E123" s="20" t="s">
        <v>46</v>
      </c>
      <c r="F123" s="3">
        <v>1.53</v>
      </c>
      <c r="G123" s="3">
        <v>1.5</v>
      </c>
      <c r="H123" s="3"/>
      <c r="I123" s="3">
        <v>142</v>
      </c>
      <c r="J123" s="68">
        <f t="shared" si="16"/>
        <v>1.49</v>
      </c>
      <c r="K123">
        <f t="shared" si="17"/>
        <v>1.52</v>
      </c>
      <c r="S123" s="38">
        <f t="shared" si="18"/>
        <v>1.5136713273116205</v>
      </c>
      <c r="T123" s="38">
        <f t="shared" si="19"/>
        <v>6.3286726883795552E-3</v>
      </c>
      <c r="Z123" s="38">
        <v>1.4887471196549873E-2</v>
      </c>
      <c r="AA123" s="44">
        <v>122</v>
      </c>
      <c r="AB123" s="6">
        <f t="shared" si="20"/>
        <v>0.60750000000000004</v>
      </c>
      <c r="AC123" s="38">
        <f t="shared" si="21"/>
        <v>0.27280905320758253</v>
      </c>
      <c r="AD123" s="38">
        <f t="shared" si="22"/>
        <v>0.27280905320758253</v>
      </c>
      <c r="AE123" s="70">
        <f t="shared" si="23"/>
        <v>0.27700490911092956</v>
      </c>
      <c r="AL123" s="38">
        <f t="shared" si="24"/>
        <v>6.3286726883795552E-3</v>
      </c>
    </row>
    <row r="124" spans="4:38" x14ac:dyDescent="0.3">
      <c r="D124" s="20" t="s">
        <v>314</v>
      </c>
      <c r="E124" s="20" t="s">
        <v>61</v>
      </c>
      <c r="F124" s="3">
        <v>1.65</v>
      </c>
      <c r="G124" s="3">
        <v>1.75</v>
      </c>
      <c r="H124" s="3"/>
      <c r="I124" s="3">
        <v>86</v>
      </c>
      <c r="J124" s="68">
        <f t="shared" si="16"/>
        <v>1.68</v>
      </c>
      <c r="K124">
        <f t="shared" si="17"/>
        <v>1.68</v>
      </c>
      <c r="S124" s="38">
        <f t="shared" si="18"/>
        <v>1.7044767046158782</v>
      </c>
      <c r="T124" s="38">
        <f t="shared" si="19"/>
        <v>-2.4476704615878253E-2</v>
      </c>
      <c r="Z124" s="38">
        <v>1.5099412592407102E-2</v>
      </c>
      <c r="AA124" s="44">
        <v>123</v>
      </c>
      <c r="AB124" s="6">
        <f t="shared" si="20"/>
        <v>0.61250000000000004</v>
      </c>
      <c r="AC124" s="38">
        <f t="shared" si="21"/>
        <v>0.28584087488116572</v>
      </c>
      <c r="AD124" s="38">
        <f t="shared" si="22"/>
        <v>0.28584087488116572</v>
      </c>
      <c r="AE124" s="70">
        <f t="shared" si="23"/>
        <v>0.28094841343890969</v>
      </c>
      <c r="AL124" s="38">
        <f t="shared" si="24"/>
        <v>-2.4476704615878253E-2</v>
      </c>
    </row>
    <row r="125" spans="4:38" x14ac:dyDescent="0.3">
      <c r="D125" s="20" t="s">
        <v>249</v>
      </c>
      <c r="E125" s="20" t="s">
        <v>25</v>
      </c>
      <c r="F125" s="3">
        <v>2.04</v>
      </c>
      <c r="G125" s="3">
        <v>2.15</v>
      </c>
      <c r="H125" s="3"/>
      <c r="I125" s="3">
        <v>251</v>
      </c>
      <c r="J125" s="68">
        <f t="shared" si="16"/>
        <v>1.8</v>
      </c>
      <c r="K125">
        <f t="shared" si="17"/>
        <v>1.83</v>
      </c>
      <c r="S125" s="38">
        <f t="shared" si="18"/>
        <v>1.8249853639659359</v>
      </c>
      <c r="T125" s="38">
        <f t="shared" si="19"/>
        <v>5.0146360340641571E-3</v>
      </c>
      <c r="Z125" s="38">
        <v>1.5268965709092974E-2</v>
      </c>
      <c r="AA125" s="44">
        <v>124</v>
      </c>
      <c r="AB125" s="6">
        <f t="shared" si="20"/>
        <v>0.61750000000000005</v>
      </c>
      <c r="AC125" s="38">
        <f t="shared" si="21"/>
        <v>0.29892142409085742</v>
      </c>
      <c r="AD125" s="38">
        <f t="shared" si="22"/>
        <v>0.29892142409085742</v>
      </c>
      <c r="AE125" s="70">
        <f t="shared" si="23"/>
        <v>0.28410321690129547</v>
      </c>
      <c r="AL125" s="38">
        <f t="shared" si="24"/>
        <v>5.0146360340641571E-3</v>
      </c>
    </row>
    <row r="126" spans="4:38" x14ac:dyDescent="0.3">
      <c r="D126" s="20" t="s">
        <v>357</v>
      </c>
      <c r="E126" s="20" t="s">
        <v>14</v>
      </c>
      <c r="F126" s="3">
        <v>1.75</v>
      </c>
      <c r="G126" s="3">
        <v>1.63</v>
      </c>
      <c r="H126" s="3"/>
      <c r="I126" s="3">
        <v>66</v>
      </c>
      <c r="J126" s="68">
        <f t="shared" si="16"/>
        <v>1.54</v>
      </c>
      <c r="K126">
        <f t="shared" si="17"/>
        <v>1.48</v>
      </c>
      <c r="S126" s="38">
        <f t="shared" si="18"/>
        <v>1.5638832687074777</v>
      </c>
      <c r="T126" s="38">
        <f t="shared" si="19"/>
        <v>-8.3883268707477754E-2</v>
      </c>
      <c r="Z126" s="38">
        <v>1.5268965709092974E-2</v>
      </c>
      <c r="AA126" s="44">
        <v>125</v>
      </c>
      <c r="AB126" s="6">
        <f t="shared" si="20"/>
        <v>0.62250000000000005</v>
      </c>
      <c r="AC126" s="38">
        <f t="shared" si="21"/>
        <v>0.31205332203283237</v>
      </c>
      <c r="AD126" s="38">
        <f t="shared" si="22"/>
        <v>0.31205332203283237</v>
      </c>
      <c r="AE126" s="70">
        <f t="shared" si="23"/>
        <v>0.28410321690129547</v>
      </c>
      <c r="AL126" s="38">
        <f t="shared" si="24"/>
        <v>-8.3883268707477754E-2</v>
      </c>
    </row>
    <row r="127" spans="4:38" x14ac:dyDescent="0.3">
      <c r="D127" s="20" t="s">
        <v>74</v>
      </c>
      <c r="E127" s="20" t="s">
        <v>75</v>
      </c>
      <c r="F127" s="3">
        <v>1.94</v>
      </c>
      <c r="G127" s="3">
        <v>1.89</v>
      </c>
      <c r="H127" s="3"/>
      <c r="I127" s="3">
        <v>149</v>
      </c>
      <c r="J127" s="68">
        <f t="shared" si="16"/>
        <v>1.94</v>
      </c>
      <c r="K127">
        <f t="shared" si="17"/>
        <v>1.86</v>
      </c>
      <c r="S127" s="38">
        <f t="shared" si="18"/>
        <v>1.9655787998743361</v>
      </c>
      <c r="T127" s="38">
        <f t="shared" si="19"/>
        <v>-0.10557879987433605</v>
      </c>
      <c r="Z127" s="38">
        <v>1.5947178175836463E-2</v>
      </c>
      <c r="AA127" s="44">
        <v>126</v>
      </c>
      <c r="AB127" s="6">
        <f t="shared" si="20"/>
        <v>0.62749999999999995</v>
      </c>
      <c r="AC127" s="38">
        <f t="shared" si="21"/>
        <v>0.3252392564023952</v>
      </c>
      <c r="AD127" s="38">
        <f t="shared" si="22"/>
        <v>0.3252392564023952</v>
      </c>
      <c r="AE127" s="70">
        <f t="shared" si="23"/>
        <v>0.29672243075083859</v>
      </c>
      <c r="AL127" s="38">
        <f t="shared" si="24"/>
        <v>-0.10557879987433605</v>
      </c>
    </row>
    <row r="128" spans="4:38" x14ac:dyDescent="0.3">
      <c r="D128" s="20" t="s">
        <v>90</v>
      </c>
      <c r="E128" s="20" t="s">
        <v>85</v>
      </c>
      <c r="F128" s="3">
        <v>1.78</v>
      </c>
      <c r="G128" s="3">
        <v>1.84</v>
      </c>
      <c r="H128" s="3"/>
      <c r="I128" s="3">
        <v>32</v>
      </c>
      <c r="J128" s="68">
        <f t="shared" si="16"/>
        <v>1.45</v>
      </c>
      <c r="K128">
        <f t="shared" si="17"/>
        <v>1.44</v>
      </c>
      <c r="S128" s="38">
        <f t="shared" si="18"/>
        <v>1.4735017741949346</v>
      </c>
      <c r="T128" s="38">
        <f t="shared" si="19"/>
        <v>-3.3501774194934608E-2</v>
      </c>
      <c r="Z128" s="38">
        <v>1.7134049992637346E-2</v>
      </c>
      <c r="AA128" s="44">
        <v>127</v>
      </c>
      <c r="AB128" s="6">
        <f t="shared" si="20"/>
        <v>0.63249999999999995</v>
      </c>
      <c r="AC128" s="38">
        <f t="shared" si="21"/>
        <v>0.33848198588973966</v>
      </c>
      <c r="AD128" s="38">
        <f t="shared" si="22"/>
        <v>0.33848198588973966</v>
      </c>
      <c r="AE128" s="70">
        <f t="shared" si="23"/>
        <v>0.31880605498753495</v>
      </c>
      <c r="AL128" s="38">
        <f t="shared" si="24"/>
        <v>-3.3501774194934608E-2</v>
      </c>
    </row>
    <row r="129" spans="4:38" x14ac:dyDescent="0.3">
      <c r="D129" s="20" t="s">
        <v>239</v>
      </c>
      <c r="E129" s="20" t="s">
        <v>65</v>
      </c>
      <c r="F129" s="3">
        <v>1.83</v>
      </c>
      <c r="G129" s="3">
        <v>1.87</v>
      </c>
      <c r="H129" s="3"/>
      <c r="I129" s="3">
        <v>200</v>
      </c>
      <c r="J129" s="68">
        <f t="shared" si="16"/>
        <v>1.93</v>
      </c>
      <c r="K129">
        <f t="shared" si="17"/>
        <v>1.99</v>
      </c>
      <c r="S129" s="38">
        <f t="shared" si="18"/>
        <v>1.9555364115951648</v>
      </c>
      <c r="T129" s="38">
        <f t="shared" si="19"/>
        <v>3.446358840483521E-2</v>
      </c>
      <c r="Z129" s="38">
        <v>1.7769874180209255E-2</v>
      </c>
      <c r="AA129" s="44">
        <v>128</v>
      </c>
      <c r="AB129" s="6">
        <f t="shared" si="20"/>
        <v>0.63749999999999996</v>
      </c>
      <c r="AC129" s="38">
        <f t="shared" si="21"/>
        <v>0.35178434493515615</v>
      </c>
      <c r="AD129" s="38">
        <f t="shared" si="22"/>
        <v>0.35178434493515615</v>
      </c>
      <c r="AE129" s="70">
        <f t="shared" si="23"/>
        <v>0.33063656797147961</v>
      </c>
      <c r="AL129" s="38">
        <f t="shared" si="24"/>
        <v>3.446358840483521E-2</v>
      </c>
    </row>
    <row r="130" spans="4:38" x14ac:dyDescent="0.3">
      <c r="D130" s="20" t="s">
        <v>301</v>
      </c>
      <c r="E130" s="20" t="s">
        <v>25</v>
      </c>
      <c r="F130" s="3">
        <v>1.87</v>
      </c>
      <c r="G130" s="3">
        <v>1.81</v>
      </c>
      <c r="H130" s="3"/>
      <c r="I130" s="3">
        <v>311</v>
      </c>
      <c r="J130" s="68">
        <f t="shared" si="16"/>
        <v>1.58</v>
      </c>
      <c r="K130">
        <f t="shared" si="17"/>
        <v>1.62</v>
      </c>
      <c r="S130" s="38">
        <f t="shared" si="18"/>
        <v>1.6040528218241636</v>
      </c>
      <c r="T130" s="38">
        <f t="shared" si="19"/>
        <v>1.5947178175836463E-2</v>
      </c>
      <c r="Z130" s="38">
        <v>1.7769874180209255E-2</v>
      </c>
      <c r="AA130" s="44">
        <v>129</v>
      </c>
      <c r="AB130" s="6">
        <f t="shared" si="20"/>
        <v>0.64249999999999996</v>
      </c>
      <c r="AC130" s="38">
        <f t="shared" si="21"/>
        <v>0.36514924876668203</v>
      </c>
      <c r="AD130" s="38">
        <f t="shared" si="22"/>
        <v>0.36514924876668203</v>
      </c>
      <c r="AE130" s="70">
        <f t="shared" si="23"/>
        <v>0.33063656797147961</v>
      </c>
      <c r="AL130" s="38">
        <f t="shared" ref="AL130:AL161" si="25">T130</f>
        <v>1.5947178175836463E-2</v>
      </c>
    </row>
    <row r="131" spans="4:38" x14ac:dyDescent="0.3">
      <c r="D131" s="20" t="s">
        <v>316</v>
      </c>
      <c r="E131" s="20" t="s">
        <v>40</v>
      </c>
      <c r="F131" s="3">
        <v>1.52</v>
      </c>
      <c r="G131" s="3">
        <v>1.52</v>
      </c>
      <c r="H131" s="3"/>
      <c r="I131" s="3">
        <v>240</v>
      </c>
      <c r="J131" s="68">
        <f t="shared" ref="J131:J194" si="26">INDEX($F:$F,I131)</f>
        <v>1.27</v>
      </c>
      <c r="K131">
        <f t="shared" ref="K131:K194" si="27">INDEX($G:$G,I131)</f>
        <v>1.3</v>
      </c>
      <c r="S131" s="38">
        <f t="shared" ref="S131:S194" si="28">$O$2*J131 + $O$3</f>
        <v>1.2927387851698484</v>
      </c>
      <c r="T131" s="38">
        <f t="shared" ref="T131:T194" si="29">K131-S131</f>
        <v>7.2612148301516299E-3</v>
      </c>
      <c r="Z131" s="38">
        <v>2.4209258729806393E-2</v>
      </c>
      <c r="AA131" s="44">
        <v>130</v>
      </c>
      <c r="AB131" s="6">
        <f t="shared" ref="AB131:AB194" si="30">(AA131-0.5)/200</f>
        <v>0.64749999999999996</v>
      </c>
      <c r="AC131" s="38">
        <f t="shared" ref="AC131:AC194" si="31">_xlfn.NORM.S.INV(AB131)</f>
        <v>0.37857969874529807</v>
      </c>
      <c r="AD131" s="38">
        <f t="shared" ref="AD131:AD194" si="32">AC131</f>
        <v>0.37857969874529807</v>
      </c>
      <c r="AE131" s="70">
        <f t="shared" ref="AE131:AE194" si="33">STANDARDIZE(Z131,AVERAGE($Z:$Z),_xlfn.STDEV.P($Z:$Z))</f>
        <v>0.45045148538370133</v>
      </c>
      <c r="AL131" s="38">
        <f t="shared" si="25"/>
        <v>7.2612148301516299E-3</v>
      </c>
    </row>
    <row r="132" spans="4:38" x14ac:dyDescent="0.3">
      <c r="D132" s="20" t="s">
        <v>181</v>
      </c>
      <c r="E132" s="20" t="s">
        <v>182</v>
      </c>
      <c r="F132" s="3">
        <v>1.78</v>
      </c>
      <c r="G132" s="3">
        <v>1.72</v>
      </c>
      <c r="H132" s="3"/>
      <c r="I132" s="3">
        <v>130</v>
      </c>
      <c r="J132" s="68">
        <f t="shared" si="26"/>
        <v>1.87</v>
      </c>
      <c r="K132">
        <f t="shared" si="27"/>
        <v>1.81</v>
      </c>
      <c r="S132" s="38">
        <f t="shared" si="28"/>
        <v>1.8952820819201361</v>
      </c>
      <c r="T132" s="38">
        <f t="shared" si="29"/>
        <v>-8.5282081920136088E-2</v>
      </c>
      <c r="Z132" s="38">
        <v>2.4463588404835201E-2</v>
      </c>
      <c r="AA132" s="44">
        <v>131</v>
      </c>
      <c r="AB132" s="6">
        <f t="shared" si="30"/>
        <v>0.65249999999999997</v>
      </c>
      <c r="AC132" s="38">
        <f t="shared" si="31"/>
        <v>0.39207878804514951</v>
      </c>
      <c r="AD132" s="38">
        <f t="shared" si="32"/>
        <v>0.39207878804514951</v>
      </c>
      <c r="AE132" s="70">
        <f t="shared" si="33"/>
        <v>0.45518369057727998</v>
      </c>
      <c r="AL132" s="38">
        <f t="shared" si="25"/>
        <v>-8.5282081920136088E-2</v>
      </c>
    </row>
    <row r="133" spans="4:38" x14ac:dyDescent="0.3">
      <c r="D133" s="20" t="s">
        <v>281</v>
      </c>
      <c r="E133" s="20" t="s">
        <v>20</v>
      </c>
      <c r="F133" s="3">
        <v>1.39</v>
      </c>
      <c r="G133" s="3">
        <v>1.42</v>
      </c>
      <c r="H133" s="3"/>
      <c r="I133" s="3">
        <v>154</v>
      </c>
      <c r="J133" s="68">
        <f t="shared" si="26"/>
        <v>1.6</v>
      </c>
      <c r="K133">
        <f t="shared" si="27"/>
        <v>1.61</v>
      </c>
      <c r="S133" s="38">
        <f t="shared" si="28"/>
        <v>1.6241375983825066</v>
      </c>
      <c r="T133" s="38">
        <f t="shared" si="29"/>
        <v>-1.41375983825065E-2</v>
      </c>
      <c r="Z133" s="38">
        <v>2.5480907104950434E-2</v>
      </c>
      <c r="AA133" s="44">
        <v>132</v>
      </c>
      <c r="AB133" s="6">
        <f t="shared" si="30"/>
        <v>0.65749999999999997</v>
      </c>
      <c r="AC133" s="38">
        <f t="shared" si="31"/>
        <v>0.40564970769891451</v>
      </c>
      <c r="AD133" s="38">
        <f t="shared" si="32"/>
        <v>0.40564970769891451</v>
      </c>
      <c r="AE133" s="70">
        <f t="shared" si="33"/>
        <v>0.47411251135159471</v>
      </c>
      <c r="AL133" s="38">
        <f t="shared" si="25"/>
        <v>-1.41375983825065E-2</v>
      </c>
    </row>
    <row r="134" spans="4:38" x14ac:dyDescent="0.3">
      <c r="D134" s="20" t="s">
        <v>39</v>
      </c>
      <c r="E134" s="20" t="s">
        <v>34</v>
      </c>
      <c r="F134" s="3">
        <v>1.82</v>
      </c>
      <c r="G134" s="3">
        <v>1.85</v>
      </c>
      <c r="H134" s="3"/>
      <c r="I134" s="3">
        <v>45</v>
      </c>
      <c r="J134" s="68">
        <f t="shared" si="26"/>
        <v>1.87</v>
      </c>
      <c r="K134">
        <f t="shared" si="27"/>
        <v>1.85</v>
      </c>
      <c r="S134" s="38">
        <f t="shared" si="28"/>
        <v>1.8952820819201361</v>
      </c>
      <c r="T134" s="38">
        <f t="shared" si="29"/>
        <v>-4.5282081920136052E-2</v>
      </c>
      <c r="Z134" s="38">
        <v>2.5692848500807663E-2</v>
      </c>
      <c r="AA134" s="44">
        <v>133</v>
      </c>
      <c r="AB134" s="6">
        <f t="shared" si="30"/>
        <v>0.66249999999999998</v>
      </c>
      <c r="AC134" s="38">
        <f t="shared" si="31"/>
        <v>0.41929575304139605</v>
      </c>
      <c r="AD134" s="38">
        <f t="shared" si="32"/>
        <v>0.41929575304139605</v>
      </c>
      <c r="AE134" s="70">
        <f t="shared" si="33"/>
        <v>0.47805601567957484</v>
      </c>
      <c r="AL134" s="38">
        <f t="shared" si="25"/>
        <v>-4.5282081920136052E-2</v>
      </c>
    </row>
    <row r="135" spans="4:38" x14ac:dyDescent="0.3">
      <c r="D135" s="20" t="s">
        <v>359</v>
      </c>
      <c r="E135" s="20" t="s">
        <v>75</v>
      </c>
      <c r="F135" s="3">
        <v>1.63</v>
      </c>
      <c r="G135" s="3">
        <v>1.56</v>
      </c>
      <c r="H135" s="3"/>
      <c r="I135" s="3">
        <v>140</v>
      </c>
      <c r="J135" s="68">
        <f t="shared" si="26"/>
        <v>1.79</v>
      </c>
      <c r="K135">
        <f t="shared" si="27"/>
        <v>1.82</v>
      </c>
      <c r="S135" s="38">
        <f t="shared" si="28"/>
        <v>1.8149429756867643</v>
      </c>
      <c r="T135" s="38">
        <f t="shared" si="29"/>
        <v>5.0570243132357362E-3</v>
      </c>
      <c r="Z135" s="38">
        <v>2.5820013338321735E-2</v>
      </c>
      <c r="AA135" s="44">
        <v>134</v>
      </c>
      <c r="AB135" s="6">
        <f t="shared" si="30"/>
        <v>0.66749999999999998</v>
      </c>
      <c r="AC135" s="38">
        <f t="shared" si="31"/>
        <v>0.43302033058771872</v>
      </c>
      <c r="AD135" s="38">
        <f t="shared" si="32"/>
        <v>0.43302033058771872</v>
      </c>
      <c r="AE135" s="70">
        <f t="shared" si="33"/>
        <v>0.480422118276358</v>
      </c>
      <c r="AL135" s="38">
        <f t="shared" si="25"/>
        <v>5.0570243132357362E-3</v>
      </c>
    </row>
    <row r="136" spans="4:38" x14ac:dyDescent="0.3">
      <c r="D136" s="20" t="s">
        <v>163</v>
      </c>
      <c r="E136" s="20" t="s">
        <v>127</v>
      </c>
      <c r="F136" s="3">
        <v>1.7</v>
      </c>
      <c r="G136" s="3">
        <v>1.86</v>
      </c>
      <c r="H136" s="3"/>
      <c r="I136" s="3">
        <v>129</v>
      </c>
      <c r="J136" s="68">
        <f t="shared" si="26"/>
        <v>1.83</v>
      </c>
      <c r="K136">
        <f t="shared" si="27"/>
        <v>1.87</v>
      </c>
      <c r="S136" s="38">
        <f t="shared" si="28"/>
        <v>1.8551125288034502</v>
      </c>
      <c r="T136" s="38">
        <f t="shared" si="29"/>
        <v>1.4887471196549873E-2</v>
      </c>
      <c r="Z136" s="38">
        <v>2.5862401617493314E-2</v>
      </c>
      <c r="AA136" s="44">
        <v>135</v>
      </c>
      <c r="AB136" s="6">
        <f t="shared" si="30"/>
        <v>0.67249999999999999</v>
      </c>
      <c r="AC136" s="38">
        <f t="shared" si="31"/>
        <v>0.44682696538622602</v>
      </c>
      <c r="AD136" s="38">
        <f t="shared" si="32"/>
        <v>0.44682696538622602</v>
      </c>
      <c r="AE136" s="70">
        <f t="shared" si="33"/>
        <v>0.48121081914195651</v>
      </c>
      <c r="AL136" s="38">
        <f t="shared" si="25"/>
        <v>1.4887471196549873E-2</v>
      </c>
    </row>
    <row r="137" spans="4:38" x14ac:dyDescent="0.3">
      <c r="D137" s="20" t="s">
        <v>203</v>
      </c>
      <c r="E137" s="20" t="s">
        <v>25</v>
      </c>
      <c r="F137" s="3">
        <v>1.64</v>
      </c>
      <c r="G137" s="3">
        <v>1.69</v>
      </c>
      <c r="H137" s="3"/>
      <c r="I137" s="3">
        <v>221</v>
      </c>
      <c r="J137" s="68">
        <f t="shared" si="26"/>
        <v>1.85</v>
      </c>
      <c r="K137">
        <f t="shared" si="27"/>
        <v>1.91</v>
      </c>
      <c r="S137" s="38">
        <f t="shared" si="28"/>
        <v>1.8751973053617932</v>
      </c>
      <c r="T137" s="38">
        <f t="shared" si="29"/>
        <v>3.4802694638206733E-2</v>
      </c>
      <c r="Z137" s="38">
        <v>2.5862401617493314E-2</v>
      </c>
      <c r="AA137" s="44">
        <v>136</v>
      </c>
      <c r="AB137" s="6">
        <f t="shared" si="30"/>
        <v>0.67749999999999999</v>
      </c>
      <c r="AC137" s="38">
        <f t="shared" si="31"/>
        <v>0.46071930889032536</v>
      </c>
      <c r="AD137" s="38">
        <f t="shared" si="32"/>
        <v>0.46071930889032536</v>
      </c>
      <c r="AE137" s="70">
        <f t="shared" si="33"/>
        <v>0.48121081914195651</v>
      </c>
      <c r="AL137" s="38">
        <f t="shared" si="25"/>
        <v>3.4802694638206733E-2</v>
      </c>
    </row>
    <row r="138" spans="4:38" x14ac:dyDescent="0.3">
      <c r="D138" s="20" t="s">
        <v>144</v>
      </c>
      <c r="E138" s="20" t="s">
        <v>61</v>
      </c>
      <c r="F138" s="3">
        <v>1.48</v>
      </c>
      <c r="G138" s="3">
        <v>1.44</v>
      </c>
      <c r="H138" s="3"/>
      <c r="I138" s="3">
        <v>63</v>
      </c>
      <c r="J138" s="68">
        <f t="shared" si="26"/>
        <v>1.74</v>
      </c>
      <c r="K138">
        <f t="shared" si="27"/>
        <v>1.81</v>
      </c>
      <c r="S138" s="38">
        <f t="shared" si="28"/>
        <v>1.7647310342909071</v>
      </c>
      <c r="T138" s="38">
        <f t="shared" si="29"/>
        <v>4.5268965709093001E-2</v>
      </c>
      <c r="Z138" s="38">
        <v>2.5989566455007829E-2</v>
      </c>
      <c r="AA138" s="44">
        <v>137</v>
      </c>
      <c r="AB138" s="6">
        <f t="shared" si="30"/>
        <v>0.6825</v>
      </c>
      <c r="AC138" s="38">
        <f t="shared" si="31"/>
        <v>0.47470114739821306</v>
      </c>
      <c r="AD138" s="38">
        <f t="shared" si="32"/>
        <v>0.47470114739821306</v>
      </c>
      <c r="AE138" s="70">
        <f t="shared" si="33"/>
        <v>0.48357692173874789</v>
      </c>
      <c r="AL138" s="38">
        <f t="shared" si="25"/>
        <v>4.5268965709093001E-2</v>
      </c>
    </row>
    <row r="139" spans="4:38" x14ac:dyDescent="0.3">
      <c r="D139" s="20" t="s">
        <v>135</v>
      </c>
      <c r="E139" s="20" t="s">
        <v>25</v>
      </c>
      <c r="F139" s="3">
        <v>2.37</v>
      </c>
      <c r="G139" s="3">
        <v>2.27</v>
      </c>
      <c r="H139" s="3"/>
      <c r="I139" s="3">
        <v>294</v>
      </c>
      <c r="J139" s="68">
        <f t="shared" si="26"/>
        <v>1.79</v>
      </c>
      <c r="K139">
        <f t="shared" si="27"/>
        <v>1.82</v>
      </c>
      <c r="S139" s="38">
        <f t="shared" si="28"/>
        <v>1.8149429756867643</v>
      </c>
      <c r="T139" s="38">
        <f t="shared" si="29"/>
        <v>5.0570243132357362E-3</v>
      </c>
      <c r="Z139" s="38">
        <v>2.6074343013350765E-2</v>
      </c>
      <c r="AA139" s="44">
        <v>138</v>
      </c>
      <c r="AB139" s="6">
        <f t="shared" si="30"/>
        <v>0.6875</v>
      </c>
      <c r="AC139" s="38">
        <f t="shared" si="31"/>
        <v>0.48877641111466941</v>
      </c>
      <c r="AD139" s="38">
        <f t="shared" si="32"/>
        <v>0.48877641111466941</v>
      </c>
      <c r="AE139" s="70">
        <f t="shared" si="33"/>
        <v>0.48515432346994081</v>
      </c>
      <c r="AL139" s="38">
        <f t="shared" si="25"/>
        <v>5.0570243132357362E-3</v>
      </c>
    </row>
    <row r="140" spans="4:38" x14ac:dyDescent="0.3">
      <c r="D140" s="20" t="s">
        <v>118</v>
      </c>
      <c r="E140" s="20" t="s">
        <v>14</v>
      </c>
      <c r="F140" s="3">
        <v>1.79</v>
      </c>
      <c r="G140" s="3">
        <v>1.82</v>
      </c>
      <c r="H140" s="3"/>
      <c r="I140" s="3">
        <v>279</v>
      </c>
      <c r="J140" s="68">
        <f t="shared" si="26"/>
        <v>1.45</v>
      </c>
      <c r="K140">
        <f t="shared" si="27"/>
        <v>1.43</v>
      </c>
      <c r="S140" s="38">
        <f t="shared" si="28"/>
        <v>1.4735017741949346</v>
      </c>
      <c r="T140" s="38">
        <f t="shared" si="29"/>
        <v>-4.3501774194934617E-2</v>
      </c>
      <c r="Z140" s="38">
        <v>2.6074343013350765E-2</v>
      </c>
      <c r="AA140" s="44">
        <v>139</v>
      </c>
      <c r="AB140" s="6">
        <f t="shared" si="30"/>
        <v>0.6925</v>
      </c>
      <c r="AC140" s="38">
        <f t="shared" si="31"/>
        <v>0.50294918389505805</v>
      </c>
      <c r="AD140" s="38">
        <f t="shared" si="32"/>
        <v>0.50294918389505805</v>
      </c>
      <c r="AE140" s="70">
        <f t="shared" si="33"/>
        <v>0.48515432346994081</v>
      </c>
      <c r="AL140" s="38">
        <f t="shared" si="25"/>
        <v>-4.3501774194934617E-2</v>
      </c>
    </row>
    <row r="141" spans="4:38" x14ac:dyDescent="0.3">
      <c r="D141" s="20" t="s">
        <v>217</v>
      </c>
      <c r="E141" s="20" t="s">
        <v>46</v>
      </c>
      <c r="F141" s="3">
        <v>1.6</v>
      </c>
      <c r="G141" s="3">
        <v>1.6</v>
      </c>
      <c r="H141" s="3"/>
      <c r="I141" s="3">
        <v>4</v>
      </c>
      <c r="J141" s="68">
        <f t="shared" si="26"/>
        <v>1.1499999999999999</v>
      </c>
      <c r="K141">
        <f t="shared" si="27"/>
        <v>1.19</v>
      </c>
      <c r="S141" s="38">
        <f t="shared" si="28"/>
        <v>1.1722301258197907</v>
      </c>
      <c r="T141" s="38">
        <f t="shared" si="29"/>
        <v>1.7769874180209255E-2</v>
      </c>
      <c r="Z141" s="38">
        <v>2.6328672688379573E-2</v>
      </c>
      <c r="AA141" s="44">
        <v>140</v>
      </c>
      <c r="AB141" s="6">
        <f t="shared" si="30"/>
        <v>0.69750000000000001</v>
      </c>
      <c r="AC141" s="38">
        <f t="shared" si="31"/>
        <v>0.51722371373836373</v>
      </c>
      <c r="AD141" s="38">
        <f t="shared" si="32"/>
        <v>0.51722371373836373</v>
      </c>
      <c r="AE141" s="70">
        <f t="shared" si="33"/>
        <v>0.4898865286635195</v>
      </c>
      <c r="AL141" s="38">
        <f t="shared" si="25"/>
        <v>1.7769874180209255E-2</v>
      </c>
    </row>
    <row r="142" spans="4:38" x14ac:dyDescent="0.3">
      <c r="D142" s="20" t="s">
        <v>319</v>
      </c>
      <c r="E142" s="20" t="s">
        <v>61</v>
      </c>
      <c r="F142" s="3">
        <v>1.49</v>
      </c>
      <c r="G142" s="3">
        <v>1.52</v>
      </c>
      <c r="H142" s="3"/>
      <c r="I142" s="3">
        <v>12</v>
      </c>
      <c r="J142" s="68">
        <f t="shared" si="26"/>
        <v>1.6</v>
      </c>
      <c r="K142">
        <f t="shared" si="27"/>
        <v>1.65</v>
      </c>
      <c r="S142" s="38">
        <f t="shared" si="28"/>
        <v>1.6241375983825066</v>
      </c>
      <c r="T142" s="38">
        <f t="shared" si="29"/>
        <v>2.5862401617493314E-2</v>
      </c>
      <c r="Z142" s="38">
        <v>3.4336423567320917E-2</v>
      </c>
      <c r="AA142" s="44">
        <v>141</v>
      </c>
      <c r="AB142" s="6">
        <f t="shared" si="30"/>
        <v>0.70250000000000001</v>
      </c>
      <c r="AC142" s="38">
        <f t="shared" si="31"/>
        <v>0.53160442410370579</v>
      </c>
      <c r="AD142" s="38">
        <f t="shared" si="32"/>
        <v>0.53160442410370579</v>
      </c>
      <c r="AE142" s="70">
        <f t="shared" si="33"/>
        <v>0.63888337810280771</v>
      </c>
      <c r="AL142" s="38">
        <f t="shared" si="25"/>
        <v>2.5862401617493314E-2</v>
      </c>
    </row>
    <row r="143" spans="4:38" x14ac:dyDescent="0.3">
      <c r="D143" s="20" t="s">
        <v>287</v>
      </c>
      <c r="E143" s="20" t="s">
        <v>25</v>
      </c>
      <c r="F143" s="3">
        <v>1.61</v>
      </c>
      <c r="G143" s="3">
        <v>1.65</v>
      </c>
      <c r="H143" s="3"/>
      <c r="I143" s="3">
        <v>248</v>
      </c>
      <c r="J143" s="68">
        <f t="shared" si="26"/>
        <v>1.85</v>
      </c>
      <c r="K143">
        <f t="shared" si="27"/>
        <v>1.81</v>
      </c>
      <c r="S143" s="38">
        <f t="shared" si="28"/>
        <v>1.8751973053617932</v>
      </c>
      <c r="T143" s="38">
        <f t="shared" si="29"/>
        <v>-6.5197305361793134E-2</v>
      </c>
      <c r="Z143" s="38">
        <v>3.446358840483521E-2</v>
      </c>
      <c r="AA143" s="44">
        <v>142</v>
      </c>
      <c r="AB143" s="6">
        <f t="shared" si="30"/>
        <v>0.70750000000000002</v>
      </c>
      <c r="AC143" s="38">
        <f t="shared" si="31"/>
        <v>0.54609592613335589</v>
      </c>
      <c r="AD143" s="38">
        <f t="shared" si="32"/>
        <v>0.54609592613335589</v>
      </c>
      <c r="AE143" s="70">
        <f t="shared" si="33"/>
        <v>0.64124948069959498</v>
      </c>
      <c r="AL143" s="38">
        <f t="shared" si="25"/>
        <v>-6.5197305361793134E-2</v>
      </c>
    </row>
    <row r="144" spans="4:38" x14ac:dyDescent="0.3">
      <c r="D144" s="20" t="s">
        <v>98</v>
      </c>
      <c r="E144" s="20" t="s">
        <v>16</v>
      </c>
      <c r="F144" s="3">
        <v>1.54</v>
      </c>
      <c r="G144" s="3">
        <v>1.55</v>
      </c>
      <c r="H144" s="3"/>
      <c r="I144" s="3">
        <v>157</v>
      </c>
      <c r="J144" s="68">
        <f t="shared" si="26"/>
        <v>1.85</v>
      </c>
      <c r="K144">
        <f t="shared" si="27"/>
        <v>1.89</v>
      </c>
      <c r="S144" s="38">
        <f t="shared" si="28"/>
        <v>1.8751973053617932</v>
      </c>
      <c r="T144" s="38">
        <f t="shared" si="29"/>
        <v>1.4802694638206715E-2</v>
      </c>
      <c r="Z144" s="38">
        <v>3.446358840483521E-2</v>
      </c>
      <c r="AA144" s="44">
        <v>143</v>
      </c>
      <c r="AB144" s="6">
        <f t="shared" si="30"/>
        <v>0.71250000000000002</v>
      </c>
      <c r="AC144" s="38">
        <f t="shared" si="31"/>
        <v>0.5607030318750833</v>
      </c>
      <c r="AD144" s="38">
        <f t="shared" si="32"/>
        <v>0.5607030318750833</v>
      </c>
      <c r="AE144" s="70">
        <f t="shared" si="33"/>
        <v>0.64124948069959498</v>
      </c>
      <c r="AL144" s="38">
        <f t="shared" si="25"/>
        <v>1.4802694638206715E-2</v>
      </c>
    </row>
    <row r="145" spans="4:38" x14ac:dyDescent="0.3">
      <c r="D145" s="20" t="s">
        <v>83</v>
      </c>
      <c r="E145" s="20" t="s">
        <v>75</v>
      </c>
      <c r="F145" s="3">
        <v>1.65</v>
      </c>
      <c r="G145" s="3">
        <v>1.71</v>
      </c>
      <c r="H145" s="3"/>
      <c r="I145" s="3">
        <v>262</v>
      </c>
      <c r="J145" s="68">
        <f t="shared" si="26"/>
        <v>1.78</v>
      </c>
      <c r="K145">
        <f t="shared" si="27"/>
        <v>1.87</v>
      </c>
      <c r="S145" s="38">
        <f t="shared" si="28"/>
        <v>1.804900587407593</v>
      </c>
      <c r="T145" s="38">
        <f t="shared" si="29"/>
        <v>6.5099412592407147E-2</v>
      </c>
      <c r="Z145" s="38">
        <v>3.4802694638206733E-2</v>
      </c>
      <c r="AA145" s="44">
        <v>144</v>
      </c>
      <c r="AB145" s="6">
        <f t="shared" si="30"/>
        <v>0.71750000000000003</v>
      </c>
      <c r="AC145" s="38">
        <f t="shared" si="31"/>
        <v>0.5754307686077732</v>
      </c>
      <c r="AD145" s="38">
        <f t="shared" si="32"/>
        <v>0.5754307686077732</v>
      </c>
      <c r="AE145" s="70">
        <f t="shared" si="33"/>
        <v>0.64755908762436243</v>
      </c>
      <c r="AL145" s="38">
        <f t="shared" si="25"/>
        <v>6.5099412592407147E-2</v>
      </c>
    </row>
    <row r="146" spans="4:38" x14ac:dyDescent="0.3">
      <c r="D146" s="20" t="s">
        <v>148</v>
      </c>
      <c r="E146" s="20" t="s">
        <v>80</v>
      </c>
      <c r="F146" s="3">
        <v>1.66</v>
      </c>
      <c r="G146" s="3">
        <v>1.72</v>
      </c>
      <c r="H146" s="3"/>
      <c r="I146" s="3">
        <v>211</v>
      </c>
      <c r="J146" s="68">
        <f t="shared" si="26"/>
        <v>1.87</v>
      </c>
      <c r="K146">
        <f t="shared" si="27"/>
        <v>1.95</v>
      </c>
      <c r="S146" s="38">
        <f t="shared" si="28"/>
        <v>1.8952820819201361</v>
      </c>
      <c r="T146" s="38">
        <f t="shared" si="29"/>
        <v>5.4717918079863814E-2</v>
      </c>
      <c r="Z146" s="38">
        <v>3.4802694638206733E-2</v>
      </c>
      <c r="AA146" s="44">
        <v>145</v>
      </c>
      <c r="AB146" s="6">
        <f t="shared" si="30"/>
        <v>0.72250000000000003</v>
      </c>
      <c r="AC146" s="38">
        <f t="shared" si="31"/>
        <v>0.59028439438696867</v>
      </c>
      <c r="AD146" s="38">
        <f t="shared" si="32"/>
        <v>0.59028439438696867</v>
      </c>
      <c r="AE146" s="70">
        <f t="shared" si="33"/>
        <v>0.64755908762436243</v>
      </c>
      <c r="AL146" s="38">
        <f t="shared" si="25"/>
        <v>5.4717918079863814E-2</v>
      </c>
    </row>
    <row r="147" spans="4:38" x14ac:dyDescent="0.3">
      <c r="D147" s="20" t="s">
        <v>130</v>
      </c>
      <c r="E147" s="20" t="s">
        <v>49</v>
      </c>
      <c r="F147" s="3">
        <v>1.64</v>
      </c>
      <c r="G147" s="3">
        <v>1.65</v>
      </c>
      <c r="H147" s="3"/>
      <c r="I147" s="3">
        <v>292</v>
      </c>
      <c r="J147" s="68">
        <f t="shared" si="26"/>
        <v>1.56</v>
      </c>
      <c r="K147">
        <f t="shared" si="27"/>
        <v>1.59</v>
      </c>
      <c r="S147" s="38">
        <f t="shared" si="28"/>
        <v>1.5839680452658207</v>
      </c>
      <c r="T147" s="38">
        <f t="shared" si="29"/>
        <v>6.03195473417939E-3</v>
      </c>
      <c r="Z147" s="38">
        <v>3.4802694638206733E-2</v>
      </c>
      <c r="AA147" s="44">
        <v>146</v>
      </c>
      <c r="AB147" s="6">
        <f t="shared" si="30"/>
        <v>0.72750000000000004</v>
      </c>
      <c r="AC147" s="38">
        <f t="shared" si="31"/>
        <v>0.60526941494150943</v>
      </c>
      <c r="AD147" s="38">
        <f t="shared" si="32"/>
        <v>0.60526941494150943</v>
      </c>
      <c r="AE147" s="70">
        <f t="shared" si="33"/>
        <v>0.64755908762436243</v>
      </c>
      <c r="AL147" s="38">
        <f t="shared" si="25"/>
        <v>6.03195473417939E-3</v>
      </c>
    </row>
    <row r="148" spans="4:38" x14ac:dyDescent="0.3">
      <c r="D148" s="20" t="s">
        <v>184</v>
      </c>
      <c r="E148" s="20" t="s">
        <v>14</v>
      </c>
      <c r="F148" s="3">
        <v>1.72</v>
      </c>
      <c r="G148" s="3">
        <v>1.79</v>
      </c>
      <c r="H148" s="3"/>
      <c r="I148" s="3">
        <v>26</v>
      </c>
      <c r="J148" s="68">
        <f t="shared" si="26"/>
        <v>2.0099999999999998</v>
      </c>
      <c r="K148">
        <f t="shared" si="27"/>
        <v>2.0099999999999998</v>
      </c>
      <c r="S148" s="38">
        <f t="shared" si="28"/>
        <v>2.0358755178285364</v>
      </c>
      <c r="T148" s="38">
        <f t="shared" si="29"/>
        <v>-2.5875517828536587E-2</v>
      </c>
      <c r="Z148" s="38">
        <v>3.509941259240712E-2</v>
      </c>
      <c r="AA148" s="44">
        <v>147</v>
      </c>
      <c r="AB148" s="6">
        <f t="shared" si="30"/>
        <v>0.73250000000000004</v>
      </c>
      <c r="AC148" s="38">
        <f t="shared" si="31"/>
        <v>0.62039160206907773</v>
      </c>
      <c r="AD148" s="38">
        <f t="shared" si="32"/>
        <v>0.62039160206907773</v>
      </c>
      <c r="AE148" s="70">
        <f t="shared" si="33"/>
        <v>0.65307999368353964</v>
      </c>
      <c r="AL148" s="38">
        <f t="shared" si="25"/>
        <v>-2.5875517828536587E-2</v>
      </c>
    </row>
    <row r="149" spans="4:38" x14ac:dyDescent="0.3">
      <c r="D149" s="20" t="s">
        <v>99</v>
      </c>
      <c r="E149" s="20" t="s">
        <v>25</v>
      </c>
      <c r="F149" s="3">
        <v>1.94</v>
      </c>
      <c r="G149" s="3">
        <v>1.86</v>
      </c>
      <c r="H149" s="3"/>
      <c r="I149" s="3">
        <v>109</v>
      </c>
      <c r="J149" s="68">
        <f t="shared" si="26"/>
        <v>1.08</v>
      </c>
      <c r="K149">
        <f t="shared" si="27"/>
        <v>1.08</v>
      </c>
      <c r="S149" s="38">
        <f t="shared" si="28"/>
        <v>1.1019334078655907</v>
      </c>
      <c r="T149" s="38">
        <f t="shared" si="29"/>
        <v>-2.1933407865590615E-2</v>
      </c>
      <c r="Z149" s="38">
        <v>3.5141800871578699E-2</v>
      </c>
      <c r="AA149" s="44">
        <v>148</v>
      </c>
      <c r="AB149" s="6">
        <f t="shared" si="30"/>
        <v>0.73750000000000004</v>
      </c>
      <c r="AC149" s="38">
        <f t="shared" si="31"/>
        <v>0.63565701369758265</v>
      </c>
      <c r="AD149" s="38">
        <f t="shared" si="32"/>
        <v>0.63565701369758265</v>
      </c>
      <c r="AE149" s="70">
        <f t="shared" si="33"/>
        <v>0.6538686945491381</v>
      </c>
      <c r="AL149" s="38">
        <f t="shared" si="25"/>
        <v>-2.1933407865590615E-2</v>
      </c>
    </row>
    <row r="150" spans="4:38" x14ac:dyDescent="0.3">
      <c r="D150" s="20" t="s">
        <v>219</v>
      </c>
      <c r="E150" s="20" t="s">
        <v>61</v>
      </c>
      <c r="F150" s="3">
        <v>1.19</v>
      </c>
      <c r="G150" s="3">
        <v>1.24</v>
      </c>
      <c r="H150" s="3"/>
      <c r="I150" s="3">
        <v>122</v>
      </c>
      <c r="J150" s="68">
        <f t="shared" si="26"/>
        <v>1.65</v>
      </c>
      <c r="K150">
        <f t="shared" si="27"/>
        <v>1.71</v>
      </c>
      <c r="S150" s="38">
        <f t="shared" si="28"/>
        <v>1.6743495397783639</v>
      </c>
      <c r="T150" s="38">
        <f t="shared" si="29"/>
        <v>3.5650460221636093E-2</v>
      </c>
      <c r="Z150" s="38">
        <v>3.5353742267435928E-2</v>
      </c>
      <c r="AA150" s="44">
        <v>149</v>
      </c>
      <c r="AB150" s="6">
        <f t="shared" si="30"/>
        <v>0.74250000000000005</v>
      </c>
      <c r="AC150" s="38">
        <f t="shared" si="31"/>
        <v>0.65107201580132668</v>
      </c>
      <c r="AD150" s="38">
        <f t="shared" si="32"/>
        <v>0.65107201580132668</v>
      </c>
      <c r="AE150" s="70">
        <f t="shared" si="33"/>
        <v>0.65781219887711828</v>
      </c>
      <c r="AL150" s="38">
        <f t="shared" si="25"/>
        <v>3.5650460221636093E-2</v>
      </c>
    </row>
    <row r="151" spans="4:38" x14ac:dyDescent="0.3">
      <c r="D151" s="20" t="s">
        <v>210</v>
      </c>
      <c r="E151" s="20" t="s">
        <v>211</v>
      </c>
      <c r="F151" s="3">
        <v>1.6</v>
      </c>
      <c r="G151" s="3">
        <v>1.56</v>
      </c>
      <c r="H151" s="3"/>
      <c r="I151" s="3">
        <v>195</v>
      </c>
      <c r="J151" s="68">
        <f t="shared" si="26"/>
        <v>1.93</v>
      </c>
      <c r="K151">
        <f t="shared" si="27"/>
        <v>1.98</v>
      </c>
      <c r="S151" s="38">
        <f t="shared" si="28"/>
        <v>1.9555364115951648</v>
      </c>
      <c r="T151" s="38">
        <f t="shared" si="29"/>
        <v>2.4463588404835201E-2</v>
      </c>
      <c r="Z151" s="38">
        <v>3.5480907104950443E-2</v>
      </c>
      <c r="AA151" s="44">
        <v>150</v>
      </c>
      <c r="AB151" s="6">
        <f t="shared" si="30"/>
        <v>0.74750000000000005</v>
      </c>
      <c r="AC151" s="38">
        <f t="shared" si="31"/>
        <v>0.66664330638630676</v>
      </c>
      <c r="AD151" s="38">
        <f t="shared" si="32"/>
        <v>0.66664330638630676</v>
      </c>
      <c r="AE151" s="70">
        <f t="shared" si="33"/>
        <v>0.66017830147390966</v>
      </c>
      <c r="AL151" s="38">
        <f t="shared" si="25"/>
        <v>2.4463588404835201E-2</v>
      </c>
    </row>
    <row r="152" spans="4:38" x14ac:dyDescent="0.3">
      <c r="D152" s="20" t="s">
        <v>356</v>
      </c>
      <c r="E152" s="20" t="s">
        <v>34</v>
      </c>
      <c r="F152" s="3">
        <v>1.96</v>
      </c>
      <c r="G152" s="3">
        <v>1.91</v>
      </c>
      <c r="H152" s="3"/>
      <c r="I152" s="3">
        <v>74</v>
      </c>
      <c r="J152" s="68">
        <f t="shared" si="26"/>
        <v>2.0699999999999998</v>
      </c>
      <c r="K152">
        <f t="shared" si="27"/>
        <v>2.04</v>
      </c>
      <c r="S152" s="38">
        <f t="shared" si="28"/>
        <v>2.096129847503565</v>
      </c>
      <c r="T152" s="38">
        <f t="shared" si="29"/>
        <v>-5.6129847503564978E-2</v>
      </c>
      <c r="Z152" s="38">
        <v>3.5565683663293379E-2</v>
      </c>
      <c r="AA152" s="44">
        <v>151</v>
      </c>
      <c r="AB152" s="6">
        <f t="shared" si="30"/>
        <v>0.75249999999999995</v>
      </c>
      <c r="AC152" s="38">
        <f t="shared" si="31"/>
        <v>0.68237794178843325</v>
      </c>
      <c r="AD152" s="38">
        <f t="shared" si="32"/>
        <v>0.68237794178843325</v>
      </c>
      <c r="AE152" s="70">
        <f t="shared" si="33"/>
        <v>0.66175570320510257</v>
      </c>
      <c r="AL152" s="38">
        <f t="shared" si="25"/>
        <v>-5.6129847503564978E-2</v>
      </c>
    </row>
    <row r="153" spans="4:38" x14ac:dyDescent="0.3">
      <c r="D153" s="20" t="s">
        <v>185</v>
      </c>
      <c r="E153" s="20" t="s">
        <v>85</v>
      </c>
      <c r="F153" s="3">
        <v>1.57</v>
      </c>
      <c r="G153" s="3">
        <v>1.59</v>
      </c>
      <c r="H153" s="3"/>
      <c r="I153" s="3">
        <v>107</v>
      </c>
      <c r="J153" s="68">
        <f t="shared" si="26"/>
        <v>1.82</v>
      </c>
      <c r="K153">
        <f t="shared" si="27"/>
        <v>1.85</v>
      </c>
      <c r="S153" s="38">
        <f t="shared" si="28"/>
        <v>1.8450701405242789</v>
      </c>
      <c r="T153" s="38">
        <f t="shared" si="29"/>
        <v>4.9298594757212211E-3</v>
      </c>
      <c r="Z153" s="38">
        <v>3.5565683663293379E-2</v>
      </c>
      <c r="AA153" s="44">
        <v>152</v>
      </c>
      <c r="AB153" s="6">
        <f t="shared" si="30"/>
        <v>0.75749999999999995</v>
      </c>
      <c r="AC153" s="38">
        <f t="shared" si="31"/>
        <v>0.6982833655625873</v>
      </c>
      <c r="AD153" s="38">
        <f t="shared" si="32"/>
        <v>0.6982833655625873</v>
      </c>
      <c r="AE153" s="70">
        <f t="shared" si="33"/>
        <v>0.66175570320510257</v>
      </c>
      <c r="AL153" s="38">
        <f t="shared" si="25"/>
        <v>4.9298594757212211E-3</v>
      </c>
    </row>
    <row r="154" spans="4:38" x14ac:dyDescent="0.3">
      <c r="D154" s="20" t="s">
        <v>205</v>
      </c>
      <c r="E154" s="20" t="s">
        <v>198</v>
      </c>
      <c r="F154" s="3">
        <v>1.6</v>
      </c>
      <c r="G154" s="3">
        <v>1.61</v>
      </c>
      <c r="H154" s="3"/>
      <c r="I154" s="3">
        <v>252</v>
      </c>
      <c r="J154" s="68">
        <f t="shared" si="26"/>
        <v>1.98</v>
      </c>
      <c r="K154">
        <f t="shared" si="27"/>
        <v>1.85</v>
      </c>
      <c r="S154" s="38">
        <f t="shared" si="28"/>
        <v>2.0057483529910218</v>
      </c>
      <c r="T154" s="38">
        <f t="shared" si="29"/>
        <v>-0.15574835299102174</v>
      </c>
      <c r="Z154" s="38">
        <v>3.5608071942464736E-2</v>
      </c>
      <c r="AA154" s="44">
        <v>153</v>
      </c>
      <c r="AB154" s="6">
        <f t="shared" si="30"/>
        <v>0.76249999999999996</v>
      </c>
      <c r="AC154" s="38">
        <f t="shared" si="31"/>
        <v>0.71436744028018784</v>
      </c>
      <c r="AD154" s="38">
        <f t="shared" si="32"/>
        <v>0.71436744028018784</v>
      </c>
      <c r="AE154" s="70">
        <f t="shared" si="33"/>
        <v>0.66254440407069692</v>
      </c>
      <c r="AL154" s="38">
        <f t="shared" si="25"/>
        <v>-0.15574835299102174</v>
      </c>
    </row>
    <row r="155" spans="4:38" x14ac:dyDescent="0.3">
      <c r="D155" s="20" t="s">
        <v>126</v>
      </c>
      <c r="E155" s="20" t="s">
        <v>127</v>
      </c>
      <c r="F155" s="3">
        <v>1.54</v>
      </c>
      <c r="G155" s="3">
        <v>1.64</v>
      </c>
      <c r="H155" s="3"/>
      <c r="I155" s="3">
        <v>238</v>
      </c>
      <c r="J155" s="68">
        <f t="shared" si="26"/>
        <v>1.51</v>
      </c>
      <c r="K155">
        <f t="shared" si="27"/>
        <v>1.5</v>
      </c>
      <c r="S155" s="38">
        <f t="shared" si="28"/>
        <v>1.5337561038699634</v>
      </c>
      <c r="T155" s="38">
        <f t="shared" si="29"/>
        <v>-3.3756103869963416E-2</v>
      </c>
      <c r="Z155" s="38">
        <v>3.5650460221636093E-2</v>
      </c>
      <c r="AA155" s="44">
        <v>154</v>
      </c>
      <c r="AB155" s="6">
        <f t="shared" si="30"/>
        <v>0.76749999999999996</v>
      </c>
      <c r="AC155" s="38">
        <f t="shared" si="31"/>
        <v>0.73063848259937203</v>
      </c>
      <c r="AD155" s="38">
        <f t="shared" si="32"/>
        <v>0.73063848259937203</v>
      </c>
      <c r="AE155" s="70">
        <f t="shared" si="33"/>
        <v>0.66333310493629138</v>
      </c>
      <c r="AL155" s="38">
        <f t="shared" si="25"/>
        <v>-3.3756103869963416E-2</v>
      </c>
    </row>
    <row r="156" spans="4:38" x14ac:dyDescent="0.3">
      <c r="D156" s="20" t="s">
        <v>303</v>
      </c>
      <c r="E156" s="20" t="s">
        <v>25</v>
      </c>
      <c r="F156" s="3">
        <v>2</v>
      </c>
      <c r="G156" s="3">
        <v>1.98</v>
      </c>
      <c r="H156" s="3"/>
      <c r="I156" s="3">
        <v>35</v>
      </c>
      <c r="J156" s="68">
        <f t="shared" si="26"/>
        <v>2.0699999999999998</v>
      </c>
      <c r="K156">
        <f t="shared" si="27"/>
        <v>2.09</v>
      </c>
      <c r="S156" s="38">
        <f t="shared" si="28"/>
        <v>2.096129847503565</v>
      </c>
      <c r="T156" s="38">
        <f t="shared" si="29"/>
        <v>-6.1298475035651556E-3</v>
      </c>
      <c r="Z156" s="38">
        <v>3.5650460221636093E-2</v>
      </c>
      <c r="AA156" s="44">
        <v>155</v>
      </c>
      <c r="AB156" s="6">
        <f t="shared" si="30"/>
        <v>0.77249999999999996</v>
      </c>
      <c r="AC156" s="38">
        <f t="shared" si="31"/>
        <v>0.74710530202624492</v>
      </c>
      <c r="AD156" s="38">
        <f t="shared" si="32"/>
        <v>0.74710530202624492</v>
      </c>
      <c r="AE156" s="70">
        <f t="shared" si="33"/>
        <v>0.66333310493629138</v>
      </c>
      <c r="AL156" s="38">
        <f t="shared" si="25"/>
        <v>-6.1298475035651556E-3</v>
      </c>
    </row>
    <row r="157" spans="4:38" x14ac:dyDescent="0.3">
      <c r="D157" s="20" t="s">
        <v>32</v>
      </c>
      <c r="E157" s="20" t="s">
        <v>14</v>
      </c>
      <c r="F157" s="3">
        <v>1.85</v>
      </c>
      <c r="G157" s="3">
        <v>1.89</v>
      </c>
      <c r="H157" s="3"/>
      <c r="I157" s="3">
        <v>126</v>
      </c>
      <c r="J157" s="68">
        <f t="shared" si="26"/>
        <v>1.75</v>
      </c>
      <c r="K157">
        <f t="shared" si="27"/>
        <v>1.63</v>
      </c>
      <c r="S157" s="38">
        <f t="shared" si="28"/>
        <v>1.7747734225700784</v>
      </c>
      <c r="T157" s="38">
        <f t="shared" si="29"/>
        <v>-0.14477342257007852</v>
      </c>
      <c r="Z157" s="38">
        <v>3.5735236779979029E-2</v>
      </c>
      <c r="AA157" s="44">
        <v>156</v>
      </c>
      <c r="AB157" s="6">
        <f t="shared" si="30"/>
        <v>0.77749999999999997</v>
      </c>
      <c r="AC157" s="38">
        <f t="shared" si="31"/>
        <v>0.76377724384952272</v>
      </c>
      <c r="AD157" s="38">
        <f t="shared" si="32"/>
        <v>0.76377724384952272</v>
      </c>
      <c r="AE157" s="70">
        <f t="shared" si="33"/>
        <v>0.66491050666748419</v>
      </c>
      <c r="AL157" s="38">
        <f t="shared" si="25"/>
        <v>-0.14477342257007852</v>
      </c>
    </row>
    <row r="158" spans="4:38" x14ac:dyDescent="0.3">
      <c r="D158" s="20" t="s">
        <v>13</v>
      </c>
      <c r="E158" s="20" t="s">
        <v>14</v>
      </c>
      <c r="F158" s="3">
        <v>1.71</v>
      </c>
      <c r="G158" s="3">
        <v>1.69</v>
      </c>
      <c r="H158" s="3"/>
      <c r="I158" s="3">
        <v>115</v>
      </c>
      <c r="J158" s="68">
        <f t="shared" si="26"/>
        <v>1.72</v>
      </c>
      <c r="K158">
        <f t="shared" si="27"/>
        <v>1.81</v>
      </c>
      <c r="S158" s="38">
        <f t="shared" si="28"/>
        <v>1.7446462577325641</v>
      </c>
      <c r="T158" s="38">
        <f t="shared" si="29"/>
        <v>6.5353742267435955E-2</v>
      </c>
      <c r="Z158" s="38">
        <v>3.5735236779979029E-2</v>
      </c>
      <c r="AA158" s="44">
        <v>157</v>
      </c>
      <c r="AB158" s="6">
        <f t="shared" si="30"/>
        <v>0.78249999999999997</v>
      </c>
      <c r="AC158" s="38">
        <f t="shared" si="31"/>
        <v>0.78066423680623365</v>
      </c>
      <c r="AD158" s="38">
        <f t="shared" si="32"/>
        <v>0.78066423680623365</v>
      </c>
      <c r="AE158" s="70">
        <f t="shared" si="33"/>
        <v>0.66491050666748419</v>
      </c>
      <c r="AL158" s="38">
        <f t="shared" si="25"/>
        <v>6.5353742267435955E-2</v>
      </c>
    </row>
    <row r="159" spans="4:38" x14ac:dyDescent="0.3">
      <c r="D159" s="20" t="s">
        <v>341</v>
      </c>
      <c r="E159" s="20" t="s">
        <v>25</v>
      </c>
      <c r="F159" s="3">
        <v>1.94</v>
      </c>
      <c r="G159" s="3">
        <v>2.0099999999999998</v>
      </c>
      <c r="H159" s="3"/>
      <c r="I159" s="3">
        <v>184</v>
      </c>
      <c r="J159" s="68">
        <f t="shared" si="26"/>
        <v>1.55</v>
      </c>
      <c r="K159">
        <f t="shared" si="27"/>
        <v>1.6</v>
      </c>
      <c r="S159" s="38">
        <f t="shared" si="28"/>
        <v>1.5739256569866493</v>
      </c>
      <c r="T159" s="38">
        <f t="shared" si="29"/>
        <v>2.6074343013350765E-2</v>
      </c>
      <c r="Z159" s="38">
        <v>3.7515544505180465E-2</v>
      </c>
      <c r="AA159" s="44">
        <v>158</v>
      </c>
      <c r="AB159" s="6">
        <f t="shared" si="30"/>
        <v>0.78749999999999998</v>
      </c>
      <c r="AC159" s="38">
        <f t="shared" si="31"/>
        <v>0.79777684612523825</v>
      </c>
      <c r="AD159" s="38">
        <f t="shared" si="32"/>
        <v>0.79777684612523825</v>
      </c>
      <c r="AE159" s="70">
        <f t="shared" si="33"/>
        <v>0.6980359430225308</v>
      </c>
      <c r="AL159" s="38">
        <f t="shared" si="25"/>
        <v>2.6074343013350765E-2</v>
      </c>
    </row>
    <row r="160" spans="4:38" x14ac:dyDescent="0.3">
      <c r="D160" s="20" t="s">
        <v>316</v>
      </c>
      <c r="E160" s="20" t="s">
        <v>58</v>
      </c>
      <c r="F160" s="3">
        <v>1.31</v>
      </c>
      <c r="G160" s="3">
        <v>1.26</v>
      </c>
      <c r="H160" s="3"/>
      <c r="I160" s="3">
        <v>271</v>
      </c>
      <c r="J160" s="68">
        <f t="shared" si="26"/>
        <v>1.87</v>
      </c>
      <c r="K160">
        <f t="shared" si="27"/>
        <v>1.87</v>
      </c>
      <c r="S160" s="38">
        <f t="shared" si="28"/>
        <v>1.8952820819201361</v>
      </c>
      <c r="T160" s="38">
        <f t="shared" si="29"/>
        <v>-2.5282081920136035E-2</v>
      </c>
      <c r="Z160" s="38">
        <v>4.4378811846492283E-2</v>
      </c>
      <c r="AA160" s="44">
        <v>159</v>
      </c>
      <c r="AB160" s="6">
        <f t="shared" si="30"/>
        <v>0.79249999999999998</v>
      </c>
      <c r="AC160" s="38">
        <f t="shared" si="31"/>
        <v>0.81512633270115509</v>
      </c>
      <c r="AD160" s="38">
        <f t="shared" si="32"/>
        <v>0.81512633270115509</v>
      </c>
      <c r="AE160" s="70">
        <f t="shared" si="33"/>
        <v>0.825737869090717</v>
      </c>
      <c r="AL160" s="38">
        <f t="shared" si="25"/>
        <v>-2.5282081920136035E-2</v>
      </c>
    </row>
    <row r="161" spans="4:38" x14ac:dyDescent="0.3">
      <c r="D161" s="20" t="s">
        <v>35</v>
      </c>
      <c r="E161" s="20" t="s">
        <v>36</v>
      </c>
      <c r="F161" s="3">
        <v>1.52</v>
      </c>
      <c r="G161" s="3">
        <v>1.67</v>
      </c>
      <c r="H161" s="3"/>
      <c r="I161" s="3">
        <v>268</v>
      </c>
      <c r="J161" s="68">
        <f t="shared" si="26"/>
        <v>1.91</v>
      </c>
      <c r="K161">
        <f t="shared" si="27"/>
        <v>1.84</v>
      </c>
      <c r="S161" s="38">
        <f t="shared" si="28"/>
        <v>1.9354516350368218</v>
      </c>
      <c r="T161" s="38">
        <f t="shared" si="29"/>
        <v>-9.5451635036821747E-2</v>
      </c>
      <c r="Z161" s="38">
        <v>4.442120012566364E-2</v>
      </c>
      <c r="AA161" s="44">
        <v>160</v>
      </c>
      <c r="AB161" s="6">
        <f t="shared" si="30"/>
        <v>0.79749999999999999</v>
      </c>
      <c r="AC161" s="38">
        <f t="shared" si="31"/>
        <v>0.83272471927744329</v>
      </c>
      <c r="AD161" s="38">
        <f t="shared" si="32"/>
        <v>0.83272471927744329</v>
      </c>
      <c r="AE161" s="70">
        <f t="shared" si="33"/>
        <v>0.82652656995631135</v>
      </c>
      <c r="AL161" s="38">
        <f t="shared" si="25"/>
        <v>-9.5451635036821747E-2</v>
      </c>
    </row>
    <row r="162" spans="4:38" x14ac:dyDescent="0.3">
      <c r="D162" s="20" t="s">
        <v>352</v>
      </c>
      <c r="E162" s="20" t="s">
        <v>25</v>
      </c>
      <c r="F162" s="3">
        <v>2.2999999999999998</v>
      </c>
      <c r="G162" s="3">
        <v>2.2200000000000002</v>
      </c>
      <c r="H162" s="3"/>
      <c r="I162" s="3">
        <v>188</v>
      </c>
      <c r="J162" s="68">
        <f t="shared" si="26"/>
        <v>1.73</v>
      </c>
      <c r="K162">
        <f t="shared" si="27"/>
        <v>1.81</v>
      </c>
      <c r="S162" s="38">
        <f t="shared" si="28"/>
        <v>1.7546886460117355</v>
      </c>
      <c r="T162" s="38">
        <f t="shared" si="29"/>
        <v>5.5311353988264589E-2</v>
      </c>
      <c r="Z162" s="38">
        <v>4.5268965709093001E-2</v>
      </c>
      <c r="AA162" s="44">
        <v>161</v>
      </c>
      <c r="AB162" s="6">
        <f t="shared" si="30"/>
        <v>0.80249999999999999</v>
      </c>
      <c r="AC162" s="38">
        <f t="shared" si="31"/>
        <v>0.85058486466838468</v>
      </c>
      <c r="AD162" s="38">
        <f t="shared" si="32"/>
        <v>0.85058486466838468</v>
      </c>
      <c r="AE162" s="70">
        <f t="shared" si="33"/>
        <v>0.84230058726824031</v>
      </c>
      <c r="AL162" s="38">
        <f t="shared" ref="AL162:AL194" si="34">T162</f>
        <v>5.5311353988264589E-2</v>
      </c>
    </row>
    <row r="163" spans="4:38" x14ac:dyDescent="0.3">
      <c r="D163" s="20" t="s">
        <v>262</v>
      </c>
      <c r="E163" s="20" t="s">
        <v>22</v>
      </c>
      <c r="F163" s="3">
        <v>1.03</v>
      </c>
      <c r="G163" s="3">
        <v>1.05</v>
      </c>
      <c r="H163" s="3"/>
      <c r="I163" s="3">
        <v>316</v>
      </c>
      <c r="J163" s="68">
        <f t="shared" si="26"/>
        <v>1.25</v>
      </c>
      <c r="K163">
        <f t="shared" si="27"/>
        <v>1.27</v>
      </c>
      <c r="S163" s="38">
        <f t="shared" si="28"/>
        <v>1.2726540086115055</v>
      </c>
      <c r="T163" s="38">
        <f t="shared" si="29"/>
        <v>-2.6540086115054429E-3</v>
      </c>
      <c r="Z163" s="38">
        <v>4.5268965709093001E-2</v>
      </c>
      <c r="AA163" s="44">
        <v>162</v>
      </c>
      <c r="AB163" s="6">
        <f t="shared" si="30"/>
        <v>0.8075</v>
      </c>
      <c r="AC163" s="38">
        <f t="shared" si="31"/>
        <v>0.86872054723122882</v>
      </c>
      <c r="AD163" s="38">
        <f t="shared" si="32"/>
        <v>0.86872054723122882</v>
      </c>
      <c r="AE163" s="70">
        <f t="shared" si="33"/>
        <v>0.84230058726824031</v>
      </c>
      <c r="AL163" s="38">
        <f t="shared" si="34"/>
        <v>-2.6540086115054429E-3</v>
      </c>
    </row>
    <row r="164" spans="4:38" x14ac:dyDescent="0.3">
      <c r="D164" s="20" t="s">
        <v>244</v>
      </c>
      <c r="E164" s="20" t="s">
        <v>25</v>
      </c>
      <c r="F164" s="3">
        <v>1.89</v>
      </c>
      <c r="G164" s="3">
        <v>1.92</v>
      </c>
      <c r="H164" s="3"/>
      <c r="I164" s="3">
        <v>37</v>
      </c>
      <c r="J164" s="68">
        <f t="shared" si="26"/>
        <v>1.65</v>
      </c>
      <c r="K164">
        <f t="shared" si="27"/>
        <v>1.66</v>
      </c>
      <c r="S164" s="38">
        <f t="shared" si="28"/>
        <v>1.6743495397783639</v>
      </c>
      <c r="T164" s="38">
        <f t="shared" si="29"/>
        <v>-1.4349539778363951E-2</v>
      </c>
      <c r="Z164" s="38">
        <v>4.5353742267435937E-2</v>
      </c>
      <c r="AA164" s="44">
        <v>163</v>
      </c>
      <c r="AB164" s="6">
        <f t="shared" si="30"/>
        <v>0.8125</v>
      </c>
      <c r="AC164" s="38">
        <f t="shared" si="31"/>
        <v>0.88714655901887607</v>
      </c>
      <c r="AD164" s="38">
        <f t="shared" si="32"/>
        <v>0.88714655901887607</v>
      </c>
      <c r="AE164" s="70">
        <f t="shared" si="33"/>
        <v>0.84387798899943323</v>
      </c>
      <c r="AL164" s="38">
        <f t="shared" si="34"/>
        <v>-1.4349539778363951E-2</v>
      </c>
    </row>
    <row r="165" spans="4:38" x14ac:dyDescent="0.3">
      <c r="D165" s="20" t="s">
        <v>171</v>
      </c>
      <c r="E165" s="20" t="s">
        <v>129</v>
      </c>
      <c r="F165" s="3">
        <v>1.54</v>
      </c>
      <c r="G165" s="3">
        <v>1.63</v>
      </c>
      <c r="H165" s="3"/>
      <c r="I165" s="3">
        <v>200</v>
      </c>
      <c r="J165" s="68">
        <f t="shared" si="26"/>
        <v>1.93</v>
      </c>
      <c r="K165">
        <f t="shared" si="27"/>
        <v>1.99</v>
      </c>
      <c r="S165" s="38">
        <f t="shared" si="28"/>
        <v>1.9555364115951648</v>
      </c>
      <c r="T165" s="38">
        <f t="shared" si="29"/>
        <v>3.446358840483521E-2</v>
      </c>
      <c r="Z165" s="38">
        <v>4.5353742267435937E-2</v>
      </c>
      <c r="AA165" s="44">
        <v>164</v>
      </c>
      <c r="AB165" s="6">
        <f t="shared" si="30"/>
        <v>0.8175</v>
      </c>
      <c r="AC165" s="38">
        <f t="shared" si="31"/>
        <v>0.90587881230928535</v>
      </c>
      <c r="AD165" s="38">
        <f t="shared" si="32"/>
        <v>0.90587881230928535</v>
      </c>
      <c r="AE165" s="70">
        <f t="shared" si="33"/>
        <v>0.84387798899943323</v>
      </c>
      <c r="AL165" s="38">
        <f t="shared" si="34"/>
        <v>3.446358840483521E-2</v>
      </c>
    </row>
    <row r="166" spans="4:38" x14ac:dyDescent="0.3">
      <c r="D166" s="20" t="s">
        <v>315</v>
      </c>
      <c r="E166" s="20" t="s">
        <v>124</v>
      </c>
      <c r="F166" s="3">
        <v>1.64</v>
      </c>
      <c r="G166" s="3">
        <v>1.62</v>
      </c>
      <c r="H166" s="3"/>
      <c r="I166" s="3">
        <v>7</v>
      </c>
      <c r="J166" s="68">
        <f t="shared" si="26"/>
        <v>1.73</v>
      </c>
      <c r="K166">
        <f t="shared" si="27"/>
        <v>1.73</v>
      </c>
      <c r="S166" s="38">
        <f t="shared" si="28"/>
        <v>1.7546886460117355</v>
      </c>
      <c r="T166" s="38">
        <f t="shared" si="29"/>
        <v>-2.4688646011735482E-2</v>
      </c>
      <c r="Z166" s="38">
        <v>4.6667778921751335E-2</v>
      </c>
      <c r="AA166" s="44">
        <v>165</v>
      </c>
      <c r="AB166" s="6">
        <f t="shared" si="30"/>
        <v>0.82250000000000001</v>
      </c>
      <c r="AC166" s="38">
        <f t="shared" si="31"/>
        <v>0.92493446053172657</v>
      </c>
      <c r="AD166" s="38">
        <f t="shared" si="32"/>
        <v>0.92493446053172657</v>
      </c>
      <c r="AE166" s="70">
        <f t="shared" si="33"/>
        <v>0.8683277158329209</v>
      </c>
      <c r="AL166" s="38">
        <f t="shared" si="34"/>
        <v>-2.4688646011735482E-2</v>
      </c>
    </row>
    <row r="167" spans="4:38" x14ac:dyDescent="0.3">
      <c r="D167" s="20" t="s">
        <v>336</v>
      </c>
      <c r="E167" s="20" t="s">
        <v>182</v>
      </c>
      <c r="F167" s="3">
        <v>1.57</v>
      </c>
      <c r="G167" s="3">
        <v>1.52</v>
      </c>
      <c r="H167" s="3"/>
      <c r="I167" s="3">
        <v>29</v>
      </c>
      <c r="J167" s="68">
        <f t="shared" si="26"/>
        <v>1.91</v>
      </c>
      <c r="K167">
        <f t="shared" si="27"/>
        <v>1.91</v>
      </c>
      <c r="S167" s="38">
        <f t="shared" si="28"/>
        <v>1.9354516350368218</v>
      </c>
      <c r="T167" s="38">
        <f t="shared" si="29"/>
        <v>-2.5451635036821907E-2</v>
      </c>
      <c r="Z167" s="38">
        <v>4.6667778921751335E-2</v>
      </c>
      <c r="AA167" s="44">
        <v>166</v>
      </c>
      <c r="AB167" s="6">
        <f t="shared" si="30"/>
        <v>0.82750000000000001</v>
      </c>
      <c r="AC167" s="38">
        <f t="shared" si="31"/>
        <v>0.9443320360069184</v>
      </c>
      <c r="AD167" s="38">
        <f t="shared" si="32"/>
        <v>0.9443320360069184</v>
      </c>
      <c r="AE167" s="70">
        <f t="shared" si="33"/>
        <v>0.8683277158329209</v>
      </c>
      <c r="AL167" s="38">
        <f t="shared" si="34"/>
        <v>-2.5451635036821907E-2</v>
      </c>
    </row>
    <row r="168" spans="4:38" x14ac:dyDescent="0.3">
      <c r="D168" s="20" t="s">
        <v>164</v>
      </c>
      <c r="E168" s="20" t="s">
        <v>61</v>
      </c>
      <c r="F168" s="3">
        <v>1.52</v>
      </c>
      <c r="G168" s="3">
        <v>1.53</v>
      </c>
      <c r="H168" s="3"/>
      <c r="I168" s="3">
        <v>186</v>
      </c>
      <c r="J168" s="68">
        <f t="shared" si="26"/>
        <v>1.77</v>
      </c>
      <c r="K168">
        <f t="shared" si="27"/>
        <v>1.83</v>
      </c>
      <c r="S168" s="38">
        <f t="shared" si="28"/>
        <v>1.7948581991284214</v>
      </c>
      <c r="T168" s="38">
        <f t="shared" si="29"/>
        <v>3.5141800871578699E-2</v>
      </c>
      <c r="Z168" s="38">
        <v>4.7049273434294214E-2</v>
      </c>
      <c r="AA168" s="44">
        <v>167</v>
      </c>
      <c r="AB168" s="6">
        <f t="shared" si="30"/>
        <v>0.83250000000000002</v>
      </c>
      <c r="AC168" s="38">
        <f t="shared" si="31"/>
        <v>0.96409160740693378</v>
      </c>
      <c r="AD168" s="38">
        <f t="shared" si="32"/>
        <v>0.96409160740693378</v>
      </c>
      <c r="AE168" s="70">
        <f t="shared" si="33"/>
        <v>0.87542602362328281</v>
      </c>
      <c r="AL168" s="38">
        <f t="shared" si="34"/>
        <v>3.5141800871578699E-2</v>
      </c>
    </row>
    <row r="169" spans="4:38" x14ac:dyDescent="0.3">
      <c r="D169" s="20" t="s">
        <v>158</v>
      </c>
      <c r="E169" s="20" t="s">
        <v>25</v>
      </c>
      <c r="F169" s="3">
        <v>2.08</v>
      </c>
      <c r="G169" s="3">
        <v>2.12</v>
      </c>
      <c r="H169" s="3"/>
      <c r="I169" s="3">
        <v>162</v>
      </c>
      <c r="J169" s="68">
        <f t="shared" si="26"/>
        <v>2.2999999999999998</v>
      </c>
      <c r="K169">
        <f t="shared" si="27"/>
        <v>2.2200000000000002</v>
      </c>
      <c r="S169" s="38">
        <f t="shared" si="28"/>
        <v>2.3271047779245086</v>
      </c>
      <c r="T169" s="38">
        <f t="shared" si="29"/>
        <v>-0.10710477792450845</v>
      </c>
      <c r="Z169" s="38">
        <v>5.4717918079863814E-2</v>
      </c>
      <c r="AA169" s="44">
        <v>168</v>
      </c>
      <c r="AB169" s="6">
        <f t="shared" si="30"/>
        <v>0.83750000000000002</v>
      </c>
      <c r="AC169" s="38">
        <f t="shared" si="31"/>
        <v>0.98423496044632541</v>
      </c>
      <c r="AD169" s="38">
        <f t="shared" si="32"/>
        <v>0.98423496044632541</v>
      </c>
      <c r="AE169" s="70">
        <f t="shared" si="33"/>
        <v>1.0181132661377994</v>
      </c>
      <c r="AL169" s="38">
        <f t="shared" si="34"/>
        <v>-0.10710477792450845</v>
      </c>
    </row>
    <row r="170" spans="4:38" x14ac:dyDescent="0.3">
      <c r="D170" s="20" t="s">
        <v>190</v>
      </c>
      <c r="E170" s="20" t="s">
        <v>29</v>
      </c>
      <c r="F170" s="3">
        <v>1.41</v>
      </c>
      <c r="G170" s="3">
        <v>1.45</v>
      </c>
      <c r="H170" s="3"/>
      <c r="I170" s="3">
        <v>94</v>
      </c>
      <c r="J170" s="68">
        <f t="shared" si="26"/>
        <v>1.67</v>
      </c>
      <c r="K170">
        <f t="shared" si="27"/>
        <v>1.7</v>
      </c>
      <c r="S170" s="38">
        <f t="shared" si="28"/>
        <v>1.6944343163367066</v>
      </c>
      <c r="T170" s="38">
        <f t="shared" si="29"/>
        <v>5.5656836632933526E-3</v>
      </c>
      <c r="Z170" s="38">
        <v>5.4717918079863814E-2</v>
      </c>
      <c r="AA170" s="44">
        <v>169</v>
      </c>
      <c r="AB170" s="6">
        <f t="shared" si="30"/>
        <v>0.84250000000000003</v>
      </c>
      <c r="AC170" s="38">
        <f t="shared" si="31"/>
        <v>1.0047858060707031</v>
      </c>
      <c r="AD170" s="38">
        <f t="shared" si="32"/>
        <v>1.0047858060707031</v>
      </c>
      <c r="AE170" s="70">
        <f t="shared" si="33"/>
        <v>1.0181132661377994</v>
      </c>
      <c r="AL170" s="38">
        <f t="shared" si="34"/>
        <v>5.5656836632933526E-3</v>
      </c>
    </row>
    <row r="171" spans="4:38" x14ac:dyDescent="0.3">
      <c r="D171" s="20" t="s">
        <v>236</v>
      </c>
      <c r="E171" s="20" t="s">
        <v>121</v>
      </c>
      <c r="F171" s="3">
        <v>0.86</v>
      </c>
      <c r="G171" s="3">
        <v>0.89</v>
      </c>
      <c r="H171" s="3"/>
      <c r="I171" s="3">
        <v>54</v>
      </c>
      <c r="J171" s="68">
        <f t="shared" si="26"/>
        <v>1.74</v>
      </c>
      <c r="K171">
        <f t="shared" si="27"/>
        <v>1.78</v>
      </c>
      <c r="S171" s="38">
        <f t="shared" si="28"/>
        <v>1.7647310342909071</v>
      </c>
      <c r="T171" s="38">
        <f t="shared" si="29"/>
        <v>1.5268965709092974E-2</v>
      </c>
      <c r="Z171" s="38">
        <v>5.4717918079863814E-2</v>
      </c>
      <c r="AA171" s="44">
        <v>170</v>
      </c>
      <c r="AB171" s="6">
        <f t="shared" si="30"/>
        <v>0.84750000000000003</v>
      </c>
      <c r="AC171" s="38">
        <f t="shared" si="31"/>
        <v>1.0257700213555492</v>
      </c>
      <c r="AD171" s="38">
        <f t="shared" si="32"/>
        <v>1.0257700213555492</v>
      </c>
      <c r="AE171" s="70">
        <f t="shared" si="33"/>
        <v>1.0181132661377994</v>
      </c>
      <c r="AL171" s="38">
        <f t="shared" si="34"/>
        <v>1.5268965709092974E-2</v>
      </c>
    </row>
    <row r="172" spans="4:38" x14ac:dyDescent="0.3">
      <c r="D172" s="20" t="s">
        <v>222</v>
      </c>
      <c r="E172" s="20" t="s">
        <v>223</v>
      </c>
      <c r="F172" s="3">
        <v>1.33</v>
      </c>
      <c r="G172" s="3">
        <v>1.35</v>
      </c>
      <c r="H172" s="3"/>
      <c r="I172" s="3">
        <v>18</v>
      </c>
      <c r="J172" s="68">
        <f t="shared" si="26"/>
        <v>1.64</v>
      </c>
      <c r="K172">
        <f t="shared" si="27"/>
        <v>1.63</v>
      </c>
      <c r="S172" s="38">
        <f t="shared" si="28"/>
        <v>1.6643071514991923</v>
      </c>
      <c r="T172" s="38">
        <f t="shared" si="29"/>
        <v>-3.430715149919239E-2</v>
      </c>
      <c r="Z172" s="38">
        <v>5.4717918079863814E-2</v>
      </c>
      <c r="AA172" s="44">
        <v>171</v>
      </c>
      <c r="AB172" s="6">
        <f t="shared" si="30"/>
        <v>0.85250000000000004</v>
      </c>
      <c r="AC172" s="38">
        <f t="shared" si="31"/>
        <v>1.0472159295232348</v>
      </c>
      <c r="AD172" s="38">
        <f t="shared" si="32"/>
        <v>1.0472159295232348</v>
      </c>
      <c r="AE172" s="70">
        <f t="shared" si="33"/>
        <v>1.0181132661377994</v>
      </c>
      <c r="AL172" s="38">
        <f t="shared" si="34"/>
        <v>-3.430715149919239E-2</v>
      </c>
    </row>
    <row r="173" spans="4:38" x14ac:dyDescent="0.3">
      <c r="D173" s="20" t="s">
        <v>122</v>
      </c>
      <c r="E173" s="20" t="s">
        <v>25</v>
      </c>
      <c r="F173" s="3">
        <v>2.16</v>
      </c>
      <c r="G173" s="3">
        <v>2.21</v>
      </c>
      <c r="H173" s="3"/>
      <c r="I173" s="3">
        <v>56</v>
      </c>
      <c r="J173" s="68">
        <f t="shared" si="26"/>
        <v>1.1299999999999999</v>
      </c>
      <c r="K173">
        <f t="shared" si="27"/>
        <v>1.1499999999999999</v>
      </c>
      <c r="S173" s="38">
        <f t="shared" si="28"/>
        <v>1.1521453492614477</v>
      </c>
      <c r="T173" s="38">
        <f t="shared" si="29"/>
        <v>-2.1453492614478264E-3</v>
      </c>
      <c r="Z173" s="38">
        <v>5.4887471196549686E-2</v>
      </c>
      <c r="AA173" s="44">
        <v>172</v>
      </c>
      <c r="AB173" s="6">
        <f t="shared" si="30"/>
        <v>0.85750000000000004</v>
      </c>
      <c r="AC173" s="38">
        <f t="shared" si="31"/>
        <v>1.0691546270064722</v>
      </c>
      <c r="AD173" s="38">
        <f t="shared" si="32"/>
        <v>1.0691546270064722</v>
      </c>
      <c r="AE173" s="70">
        <f t="shared" si="33"/>
        <v>1.0212680696001852</v>
      </c>
      <c r="AL173" s="38">
        <f t="shared" si="34"/>
        <v>-2.1453492614478264E-3</v>
      </c>
    </row>
    <row r="174" spans="4:38" x14ac:dyDescent="0.3">
      <c r="D174" s="20" t="s">
        <v>231</v>
      </c>
      <c r="E174" s="20" t="s">
        <v>40</v>
      </c>
      <c r="F174" s="3">
        <v>1.89</v>
      </c>
      <c r="G174" s="3">
        <v>1.91</v>
      </c>
      <c r="H174" s="3"/>
      <c r="I174" s="3">
        <v>209</v>
      </c>
      <c r="J174" s="68">
        <f t="shared" si="26"/>
        <v>1.81</v>
      </c>
      <c r="K174">
        <f t="shared" si="27"/>
        <v>1.9</v>
      </c>
      <c r="S174" s="38">
        <f t="shared" si="28"/>
        <v>1.8350277522451073</v>
      </c>
      <c r="T174" s="38">
        <f t="shared" si="29"/>
        <v>6.4972247754892631E-2</v>
      </c>
      <c r="Z174" s="38">
        <v>5.4887471196549686E-2</v>
      </c>
      <c r="AA174" s="44">
        <v>173</v>
      </c>
      <c r="AB174" s="6">
        <f t="shared" si="30"/>
        <v>0.86250000000000004</v>
      </c>
      <c r="AC174" s="38">
        <f t="shared" si="31"/>
        <v>1.0916203674341685</v>
      </c>
      <c r="AD174" s="38">
        <f t="shared" si="32"/>
        <v>1.0916203674341685</v>
      </c>
      <c r="AE174" s="70">
        <f t="shared" si="33"/>
        <v>1.0212680696001852</v>
      </c>
      <c r="AL174" s="38">
        <f t="shared" si="34"/>
        <v>6.4972247754892631E-2</v>
      </c>
    </row>
    <row r="175" spans="4:38" x14ac:dyDescent="0.3">
      <c r="D175" s="20" t="s">
        <v>337</v>
      </c>
      <c r="E175" s="20" t="s">
        <v>25</v>
      </c>
      <c r="F175" s="3">
        <v>1.91</v>
      </c>
      <c r="G175" s="3">
        <v>1.95</v>
      </c>
      <c r="H175" s="3"/>
      <c r="I175" s="3">
        <v>148</v>
      </c>
      <c r="J175" s="68">
        <f t="shared" si="26"/>
        <v>1.72</v>
      </c>
      <c r="K175">
        <f t="shared" si="27"/>
        <v>1.79</v>
      </c>
      <c r="S175" s="38">
        <f t="shared" si="28"/>
        <v>1.7446462577325641</v>
      </c>
      <c r="T175" s="38">
        <f t="shared" si="29"/>
        <v>4.5353742267435937E-2</v>
      </c>
      <c r="Z175" s="38">
        <v>5.5311353988264589E-2</v>
      </c>
      <c r="AA175" s="44">
        <v>174</v>
      </c>
      <c r="AB175" s="6">
        <f t="shared" si="30"/>
        <v>0.86750000000000005</v>
      </c>
      <c r="AC175" s="38">
        <f t="shared" si="31"/>
        <v>1.1146510149326603</v>
      </c>
      <c r="AD175" s="38">
        <f t="shared" si="32"/>
        <v>1.1146510149326603</v>
      </c>
      <c r="AE175" s="70">
        <f t="shared" si="33"/>
        <v>1.0291550782561538</v>
      </c>
      <c r="AL175" s="38">
        <f t="shared" si="34"/>
        <v>4.5353742267435937E-2</v>
      </c>
    </row>
    <row r="176" spans="4:38" x14ac:dyDescent="0.3">
      <c r="D176" s="20" t="s">
        <v>72</v>
      </c>
      <c r="E176" s="20" t="s">
        <v>25</v>
      </c>
      <c r="F176" s="3">
        <v>1.99</v>
      </c>
      <c r="G176" s="3">
        <v>2.0099999999999998</v>
      </c>
      <c r="H176" s="3"/>
      <c r="I176" s="3">
        <v>279</v>
      </c>
      <c r="J176" s="68">
        <f t="shared" si="26"/>
        <v>1.45</v>
      </c>
      <c r="K176">
        <f t="shared" si="27"/>
        <v>1.43</v>
      </c>
      <c r="S176" s="38">
        <f t="shared" si="28"/>
        <v>1.4735017741949346</v>
      </c>
      <c r="T176" s="38">
        <f t="shared" si="29"/>
        <v>-4.3501774194934617E-2</v>
      </c>
      <c r="Z176" s="38">
        <v>5.5311353988264589E-2</v>
      </c>
      <c r="AA176" s="44">
        <v>175</v>
      </c>
      <c r="AB176" s="6">
        <f t="shared" si="30"/>
        <v>0.87250000000000005</v>
      </c>
      <c r="AC176" s="38">
        <f t="shared" si="31"/>
        <v>1.1382885824147984</v>
      </c>
      <c r="AD176" s="38">
        <f t="shared" si="32"/>
        <v>1.1382885824147984</v>
      </c>
      <c r="AE176" s="70">
        <f t="shared" si="33"/>
        <v>1.0291550782561538</v>
      </c>
      <c r="AL176" s="38">
        <f t="shared" si="34"/>
        <v>-4.3501774194934617E-2</v>
      </c>
    </row>
    <row r="177" spans="4:38" x14ac:dyDescent="0.3">
      <c r="D177" s="20" t="s">
        <v>353</v>
      </c>
      <c r="E177" s="20" t="s">
        <v>273</v>
      </c>
      <c r="F177" s="3">
        <v>2.14</v>
      </c>
      <c r="G177" s="3">
        <v>2.2999999999999998</v>
      </c>
      <c r="H177" s="3"/>
      <c r="I177" s="3">
        <v>302</v>
      </c>
      <c r="J177" s="68">
        <f t="shared" si="26"/>
        <v>1.68</v>
      </c>
      <c r="K177">
        <f t="shared" si="27"/>
        <v>1.69</v>
      </c>
      <c r="S177" s="38">
        <f t="shared" si="28"/>
        <v>1.7044767046158782</v>
      </c>
      <c r="T177" s="38">
        <f t="shared" si="29"/>
        <v>-1.4476704615878244E-2</v>
      </c>
      <c r="Z177" s="38">
        <v>5.5650460221636111E-2</v>
      </c>
      <c r="AA177" s="44">
        <v>176</v>
      </c>
      <c r="AB177" s="6">
        <f t="shared" si="30"/>
        <v>0.87749999999999995</v>
      </c>
      <c r="AC177" s="38">
        <f t="shared" si="31"/>
        <v>1.1625798748436227</v>
      </c>
      <c r="AD177" s="38">
        <f t="shared" si="32"/>
        <v>1.1625798748436227</v>
      </c>
      <c r="AE177" s="70">
        <f t="shared" si="33"/>
        <v>1.0354646851809213</v>
      </c>
      <c r="AL177" s="38">
        <f t="shared" si="34"/>
        <v>-1.4476704615878244E-2</v>
      </c>
    </row>
    <row r="178" spans="4:38" x14ac:dyDescent="0.3">
      <c r="D178" s="20" t="s">
        <v>329</v>
      </c>
      <c r="E178" s="20" t="s">
        <v>61</v>
      </c>
      <c r="F178" s="3">
        <v>1.48</v>
      </c>
      <c r="G178" s="3">
        <v>1.49</v>
      </c>
      <c r="H178" s="3"/>
      <c r="I178" s="3">
        <v>242</v>
      </c>
      <c r="J178" s="68">
        <f t="shared" si="26"/>
        <v>1.63</v>
      </c>
      <c r="K178">
        <f t="shared" si="27"/>
        <v>1.69</v>
      </c>
      <c r="S178" s="38">
        <f t="shared" si="28"/>
        <v>1.6542647632200209</v>
      </c>
      <c r="T178" s="38">
        <f t="shared" si="29"/>
        <v>3.5735236779979029E-2</v>
      </c>
      <c r="Z178" s="38">
        <v>5.5650460221636111E-2</v>
      </c>
      <c r="AA178" s="44">
        <v>177</v>
      </c>
      <c r="AB178" s="6">
        <f t="shared" si="30"/>
        <v>0.88249999999999995</v>
      </c>
      <c r="AC178" s="38">
        <f t="shared" si="31"/>
        <v>1.1875772631885781</v>
      </c>
      <c r="AD178" s="38">
        <f t="shared" si="32"/>
        <v>1.1875772631885781</v>
      </c>
      <c r="AE178" s="70">
        <f t="shared" si="33"/>
        <v>1.0354646851809213</v>
      </c>
      <c r="AL178" s="38">
        <f t="shared" si="34"/>
        <v>3.5735236779979029E-2</v>
      </c>
    </row>
    <row r="179" spans="4:38" x14ac:dyDescent="0.3">
      <c r="D179" s="20" t="s">
        <v>300</v>
      </c>
      <c r="E179" s="20" t="s">
        <v>25</v>
      </c>
      <c r="F179" s="3">
        <v>2.21</v>
      </c>
      <c r="G179" s="3">
        <v>2.25</v>
      </c>
      <c r="H179" s="3"/>
      <c r="I179" s="3">
        <v>258</v>
      </c>
      <c r="J179" s="68">
        <f t="shared" si="26"/>
        <v>1.64</v>
      </c>
      <c r="K179">
        <f t="shared" si="27"/>
        <v>1.66</v>
      </c>
      <c r="S179" s="38">
        <f t="shared" si="28"/>
        <v>1.6643071514991923</v>
      </c>
      <c r="T179" s="38">
        <f t="shared" si="29"/>
        <v>-4.3071514991923632E-3</v>
      </c>
      <c r="Z179" s="38">
        <v>5.5650460221636111E-2</v>
      </c>
      <c r="AA179" s="44">
        <v>178</v>
      </c>
      <c r="AB179" s="6">
        <f t="shared" si="30"/>
        <v>0.88749999999999996</v>
      </c>
      <c r="AC179" s="38">
        <f t="shared" si="31"/>
        <v>1.213339622488518</v>
      </c>
      <c r="AD179" s="38">
        <f t="shared" si="32"/>
        <v>1.213339622488518</v>
      </c>
      <c r="AE179" s="70">
        <f t="shared" si="33"/>
        <v>1.0354646851809213</v>
      </c>
      <c r="AL179" s="38">
        <f t="shared" si="34"/>
        <v>-4.3071514991923632E-3</v>
      </c>
    </row>
    <row r="180" spans="4:38" x14ac:dyDescent="0.3">
      <c r="D180" s="20" t="s">
        <v>240</v>
      </c>
      <c r="E180" s="20" t="s">
        <v>82</v>
      </c>
      <c r="F180" s="3">
        <v>1.52</v>
      </c>
      <c r="G180" s="3">
        <v>1.46</v>
      </c>
      <c r="H180" s="3"/>
      <c r="I180" s="3">
        <v>40</v>
      </c>
      <c r="J180" s="68">
        <f t="shared" si="26"/>
        <v>1.85</v>
      </c>
      <c r="K180">
        <f t="shared" si="27"/>
        <v>1.91</v>
      </c>
      <c r="S180" s="38">
        <f t="shared" si="28"/>
        <v>1.8751973053617932</v>
      </c>
      <c r="T180" s="38">
        <f t="shared" si="29"/>
        <v>3.4802694638206733E-2</v>
      </c>
      <c r="Z180" s="38">
        <v>5.5989566455007633E-2</v>
      </c>
      <c r="AA180" s="44">
        <v>179</v>
      </c>
      <c r="AB180" s="6">
        <f t="shared" si="30"/>
        <v>0.89249999999999996</v>
      </c>
      <c r="AC180" s="38">
        <f t="shared" si="31"/>
        <v>1.2399334778907378</v>
      </c>
      <c r="AD180" s="38">
        <f t="shared" si="32"/>
        <v>1.2399334778907378</v>
      </c>
      <c r="AE180" s="70">
        <f t="shared" si="33"/>
        <v>1.0417742921056885</v>
      </c>
      <c r="AL180" s="38">
        <f t="shared" si="34"/>
        <v>3.4802694638206733E-2</v>
      </c>
    </row>
    <row r="181" spans="4:38" x14ac:dyDescent="0.3">
      <c r="D181" s="20" t="s">
        <v>149</v>
      </c>
      <c r="E181" s="20" t="s">
        <v>14</v>
      </c>
      <c r="F181" s="3">
        <v>2.0299999999999998</v>
      </c>
      <c r="G181" s="3">
        <v>2.0299999999999998</v>
      </c>
      <c r="H181" s="3"/>
      <c r="I181" s="3">
        <v>203</v>
      </c>
      <c r="J181" s="68">
        <f t="shared" si="26"/>
        <v>1.68</v>
      </c>
      <c r="K181">
        <f t="shared" si="27"/>
        <v>1.66</v>
      </c>
      <c r="S181" s="38">
        <f t="shared" si="28"/>
        <v>1.7044767046158782</v>
      </c>
      <c r="T181" s="38">
        <f t="shared" si="29"/>
        <v>-4.4476704615878271E-2</v>
      </c>
      <c r="Z181" s="38">
        <v>5.5989566455007633E-2</v>
      </c>
      <c r="AA181" s="44">
        <v>180</v>
      </c>
      <c r="AB181" s="6">
        <f t="shared" si="30"/>
        <v>0.89749999999999996</v>
      </c>
      <c r="AC181" s="38">
        <f t="shared" si="31"/>
        <v>1.2674344169169047</v>
      </c>
      <c r="AD181" s="38">
        <f t="shared" si="32"/>
        <v>1.2674344169169047</v>
      </c>
      <c r="AE181" s="70">
        <f t="shared" si="33"/>
        <v>1.0417742921056885</v>
      </c>
      <c r="AL181" s="38">
        <f t="shared" si="34"/>
        <v>-4.4476704615878271E-2</v>
      </c>
    </row>
    <row r="182" spans="4:38" x14ac:dyDescent="0.3">
      <c r="D182" s="20" t="s">
        <v>302</v>
      </c>
      <c r="E182" s="20" t="s">
        <v>25</v>
      </c>
      <c r="F182" s="3">
        <v>2.06</v>
      </c>
      <c r="G182" s="3">
        <v>2.15</v>
      </c>
      <c r="H182" s="3"/>
      <c r="I182" s="3">
        <v>99</v>
      </c>
      <c r="J182" s="68">
        <f t="shared" si="26"/>
        <v>1.62</v>
      </c>
      <c r="K182">
        <f t="shared" si="27"/>
        <v>1.62</v>
      </c>
      <c r="S182" s="38">
        <f t="shared" si="28"/>
        <v>1.6442223749408496</v>
      </c>
      <c r="T182" s="38">
        <f t="shared" si="29"/>
        <v>-2.4222374940849445E-2</v>
      </c>
      <c r="Z182" s="38">
        <v>5.6413449246722536E-2</v>
      </c>
      <c r="AA182" s="44">
        <v>181</v>
      </c>
      <c r="AB182" s="6">
        <f t="shared" si="30"/>
        <v>0.90249999999999997</v>
      </c>
      <c r="AC182" s="38">
        <f t="shared" si="31"/>
        <v>1.2959288462604264</v>
      </c>
      <c r="AD182" s="38">
        <f t="shared" si="32"/>
        <v>1.2959288462604264</v>
      </c>
      <c r="AE182" s="70">
        <f t="shared" si="33"/>
        <v>1.0496613007616571</v>
      </c>
      <c r="AL182" s="38">
        <f t="shared" si="34"/>
        <v>-2.4222374940849445E-2</v>
      </c>
    </row>
    <row r="183" spans="4:38" x14ac:dyDescent="0.3">
      <c r="D183" s="20" t="s">
        <v>147</v>
      </c>
      <c r="E183" s="20" t="s">
        <v>80</v>
      </c>
      <c r="F183" s="3">
        <v>2.04</v>
      </c>
      <c r="G183" s="3">
        <v>2.08</v>
      </c>
      <c r="H183" s="3"/>
      <c r="I183" s="3">
        <v>59</v>
      </c>
      <c r="J183" s="68">
        <f t="shared" si="26"/>
        <v>1.4</v>
      </c>
      <c r="K183">
        <f t="shared" si="27"/>
        <v>1.4</v>
      </c>
      <c r="S183" s="38">
        <f t="shared" si="28"/>
        <v>1.4232898327990773</v>
      </c>
      <c r="T183" s="38">
        <f t="shared" si="29"/>
        <v>-2.328983279907737E-2</v>
      </c>
      <c r="Z183" s="38">
        <v>6.4972247754892631E-2</v>
      </c>
      <c r="AA183" s="44">
        <v>182</v>
      </c>
      <c r="AB183" s="6">
        <f t="shared" si="30"/>
        <v>0.90749999999999997</v>
      </c>
      <c r="AC183" s="38">
        <f t="shared" si="31"/>
        <v>1.3255161998000577</v>
      </c>
      <c r="AD183" s="38">
        <f t="shared" si="32"/>
        <v>1.3255161998000577</v>
      </c>
      <c r="AE183" s="70">
        <f t="shared" si="33"/>
        <v>1.208911261453693</v>
      </c>
      <c r="AL183" s="38">
        <f t="shared" si="34"/>
        <v>-2.328983279907737E-2</v>
      </c>
    </row>
    <row r="184" spans="4:38" x14ac:dyDescent="0.3">
      <c r="D184" s="20" t="s">
        <v>208</v>
      </c>
      <c r="E184" s="20" t="s">
        <v>36</v>
      </c>
      <c r="F184" s="3">
        <v>1.55</v>
      </c>
      <c r="G184" s="3">
        <v>1.6</v>
      </c>
      <c r="H184" s="3"/>
      <c r="I184" s="3">
        <v>137</v>
      </c>
      <c r="J184" s="68">
        <f t="shared" si="26"/>
        <v>1.64</v>
      </c>
      <c r="K184">
        <f t="shared" si="27"/>
        <v>1.69</v>
      </c>
      <c r="S184" s="38">
        <f t="shared" si="28"/>
        <v>1.6643071514991923</v>
      </c>
      <c r="T184" s="38">
        <f t="shared" si="29"/>
        <v>2.5692848500807663E-2</v>
      </c>
      <c r="Z184" s="38">
        <v>6.5099412592407147E-2</v>
      </c>
      <c r="AA184" s="44">
        <v>183</v>
      </c>
      <c r="AB184" s="6">
        <f t="shared" si="30"/>
        <v>0.91249999999999998</v>
      </c>
      <c r="AC184" s="38">
        <f t="shared" si="31"/>
        <v>1.3563117453352478</v>
      </c>
      <c r="AD184" s="38">
        <f t="shared" si="32"/>
        <v>1.3563117453352478</v>
      </c>
      <c r="AE184" s="70">
        <f t="shared" si="33"/>
        <v>1.2112773640504844</v>
      </c>
      <c r="AL184" s="38">
        <f t="shared" si="34"/>
        <v>2.5692848500807663E-2</v>
      </c>
    </row>
    <row r="185" spans="4:38" x14ac:dyDescent="0.3">
      <c r="D185" s="20" t="s">
        <v>274</v>
      </c>
      <c r="E185" s="20" t="s">
        <v>34</v>
      </c>
      <c r="F185" s="3">
        <v>1.63</v>
      </c>
      <c r="G185" s="3">
        <v>1.67</v>
      </c>
      <c r="H185" s="3"/>
      <c r="I185" s="3">
        <v>48</v>
      </c>
      <c r="J185" s="68">
        <f t="shared" si="26"/>
        <v>1</v>
      </c>
      <c r="K185">
        <f t="shared" si="27"/>
        <v>0.99</v>
      </c>
      <c r="S185" s="38">
        <f t="shared" si="28"/>
        <v>1.0215943016322189</v>
      </c>
      <c r="T185" s="38">
        <f t="shared" si="29"/>
        <v>-3.159430163221888E-2</v>
      </c>
      <c r="Z185" s="38">
        <v>6.5353742267435955E-2</v>
      </c>
      <c r="AA185" s="44">
        <v>184</v>
      </c>
      <c r="AB185" s="6">
        <f t="shared" si="30"/>
        <v>0.91749999999999998</v>
      </c>
      <c r="AC185" s="38">
        <f t="shared" si="31"/>
        <v>1.3884501973191481</v>
      </c>
      <c r="AD185" s="38">
        <f t="shared" si="32"/>
        <v>1.3884501973191481</v>
      </c>
      <c r="AE185" s="70">
        <f t="shared" si="33"/>
        <v>1.2160095692440631</v>
      </c>
      <c r="AL185" s="38">
        <f t="shared" si="34"/>
        <v>-3.159430163221888E-2</v>
      </c>
    </row>
    <row r="186" spans="4:38" x14ac:dyDescent="0.3">
      <c r="D186" s="20" t="s">
        <v>173</v>
      </c>
      <c r="E186" s="20" t="s">
        <v>25</v>
      </c>
      <c r="F186" s="3">
        <v>1.77</v>
      </c>
      <c r="G186" s="3">
        <v>1.83</v>
      </c>
      <c r="H186" s="3"/>
      <c r="I186" s="3">
        <v>223</v>
      </c>
      <c r="J186" s="68">
        <f t="shared" si="26"/>
        <v>1.78</v>
      </c>
      <c r="K186">
        <f t="shared" si="27"/>
        <v>1.82</v>
      </c>
      <c r="S186" s="38">
        <f t="shared" si="28"/>
        <v>1.804900587407593</v>
      </c>
      <c r="T186" s="38">
        <f t="shared" si="29"/>
        <v>1.5099412592407102E-2</v>
      </c>
      <c r="Z186" s="38">
        <v>6.5353742267435996E-2</v>
      </c>
      <c r="AA186" s="44">
        <v>185</v>
      </c>
      <c r="AB186" s="6">
        <f t="shared" si="30"/>
        <v>0.92249999999999999</v>
      </c>
      <c r="AC186" s="38">
        <f t="shared" si="31"/>
        <v>1.4220904321223211</v>
      </c>
      <c r="AD186" s="38">
        <f t="shared" si="32"/>
        <v>1.4220904321223211</v>
      </c>
      <c r="AE186" s="70">
        <f t="shared" si="33"/>
        <v>1.2160095692440638</v>
      </c>
      <c r="AL186" s="38">
        <f t="shared" si="34"/>
        <v>1.5099412592407102E-2</v>
      </c>
    </row>
    <row r="187" spans="4:38" x14ac:dyDescent="0.3">
      <c r="D187" s="20" t="s">
        <v>140</v>
      </c>
      <c r="E187" s="20" t="s">
        <v>25</v>
      </c>
      <c r="F187" s="3">
        <v>2.1</v>
      </c>
      <c r="G187" s="3">
        <v>2.12</v>
      </c>
      <c r="H187" s="3"/>
      <c r="I187" s="3">
        <v>255</v>
      </c>
      <c r="J187" s="68">
        <f t="shared" si="26"/>
        <v>1.41</v>
      </c>
      <c r="K187">
        <f t="shared" si="27"/>
        <v>1.48</v>
      </c>
      <c r="S187" s="38">
        <f t="shared" si="28"/>
        <v>1.4333322210782486</v>
      </c>
      <c r="T187" s="38">
        <f t="shared" si="29"/>
        <v>4.6667778921751335E-2</v>
      </c>
      <c r="Z187" s="38">
        <v>6.5396130546607534E-2</v>
      </c>
      <c r="AA187" s="44">
        <v>186</v>
      </c>
      <c r="AB187" s="6">
        <f t="shared" si="30"/>
        <v>0.92749999999999999</v>
      </c>
      <c r="AC187" s="38">
        <f t="shared" si="31"/>
        <v>1.4574217385976511</v>
      </c>
      <c r="AD187" s="38">
        <f t="shared" si="32"/>
        <v>1.4574217385976511</v>
      </c>
      <c r="AE187" s="70">
        <f t="shared" si="33"/>
        <v>1.2167982701096616</v>
      </c>
      <c r="AL187" s="38">
        <f t="shared" si="34"/>
        <v>4.6667778921751335E-2</v>
      </c>
    </row>
    <row r="188" spans="4:38" x14ac:dyDescent="0.3">
      <c r="D188" s="20" t="s">
        <v>23</v>
      </c>
      <c r="E188" s="20" t="s">
        <v>14</v>
      </c>
      <c r="F188" s="3">
        <v>1.73</v>
      </c>
      <c r="G188" s="3">
        <v>1.81</v>
      </c>
      <c r="H188" s="3"/>
      <c r="I188" s="3">
        <v>187</v>
      </c>
      <c r="J188" s="68">
        <f t="shared" si="26"/>
        <v>2.1</v>
      </c>
      <c r="K188">
        <f t="shared" si="27"/>
        <v>2.12</v>
      </c>
      <c r="S188" s="38">
        <f t="shared" si="28"/>
        <v>2.1262570123410796</v>
      </c>
      <c r="T188" s="38">
        <f t="shared" si="29"/>
        <v>-6.2570123410794487E-3</v>
      </c>
      <c r="Z188" s="38">
        <v>6.5735236779979056E-2</v>
      </c>
      <c r="AA188" s="44">
        <v>187</v>
      </c>
      <c r="AB188" s="6">
        <f t="shared" si="30"/>
        <v>0.9325</v>
      </c>
      <c r="AC188" s="38">
        <f t="shared" si="31"/>
        <v>1.4946722498066201</v>
      </c>
      <c r="AD188" s="38">
        <f t="shared" si="32"/>
        <v>1.4946722498066201</v>
      </c>
      <c r="AE188" s="70">
        <f t="shared" si="33"/>
        <v>1.223107877034429</v>
      </c>
      <c r="AL188" s="38">
        <f t="shared" si="34"/>
        <v>-6.2570123410794487E-3</v>
      </c>
    </row>
    <row r="189" spans="4:38" x14ac:dyDescent="0.3">
      <c r="D189" s="20" t="s">
        <v>70</v>
      </c>
      <c r="E189" s="20" t="s">
        <v>58</v>
      </c>
      <c r="F189" s="3">
        <v>0.9</v>
      </c>
      <c r="G189" s="3">
        <v>0.86</v>
      </c>
      <c r="H189" s="3"/>
      <c r="I189" s="3">
        <v>129</v>
      </c>
      <c r="J189" s="68">
        <f t="shared" si="26"/>
        <v>1.83</v>
      </c>
      <c r="K189">
        <f t="shared" si="27"/>
        <v>1.87</v>
      </c>
      <c r="S189" s="38">
        <f t="shared" si="28"/>
        <v>1.8551125288034502</v>
      </c>
      <c r="T189" s="38">
        <f t="shared" si="29"/>
        <v>1.4887471196549873E-2</v>
      </c>
      <c r="Z189" s="38">
        <v>6.6116731292522157E-2</v>
      </c>
      <c r="AA189" s="44">
        <v>188</v>
      </c>
      <c r="AB189" s="6">
        <f t="shared" si="30"/>
        <v>0.9375</v>
      </c>
      <c r="AC189" s="38">
        <f t="shared" si="31"/>
        <v>1.5341205443525465</v>
      </c>
      <c r="AD189" s="38">
        <f t="shared" si="32"/>
        <v>1.5341205443525465</v>
      </c>
      <c r="AE189" s="70">
        <f t="shared" si="33"/>
        <v>1.2302061848247949</v>
      </c>
      <c r="AL189" s="38">
        <f t="shared" si="34"/>
        <v>1.4887471196549873E-2</v>
      </c>
    </row>
    <row r="190" spans="4:38" x14ac:dyDescent="0.3">
      <c r="D190" s="20" t="s">
        <v>343</v>
      </c>
      <c r="E190" s="20" t="s">
        <v>25</v>
      </c>
      <c r="F190" s="3">
        <v>1.92</v>
      </c>
      <c r="G190" s="3">
        <v>1.95</v>
      </c>
      <c r="H190" s="3"/>
      <c r="I190" s="3">
        <v>208</v>
      </c>
      <c r="J190" s="68">
        <f t="shared" si="26"/>
        <v>1.44</v>
      </c>
      <c r="K190">
        <f t="shared" si="27"/>
        <v>1.45</v>
      </c>
      <c r="S190" s="38">
        <f t="shared" si="28"/>
        <v>1.4634593859157632</v>
      </c>
      <c r="T190" s="38">
        <f t="shared" si="29"/>
        <v>-1.3459385915763233E-2</v>
      </c>
      <c r="Z190" s="38">
        <v>6.6116731292522157E-2</v>
      </c>
      <c r="AA190" s="44">
        <v>189</v>
      </c>
      <c r="AB190" s="6">
        <f t="shared" si="30"/>
        <v>0.9425</v>
      </c>
      <c r="AC190" s="38">
        <f t="shared" si="31"/>
        <v>1.5761119739866585</v>
      </c>
      <c r="AD190" s="38">
        <f t="shared" si="32"/>
        <v>1.5761119739866585</v>
      </c>
      <c r="AE190" s="70">
        <f t="shared" si="33"/>
        <v>1.2302061848247949</v>
      </c>
      <c r="AL190" s="38">
        <f t="shared" si="34"/>
        <v>-1.3459385915763233E-2</v>
      </c>
    </row>
    <row r="191" spans="4:38" x14ac:dyDescent="0.3">
      <c r="D191" s="20" t="s">
        <v>192</v>
      </c>
      <c r="E191" s="20" t="s">
        <v>18</v>
      </c>
      <c r="F191" s="3">
        <v>1.75</v>
      </c>
      <c r="G191" s="3">
        <v>1.73</v>
      </c>
      <c r="H191" s="3"/>
      <c r="I191" s="3">
        <v>248</v>
      </c>
      <c r="J191" s="68">
        <f t="shared" si="26"/>
        <v>1.85</v>
      </c>
      <c r="K191">
        <f t="shared" si="27"/>
        <v>1.81</v>
      </c>
      <c r="S191" s="38">
        <f t="shared" si="28"/>
        <v>1.8751973053617932</v>
      </c>
      <c r="T191" s="38">
        <f t="shared" si="29"/>
        <v>-6.5197305361793134E-2</v>
      </c>
      <c r="Z191" s="38">
        <v>6.6116731292522157E-2</v>
      </c>
      <c r="AA191" s="44">
        <v>190</v>
      </c>
      <c r="AB191" s="6">
        <f t="shared" si="30"/>
        <v>0.94750000000000001</v>
      </c>
      <c r="AC191" s="38">
        <f t="shared" si="31"/>
        <v>1.6210822508524081</v>
      </c>
      <c r="AD191" s="38">
        <f t="shared" si="32"/>
        <v>1.6210822508524081</v>
      </c>
      <c r="AE191" s="70">
        <f t="shared" si="33"/>
        <v>1.2302061848247949</v>
      </c>
      <c r="AL191" s="38">
        <f t="shared" si="34"/>
        <v>-6.5197305361793134E-2</v>
      </c>
    </row>
    <row r="192" spans="4:38" x14ac:dyDescent="0.3">
      <c r="D192" s="20" t="s">
        <v>298</v>
      </c>
      <c r="E192" s="20" t="s">
        <v>25</v>
      </c>
      <c r="F192" s="3">
        <v>1.84</v>
      </c>
      <c r="G192" s="3">
        <v>1.87</v>
      </c>
      <c r="H192" s="3"/>
      <c r="I192" s="3">
        <v>205</v>
      </c>
      <c r="J192" s="68">
        <f t="shared" si="26"/>
        <v>1.61</v>
      </c>
      <c r="K192">
        <f t="shared" si="27"/>
        <v>1.66</v>
      </c>
      <c r="S192" s="38">
        <f t="shared" si="28"/>
        <v>1.6341799866616782</v>
      </c>
      <c r="T192" s="38">
        <f t="shared" si="29"/>
        <v>2.5820013338321735E-2</v>
      </c>
      <c r="Z192" s="38">
        <v>6.8066592134409243E-2</v>
      </c>
      <c r="AA192" s="44">
        <v>191</v>
      </c>
      <c r="AB192" s="6">
        <f t="shared" si="30"/>
        <v>0.95250000000000001</v>
      </c>
      <c r="AC192" s="38">
        <f t="shared" si="31"/>
        <v>1.6695925772881872</v>
      </c>
      <c r="AD192" s="38">
        <f t="shared" si="32"/>
        <v>1.6695925772881872</v>
      </c>
      <c r="AE192" s="70">
        <f t="shared" si="33"/>
        <v>1.2664864246422232</v>
      </c>
      <c r="AL192" s="38">
        <f t="shared" si="34"/>
        <v>2.5820013338321735E-2</v>
      </c>
    </row>
    <row r="193" spans="4:38" x14ac:dyDescent="0.3">
      <c r="D193" s="20" t="s">
        <v>39</v>
      </c>
      <c r="E193" s="20" t="s">
        <v>40</v>
      </c>
      <c r="F193" s="3">
        <v>1.98</v>
      </c>
      <c r="G193" s="3">
        <v>1.94</v>
      </c>
      <c r="H193" s="3"/>
      <c r="I193" s="3">
        <v>238</v>
      </c>
      <c r="J193" s="68">
        <f t="shared" si="26"/>
        <v>1.51</v>
      </c>
      <c r="K193">
        <f t="shared" si="27"/>
        <v>1.5</v>
      </c>
      <c r="S193" s="38">
        <f t="shared" si="28"/>
        <v>1.5337561038699634</v>
      </c>
      <c r="T193" s="38">
        <f t="shared" si="29"/>
        <v>-3.3756103869963416E-2</v>
      </c>
      <c r="Z193" s="38">
        <v>6.8066592134409243E-2</v>
      </c>
      <c r="AA193" s="44">
        <v>192</v>
      </c>
      <c r="AB193" s="6">
        <f t="shared" si="30"/>
        <v>0.95750000000000002</v>
      </c>
      <c r="AC193" s="38">
        <f t="shared" si="31"/>
        <v>1.7223838902526907</v>
      </c>
      <c r="AD193" s="38">
        <f t="shared" si="32"/>
        <v>1.7223838902526907</v>
      </c>
      <c r="AE193" s="70">
        <f t="shared" si="33"/>
        <v>1.2664864246422232</v>
      </c>
      <c r="AL193" s="38">
        <f t="shared" si="34"/>
        <v>-3.3756103869963416E-2</v>
      </c>
    </row>
    <row r="194" spans="4:38" x14ac:dyDescent="0.3">
      <c r="D194" s="20" t="s">
        <v>255</v>
      </c>
      <c r="E194" s="20" t="s">
        <v>25</v>
      </c>
      <c r="F194" s="3">
        <v>1.95</v>
      </c>
      <c r="G194" s="3">
        <v>2.02</v>
      </c>
      <c r="H194" s="3"/>
      <c r="I194" s="3">
        <v>69</v>
      </c>
      <c r="J194" s="68">
        <f t="shared" si="26"/>
        <v>1.72</v>
      </c>
      <c r="K194">
        <f t="shared" si="27"/>
        <v>1.78</v>
      </c>
      <c r="S194" s="38">
        <f t="shared" si="28"/>
        <v>1.7446462577325641</v>
      </c>
      <c r="T194" s="38">
        <f t="shared" si="29"/>
        <v>3.5353742267435928E-2</v>
      </c>
      <c r="Z194" s="38">
        <v>6.8363310088609852E-2</v>
      </c>
      <c r="AA194" s="44">
        <v>193</v>
      </c>
      <c r="AB194" s="6">
        <f t="shared" si="30"/>
        <v>0.96250000000000002</v>
      </c>
      <c r="AC194" s="38">
        <f t="shared" si="31"/>
        <v>1.7804643416920258</v>
      </c>
      <c r="AD194" s="38">
        <f t="shared" si="32"/>
        <v>1.7804643416920258</v>
      </c>
      <c r="AE194" s="70">
        <f t="shared" si="33"/>
        <v>1.2720073307014044</v>
      </c>
      <c r="AL194" s="38">
        <f t="shared" si="34"/>
        <v>3.5353742267435928E-2</v>
      </c>
    </row>
    <row r="195" spans="4:38" x14ac:dyDescent="0.3">
      <c r="D195" s="20" t="s">
        <v>344</v>
      </c>
      <c r="E195" s="20" t="s">
        <v>20</v>
      </c>
      <c r="F195" s="3">
        <v>1.93</v>
      </c>
      <c r="G195" s="3">
        <v>1.98</v>
      </c>
      <c r="H195" s="3"/>
      <c r="I195" s="3">
        <v>193</v>
      </c>
      <c r="J195" s="68">
        <f t="shared" ref="J195:J201" si="35">INDEX($F:$F,I195)</f>
        <v>1.98</v>
      </c>
      <c r="K195">
        <f t="shared" ref="K195:K201" si="36">INDEX($G:$G,I195)</f>
        <v>1.94</v>
      </c>
      <c r="S195" s="38">
        <f t="shared" ref="S195:S201" si="37">$O$2*J195 + $O$3</f>
        <v>2.0057483529910218</v>
      </c>
      <c r="T195" s="38">
        <f t="shared" ref="T195:T201" si="38">K195-S195</f>
        <v>-6.5748352991021886E-2</v>
      </c>
      <c r="Z195" s="38">
        <v>7.5099412592406933E-2</v>
      </c>
      <c r="AA195" s="44">
        <v>194</v>
      </c>
      <c r="AB195" s="6">
        <f t="shared" ref="AB195:AB201" si="39">(AA195-0.5)/200</f>
        <v>0.96750000000000003</v>
      </c>
      <c r="AC195" s="38">
        <f t="shared" ref="AC195:AC201" si="40">_xlfn.NORM.S.INV(AB195)</f>
        <v>1.8452581167555016</v>
      </c>
      <c r="AD195" s="38">
        <f t="shared" ref="AD195:AD201" si="41">AC195</f>
        <v>1.8452581167555016</v>
      </c>
      <c r="AE195" s="70">
        <f t="shared" ref="AE195:AE201" si="42">STANDARDIZE(Z195,AVERAGE($Z:$Z),_xlfn.STDEV.P($Z:$Z))</f>
        <v>1.3973431541727952</v>
      </c>
      <c r="AL195" s="38">
        <f t="shared" ref="AL195:AL201" si="43">T195</f>
        <v>-6.5748352991021886E-2</v>
      </c>
    </row>
    <row r="196" spans="4:38" x14ac:dyDescent="0.3">
      <c r="D196" s="20" t="s">
        <v>174</v>
      </c>
      <c r="E196" s="20" t="s">
        <v>14</v>
      </c>
      <c r="F196" s="3">
        <v>1.72</v>
      </c>
      <c r="G196" s="3">
        <v>1.75</v>
      </c>
      <c r="H196" s="3"/>
      <c r="I196" s="3">
        <v>88</v>
      </c>
      <c r="J196" s="68">
        <f t="shared" si="35"/>
        <v>1.65</v>
      </c>
      <c r="K196">
        <f t="shared" si="36"/>
        <v>1.73</v>
      </c>
      <c r="S196" s="38">
        <f t="shared" si="37"/>
        <v>1.6743495397783639</v>
      </c>
      <c r="T196" s="38">
        <f t="shared" si="38"/>
        <v>5.5650460221636111E-2</v>
      </c>
      <c r="Z196" s="38">
        <v>0.10433642356732076</v>
      </c>
      <c r="AA196" s="44">
        <v>195</v>
      </c>
      <c r="AB196" s="6">
        <f t="shared" si="39"/>
        <v>0.97250000000000003</v>
      </c>
      <c r="AC196" s="38">
        <f t="shared" si="40"/>
        <v>1.9188762262165762</v>
      </c>
      <c r="AD196" s="38">
        <f t="shared" si="41"/>
        <v>1.9188762262165762</v>
      </c>
      <c r="AE196" s="70">
        <f t="shared" si="42"/>
        <v>1.9413439089590081</v>
      </c>
      <c r="AL196" s="38">
        <f t="shared" si="43"/>
        <v>5.5650460221636111E-2</v>
      </c>
    </row>
    <row r="197" spans="4:38" x14ac:dyDescent="0.3">
      <c r="D197" s="20" t="s">
        <v>338</v>
      </c>
      <c r="E197" s="20" t="s">
        <v>80</v>
      </c>
      <c r="F197" s="3">
        <v>1.49</v>
      </c>
      <c r="G197" s="3">
        <v>1.54</v>
      </c>
      <c r="H197" s="3"/>
      <c r="I197" s="3">
        <v>112</v>
      </c>
      <c r="J197" s="68">
        <f t="shared" si="35"/>
        <v>1.83</v>
      </c>
      <c r="K197">
        <f t="shared" si="36"/>
        <v>1.91</v>
      </c>
      <c r="S197" s="38">
        <f t="shared" si="37"/>
        <v>1.8551125288034502</v>
      </c>
      <c r="T197" s="38">
        <f t="shared" si="38"/>
        <v>5.4887471196549686E-2</v>
      </c>
      <c r="Z197" s="38">
        <v>0.1149298594757211</v>
      </c>
      <c r="AA197" s="44">
        <v>196</v>
      </c>
      <c r="AB197" s="6">
        <f t="shared" si="39"/>
        <v>0.97750000000000004</v>
      </c>
      <c r="AC197" s="38">
        <f t="shared" si="40"/>
        <v>2.0046544617650963</v>
      </c>
      <c r="AD197" s="38">
        <f t="shared" si="41"/>
        <v>2.0046544617650963</v>
      </c>
      <c r="AE197" s="70">
        <f t="shared" si="42"/>
        <v>2.1384515111996691</v>
      </c>
      <c r="AL197" s="38">
        <f t="shared" si="43"/>
        <v>5.4887471196549686E-2</v>
      </c>
    </row>
    <row r="198" spans="4:38" x14ac:dyDescent="0.3">
      <c r="D198" s="20" t="s">
        <v>15</v>
      </c>
      <c r="E198" s="20" t="s">
        <v>16</v>
      </c>
      <c r="F198" s="3">
        <v>1.42</v>
      </c>
      <c r="G198" s="3">
        <v>1.46</v>
      </c>
      <c r="H198" s="3"/>
      <c r="I198" s="3">
        <v>117</v>
      </c>
      <c r="J198" s="68">
        <f t="shared" si="35"/>
        <v>1.01</v>
      </c>
      <c r="K198">
        <f t="shared" si="36"/>
        <v>1.1000000000000001</v>
      </c>
      <c r="S198" s="38">
        <f t="shared" si="37"/>
        <v>1.0316366899113902</v>
      </c>
      <c r="T198" s="38">
        <f t="shared" si="38"/>
        <v>6.8363310088609852E-2</v>
      </c>
      <c r="Z198" s="38">
        <v>0.1258624016174934</v>
      </c>
      <c r="AA198" s="44">
        <v>197</v>
      </c>
      <c r="AB198" s="6">
        <f t="shared" si="39"/>
        <v>0.98250000000000004</v>
      </c>
      <c r="AC198" s="38">
        <f t="shared" si="40"/>
        <v>2.1083583991691093</v>
      </c>
      <c r="AD198" s="38">
        <f t="shared" si="41"/>
        <v>2.1083583991691093</v>
      </c>
      <c r="AE198" s="70">
        <f t="shared" si="42"/>
        <v>2.3418687203651056</v>
      </c>
      <c r="AL198" s="38">
        <f t="shared" si="43"/>
        <v>6.8363310088609852E-2</v>
      </c>
    </row>
    <row r="199" spans="4:38" x14ac:dyDescent="0.3">
      <c r="D199" s="20" t="s">
        <v>116</v>
      </c>
      <c r="E199" s="20" t="s">
        <v>25</v>
      </c>
      <c r="F199" s="3">
        <v>1.67</v>
      </c>
      <c r="G199" s="3">
        <v>1.73</v>
      </c>
      <c r="H199" s="3"/>
      <c r="I199" s="3">
        <v>16</v>
      </c>
      <c r="J199" s="68">
        <f t="shared" si="35"/>
        <v>1.6</v>
      </c>
      <c r="K199">
        <f t="shared" si="36"/>
        <v>1.75</v>
      </c>
      <c r="S199" s="38">
        <f t="shared" si="37"/>
        <v>1.6241375983825066</v>
      </c>
      <c r="T199" s="38">
        <f t="shared" si="38"/>
        <v>0.1258624016174934</v>
      </c>
      <c r="Z199" s="38">
        <v>0.13357343454223436</v>
      </c>
      <c r="AA199" s="44">
        <v>198</v>
      </c>
      <c r="AB199" s="6">
        <f t="shared" si="39"/>
        <v>0.98750000000000004</v>
      </c>
      <c r="AC199" s="38">
        <f t="shared" si="40"/>
        <v>2.2414027276049464</v>
      </c>
      <c r="AD199" s="38">
        <f t="shared" si="41"/>
        <v>2.2414027276049464</v>
      </c>
      <c r="AE199" s="70">
        <f t="shared" si="42"/>
        <v>2.4853446637452166</v>
      </c>
      <c r="AL199" s="38">
        <f t="shared" si="43"/>
        <v>0.1258624016174934</v>
      </c>
    </row>
    <row r="200" spans="4:38" x14ac:dyDescent="0.3">
      <c r="D200" s="20" t="s">
        <v>286</v>
      </c>
      <c r="E200" s="20" t="s">
        <v>14</v>
      </c>
      <c r="F200" s="3">
        <v>1.93</v>
      </c>
      <c r="G200" s="3">
        <v>1.99</v>
      </c>
      <c r="H200" s="3"/>
      <c r="I200" s="3">
        <v>110</v>
      </c>
      <c r="J200" s="68">
        <f t="shared" si="35"/>
        <v>1.68</v>
      </c>
      <c r="K200">
        <f t="shared" si="36"/>
        <v>1.7</v>
      </c>
      <c r="S200" s="38">
        <f t="shared" si="37"/>
        <v>1.7044767046158782</v>
      </c>
      <c r="T200" s="38">
        <f t="shared" si="38"/>
        <v>-4.4767046158782353E-3</v>
      </c>
      <c r="Z200" s="38">
        <v>0.19488747119654959</v>
      </c>
      <c r="AA200" s="44">
        <v>199</v>
      </c>
      <c r="AB200" s="6">
        <f t="shared" si="39"/>
        <v>0.99250000000000005</v>
      </c>
      <c r="AC200" s="38">
        <f t="shared" si="40"/>
        <v>2.4323790585844489</v>
      </c>
      <c r="AD200" s="38">
        <f t="shared" si="41"/>
        <v>2.4323790585844489</v>
      </c>
      <c r="AE200" s="70">
        <f t="shared" si="42"/>
        <v>3.6261891313125898</v>
      </c>
      <c r="AL200" s="38">
        <f t="shared" si="43"/>
        <v>-4.4767046158782353E-3</v>
      </c>
    </row>
    <row r="201" spans="4:38" x14ac:dyDescent="0.3">
      <c r="D201" s="20" t="s">
        <v>265</v>
      </c>
      <c r="E201" s="20" t="s">
        <v>14</v>
      </c>
      <c r="F201" s="3">
        <v>1.9</v>
      </c>
      <c r="G201" s="3">
        <v>1.93</v>
      </c>
      <c r="H201" s="3"/>
      <c r="I201" s="3">
        <v>243</v>
      </c>
      <c r="J201" s="68">
        <f t="shared" si="35"/>
        <v>1.61</v>
      </c>
      <c r="K201">
        <f t="shared" si="36"/>
        <v>1.63</v>
      </c>
      <c r="S201" s="38">
        <f t="shared" si="37"/>
        <v>1.6341799866616782</v>
      </c>
      <c r="T201" s="38">
        <f t="shared" si="38"/>
        <v>-4.1799866616782921E-3</v>
      </c>
      <c r="Z201" s="38">
        <v>0.21365821110057714</v>
      </c>
      <c r="AA201" s="44">
        <v>200</v>
      </c>
      <c r="AB201" s="6">
        <f t="shared" si="39"/>
        <v>0.99750000000000005</v>
      </c>
      <c r="AC201" s="38">
        <f t="shared" si="40"/>
        <v>2.8070337683438114</v>
      </c>
      <c r="AD201" s="38">
        <f t="shared" si="41"/>
        <v>2.8070337683438114</v>
      </c>
      <c r="AE201" s="70">
        <f t="shared" si="42"/>
        <v>3.9754483864549246</v>
      </c>
      <c r="AL201" s="38">
        <f t="shared" si="43"/>
        <v>-4.1799866616782921E-3</v>
      </c>
    </row>
    <row r="202" spans="4:38" x14ac:dyDescent="0.3">
      <c r="D202" s="20" t="s">
        <v>156</v>
      </c>
      <c r="E202" s="20" t="s">
        <v>20</v>
      </c>
      <c r="F202" s="3">
        <v>1.75</v>
      </c>
      <c r="G202" s="3">
        <v>1.69</v>
      </c>
      <c r="H202" s="3"/>
      <c r="I202" s="3"/>
      <c r="J202" s="3"/>
      <c r="AB202" s="6"/>
      <c r="AC202" s="38"/>
      <c r="AD202" s="38"/>
      <c r="AL202" s="38"/>
    </row>
    <row r="203" spans="4:38" x14ac:dyDescent="0.3">
      <c r="D203" s="20" t="s">
        <v>248</v>
      </c>
      <c r="E203" s="20" t="s">
        <v>200</v>
      </c>
      <c r="F203" s="3">
        <v>1.68</v>
      </c>
      <c r="G203" s="3">
        <v>1.66</v>
      </c>
      <c r="H203" s="3"/>
      <c r="I203" s="3"/>
      <c r="AB203" s="6"/>
      <c r="AC203" s="38"/>
      <c r="AD203" s="38"/>
      <c r="AL203" s="38"/>
    </row>
    <row r="204" spans="4:38" x14ac:dyDescent="0.3">
      <c r="D204" s="20" t="s">
        <v>318</v>
      </c>
      <c r="E204" s="20" t="s">
        <v>223</v>
      </c>
      <c r="F204" s="3">
        <v>1.52</v>
      </c>
      <c r="G204" s="3">
        <v>1.52</v>
      </c>
      <c r="H204" s="3"/>
      <c r="I204" s="3"/>
      <c r="AB204" s="6"/>
      <c r="AC204" s="38"/>
      <c r="AD204" s="38"/>
      <c r="AL204" s="38"/>
    </row>
    <row r="205" spans="4:38" x14ac:dyDescent="0.3">
      <c r="D205" s="20" t="s">
        <v>152</v>
      </c>
      <c r="E205" s="20" t="s">
        <v>153</v>
      </c>
      <c r="F205" s="3">
        <v>1.61</v>
      </c>
      <c r="G205" s="3">
        <v>1.66</v>
      </c>
      <c r="H205" s="3"/>
      <c r="I205" s="3"/>
      <c r="AB205" s="6"/>
      <c r="AC205" s="38"/>
      <c r="AD205" s="38"/>
      <c r="AL205" s="38"/>
    </row>
    <row r="206" spans="4:38" x14ac:dyDescent="0.3">
      <c r="D206" s="20" t="s">
        <v>263</v>
      </c>
      <c r="E206" s="20" t="s">
        <v>80</v>
      </c>
      <c r="F206" s="3">
        <v>1.66</v>
      </c>
      <c r="G206" s="3">
        <v>1.71</v>
      </c>
      <c r="H206" s="3"/>
      <c r="I206" s="3"/>
      <c r="AB206" s="6"/>
      <c r="AC206" s="38"/>
      <c r="AD206" s="38"/>
      <c r="AL206" s="38"/>
    </row>
    <row r="207" spans="4:38" x14ac:dyDescent="0.3">
      <c r="D207" s="20" t="s">
        <v>241</v>
      </c>
      <c r="E207" s="20" t="s">
        <v>124</v>
      </c>
      <c r="F207" s="3">
        <v>1.84</v>
      </c>
      <c r="G207" s="3">
        <v>1.89</v>
      </c>
      <c r="H207" s="3"/>
      <c r="I207" s="3"/>
      <c r="AB207" s="6"/>
      <c r="AC207" s="38"/>
      <c r="AD207" s="38"/>
      <c r="AL207" s="38"/>
    </row>
    <row r="208" spans="4:38" x14ac:dyDescent="0.3">
      <c r="D208" s="20" t="s">
        <v>243</v>
      </c>
      <c r="E208" s="20" t="s">
        <v>25</v>
      </c>
      <c r="F208" s="3">
        <v>1.44</v>
      </c>
      <c r="G208" s="3">
        <v>1.45</v>
      </c>
      <c r="H208" s="3"/>
      <c r="I208" s="3"/>
      <c r="AB208" s="6"/>
      <c r="AC208" s="38"/>
      <c r="AD208" s="38"/>
      <c r="AL208" s="38"/>
    </row>
    <row r="209" spans="4:38" x14ac:dyDescent="0.3">
      <c r="D209" s="20" t="s">
        <v>107</v>
      </c>
      <c r="E209" s="20" t="s">
        <v>61</v>
      </c>
      <c r="F209" s="3">
        <v>1.81</v>
      </c>
      <c r="G209" s="3">
        <v>1.9</v>
      </c>
      <c r="H209" s="3"/>
      <c r="I209" s="3"/>
      <c r="AB209" s="6"/>
      <c r="AC209" s="38"/>
      <c r="AD209" s="38"/>
      <c r="AL209" s="38"/>
    </row>
    <row r="210" spans="4:38" x14ac:dyDescent="0.3">
      <c r="D210" s="20" t="s">
        <v>60</v>
      </c>
      <c r="E210" s="20" t="s">
        <v>61</v>
      </c>
      <c r="F210" s="3">
        <v>1.75</v>
      </c>
      <c r="G210" s="3">
        <v>1.69</v>
      </c>
      <c r="H210" s="3"/>
      <c r="I210" s="3"/>
      <c r="AB210" s="6"/>
      <c r="AC210" s="38"/>
      <c r="AD210" s="38"/>
      <c r="AL210" s="38"/>
    </row>
    <row r="211" spans="4:38" x14ac:dyDescent="0.3">
      <c r="D211" s="20" t="s">
        <v>285</v>
      </c>
      <c r="E211" s="20" t="s">
        <v>25</v>
      </c>
      <c r="F211" s="3">
        <v>1.87</v>
      </c>
      <c r="G211" s="3">
        <v>1.95</v>
      </c>
      <c r="H211" s="3"/>
      <c r="I211" s="3"/>
      <c r="AB211" s="6"/>
      <c r="AC211" s="38"/>
      <c r="AD211" s="38"/>
      <c r="AL211" s="38"/>
    </row>
    <row r="212" spans="4:38" x14ac:dyDescent="0.3">
      <c r="D212" s="20" t="s">
        <v>143</v>
      </c>
      <c r="E212" s="20" t="s">
        <v>25</v>
      </c>
      <c r="F212" s="3">
        <v>1.96</v>
      </c>
      <c r="G212" s="3">
        <v>2.02</v>
      </c>
      <c r="H212" s="3"/>
      <c r="I212" s="3"/>
      <c r="AB212" s="6"/>
      <c r="AC212" s="38"/>
      <c r="AD212" s="38"/>
      <c r="AL212" s="38"/>
    </row>
    <row r="213" spans="4:38" x14ac:dyDescent="0.3">
      <c r="D213" s="20" t="s">
        <v>93</v>
      </c>
      <c r="E213" s="20" t="s">
        <v>25</v>
      </c>
      <c r="F213" s="3">
        <v>1.92</v>
      </c>
      <c r="G213" s="3">
        <v>1.98</v>
      </c>
      <c r="H213" s="3"/>
      <c r="I213" s="3"/>
      <c r="AB213" s="6"/>
      <c r="AC213" s="38"/>
      <c r="AD213" s="38"/>
      <c r="AL213" s="38"/>
    </row>
    <row r="214" spans="4:38" x14ac:dyDescent="0.3">
      <c r="D214" s="20" t="s">
        <v>328</v>
      </c>
      <c r="E214" s="20" t="s">
        <v>61</v>
      </c>
      <c r="F214" s="3">
        <v>1.54</v>
      </c>
      <c r="G214" s="3">
        <v>1.65</v>
      </c>
      <c r="H214" s="3"/>
      <c r="I214" s="3"/>
      <c r="AB214" s="6"/>
      <c r="AC214" s="38"/>
      <c r="AD214" s="38"/>
      <c r="AL214" s="38"/>
    </row>
    <row r="215" spans="4:38" x14ac:dyDescent="0.3">
      <c r="D215" s="20" t="s">
        <v>201</v>
      </c>
      <c r="E215" s="20" t="s">
        <v>202</v>
      </c>
      <c r="F215" s="3">
        <v>1.59</v>
      </c>
      <c r="G215" s="3">
        <v>1.58</v>
      </c>
      <c r="H215" s="3"/>
      <c r="I215" s="3"/>
      <c r="AB215" s="6"/>
      <c r="AC215" s="38"/>
      <c r="AD215" s="38"/>
      <c r="AL215" s="38"/>
    </row>
    <row r="216" spans="4:38" x14ac:dyDescent="0.3">
      <c r="D216" s="20" t="s">
        <v>347</v>
      </c>
      <c r="E216" s="20" t="s">
        <v>14</v>
      </c>
      <c r="F216" s="3">
        <v>1.62</v>
      </c>
      <c r="G216" s="3">
        <v>1.67</v>
      </c>
      <c r="H216" s="3"/>
      <c r="I216" s="3"/>
      <c r="AB216" s="6"/>
      <c r="AC216" s="38"/>
      <c r="AD216" s="38"/>
      <c r="AL216" s="38"/>
    </row>
    <row r="217" spans="4:38" x14ac:dyDescent="0.3">
      <c r="D217" s="20" t="s">
        <v>159</v>
      </c>
      <c r="E217" s="20" t="s">
        <v>124</v>
      </c>
      <c r="F217" s="3">
        <v>1.79</v>
      </c>
      <c r="G217" s="3">
        <v>1.74</v>
      </c>
      <c r="H217" s="3"/>
      <c r="I217" s="3"/>
      <c r="AB217" s="6"/>
      <c r="AC217" s="38"/>
      <c r="AD217" s="38"/>
      <c r="AL217" s="38"/>
    </row>
    <row r="218" spans="4:38" x14ac:dyDescent="0.3">
      <c r="D218" s="20" t="s">
        <v>355</v>
      </c>
      <c r="E218" s="20" t="s">
        <v>273</v>
      </c>
      <c r="F218" s="3">
        <v>2.16</v>
      </c>
      <c r="G218" s="3">
        <v>2.1</v>
      </c>
      <c r="H218" s="3"/>
      <c r="I218" s="3"/>
      <c r="AB218" s="6"/>
      <c r="AC218" s="38"/>
      <c r="AD218" s="38"/>
      <c r="AL218" s="38"/>
    </row>
    <row r="219" spans="4:38" x14ac:dyDescent="0.3">
      <c r="D219" s="20" t="s">
        <v>242</v>
      </c>
      <c r="E219" s="20" t="s">
        <v>25</v>
      </c>
      <c r="F219" s="3">
        <v>2.21</v>
      </c>
      <c r="G219" s="3">
        <v>2.27</v>
      </c>
      <c r="H219" s="3"/>
      <c r="I219" s="3"/>
      <c r="AB219" s="6"/>
      <c r="AC219" s="38"/>
      <c r="AD219" s="38"/>
      <c r="AL219" s="38"/>
    </row>
    <row r="220" spans="4:38" x14ac:dyDescent="0.3">
      <c r="D220" s="20" t="s">
        <v>26</v>
      </c>
      <c r="E220" s="20" t="s">
        <v>27</v>
      </c>
      <c r="F220" s="3">
        <v>1.84</v>
      </c>
      <c r="G220" s="3">
        <v>1.95</v>
      </c>
      <c r="H220" s="3"/>
      <c r="I220" s="3"/>
      <c r="AB220" s="6"/>
      <c r="AC220" s="38"/>
      <c r="AD220" s="38"/>
      <c r="AL220" s="38"/>
    </row>
    <row r="221" spans="4:38" x14ac:dyDescent="0.3">
      <c r="D221" s="20" t="s">
        <v>294</v>
      </c>
      <c r="E221" s="20" t="s">
        <v>25</v>
      </c>
      <c r="F221" s="3">
        <v>1.85</v>
      </c>
      <c r="G221" s="3">
        <v>1.91</v>
      </c>
      <c r="H221" s="3"/>
      <c r="I221" s="3"/>
      <c r="AB221" s="6"/>
      <c r="AC221" s="38"/>
      <c r="AD221" s="38"/>
      <c r="AL221" s="38"/>
    </row>
    <row r="222" spans="4:38" x14ac:dyDescent="0.3">
      <c r="D222" s="20" t="s">
        <v>276</v>
      </c>
      <c r="E222" s="20" t="s">
        <v>25</v>
      </c>
      <c r="F222" s="3">
        <v>2.15</v>
      </c>
      <c r="G222" s="3">
        <v>2.12</v>
      </c>
      <c r="H222" s="3"/>
      <c r="I222" s="3"/>
      <c r="AB222" s="6"/>
      <c r="AC222" s="38"/>
      <c r="AD222" s="38"/>
      <c r="AL222" s="38"/>
    </row>
    <row r="223" spans="4:38" x14ac:dyDescent="0.3">
      <c r="D223" s="20" t="s">
        <v>246</v>
      </c>
      <c r="E223" s="20" t="s">
        <v>65</v>
      </c>
      <c r="F223" s="3">
        <v>1.78</v>
      </c>
      <c r="G223" s="3">
        <v>1.82</v>
      </c>
      <c r="H223" s="3"/>
      <c r="I223" s="3"/>
      <c r="AB223" s="6"/>
      <c r="AC223" s="38"/>
      <c r="AD223" s="38"/>
      <c r="AL223" s="38"/>
    </row>
    <row r="224" spans="4:38" x14ac:dyDescent="0.3">
      <c r="D224" s="20" t="s">
        <v>94</v>
      </c>
      <c r="E224" s="20" t="s">
        <v>14</v>
      </c>
      <c r="F224" s="3">
        <v>1.78</v>
      </c>
      <c r="G224" s="3">
        <v>1.86</v>
      </c>
      <c r="H224" s="3"/>
      <c r="I224" s="3"/>
      <c r="AB224" s="6"/>
      <c r="AC224" s="38"/>
      <c r="AD224" s="38"/>
      <c r="AL224" s="38"/>
    </row>
    <row r="225" spans="4:38" x14ac:dyDescent="0.3">
      <c r="D225" s="20" t="s">
        <v>168</v>
      </c>
      <c r="E225" s="20" t="s">
        <v>25</v>
      </c>
      <c r="F225" s="3">
        <v>1.98</v>
      </c>
      <c r="G225" s="3">
        <v>1.99</v>
      </c>
      <c r="H225" s="3"/>
      <c r="I225" s="3"/>
      <c r="AB225" s="6"/>
      <c r="AC225" s="38"/>
      <c r="AD225" s="38"/>
      <c r="AL225" s="38"/>
    </row>
    <row r="226" spans="4:38" x14ac:dyDescent="0.3">
      <c r="D226" s="20" t="s">
        <v>154</v>
      </c>
      <c r="E226" s="20" t="s">
        <v>75</v>
      </c>
      <c r="F226" s="3">
        <v>1.64</v>
      </c>
      <c r="G226" s="3">
        <v>1.61</v>
      </c>
      <c r="H226" s="3"/>
      <c r="I226" s="3"/>
      <c r="AB226" s="6"/>
      <c r="AC226" s="38"/>
      <c r="AD226" s="38"/>
      <c r="AL226" s="38"/>
    </row>
    <row r="227" spans="4:38" x14ac:dyDescent="0.3">
      <c r="D227" s="20" t="s">
        <v>51</v>
      </c>
      <c r="E227" s="20" t="s">
        <v>52</v>
      </c>
      <c r="F227" s="3">
        <v>2.0499999999999998</v>
      </c>
      <c r="G227" s="3">
        <v>1.91</v>
      </c>
      <c r="H227" s="3"/>
      <c r="I227" s="3"/>
      <c r="AB227" s="6"/>
      <c r="AC227" s="38"/>
      <c r="AD227" s="38"/>
      <c r="AL227" s="38"/>
    </row>
    <row r="228" spans="4:38" x14ac:dyDescent="0.3">
      <c r="D228" s="20" t="s">
        <v>115</v>
      </c>
      <c r="E228" s="20" t="s">
        <v>25</v>
      </c>
      <c r="F228" s="3">
        <v>1.6</v>
      </c>
      <c r="G228" s="3">
        <v>1.75</v>
      </c>
      <c r="H228" s="3"/>
      <c r="I228" s="3"/>
      <c r="AB228" s="6"/>
      <c r="AC228" s="38"/>
      <c r="AD228" s="38"/>
      <c r="AL228" s="38"/>
    </row>
    <row r="229" spans="4:38" x14ac:dyDescent="0.3">
      <c r="D229" s="20" t="s">
        <v>109</v>
      </c>
      <c r="E229" s="20" t="s">
        <v>14</v>
      </c>
      <c r="F229" s="3">
        <v>1.78</v>
      </c>
      <c r="G229" s="3">
        <v>1.8</v>
      </c>
      <c r="H229" s="3"/>
      <c r="I229" s="3"/>
      <c r="AB229" s="6"/>
      <c r="AC229" s="38"/>
      <c r="AD229" s="38"/>
      <c r="AL229" s="38"/>
    </row>
    <row r="230" spans="4:38" x14ac:dyDescent="0.3">
      <c r="D230" s="20" t="s">
        <v>64</v>
      </c>
      <c r="E230" s="20" t="s">
        <v>65</v>
      </c>
      <c r="F230" s="3">
        <v>2.0299999999999998</v>
      </c>
      <c r="G230" s="3">
        <v>2</v>
      </c>
      <c r="H230" s="3"/>
      <c r="I230" s="3"/>
      <c r="AB230" s="6"/>
      <c r="AC230" s="38"/>
      <c r="AD230" s="38"/>
      <c r="AL230" s="38"/>
    </row>
    <row r="231" spans="4:38" x14ac:dyDescent="0.3">
      <c r="D231" s="20" t="s">
        <v>296</v>
      </c>
      <c r="E231" s="20" t="s">
        <v>25</v>
      </c>
      <c r="F231" s="3">
        <v>1.07</v>
      </c>
      <c r="G231" s="3">
        <v>1.1000000000000001</v>
      </c>
      <c r="H231" s="3"/>
      <c r="I231" s="3"/>
      <c r="AB231" s="6"/>
      <c r="AC231" s="38"/>
      <c r="AD231" s="38"/>
      <c r="AL231" s="38"/>
    </row>
    <row r="232" spans="4:38" x14ac:dyDescent="0.3">
      <c r="D232" s="20" t="s">
        <v>151</v>
      </c>
      <c r="E232" s="20" t="s">
        <v>34</v>
      </c>
      <c r="F232" s="3">
        <v>1.92</v>
      </c>
      <c r="G232" s="3">
        <v>1.92</v>
      </c>
      <c r="H232" s="3"/>
      <c r="I232" s="3"/>
      <c r="AB232" s="6"/>
      <c r="AC232" s="38"/>
      <c r="AD232" s="38"/>
      <c r="AL232" s="38"/>
    </row>
    <row r="233" spans="4:38" x14ac:dyDescent="0.3">
      <c r="D233" s="20" t="s">
        <v>197</v>
      </c>
      <c r="E233" s="20" t="s">
        <v>198</v>
      </c>
      <c r="F233" s="3">
        <v>1.64</v>
      </c>
      <c r="G233" s="3">
        <v>1.7</v>
      </c>
      <c r="H233" s="3"/>
      <c r="I233" s="3"/>
      <c r="AB233" s="6"/>
      <c r="AC233" s="38"/>
      <c r="AD233" s="38"/>
      <c r="AL233" s="38"/>
    </row>
    <row r="234" spans="4:38" x14ac:dyDescent="0.3">
      <c r="D234" s="20" t="s">
        <v>45</v>
      </c>
      <c r="E234" s="20" t="s">
        <v>46</v>
      </c>
      <c r="F234" s="3">
        <v>1.54</v>
      </c>
      <c r="G234" s="3">
        <v>1.55</v>
      </c>
      <c r="H234" s="3"/>
      <c r="I234" s="3"/>
      <c r="AB234" s="6"/>
      <c r="AC234" s="38"/>
      <c r="AD234" s="38"/>
      <c r="AL234" s="38"/>
    </row>
    <row r="235" spans="4:38" x14ac:dyDescent="0.3">
      <c r="D235" s="20" t="s">
        <v>86</v>
      </c>
      <c r="E235" s="20" t="s">
        <v>20</v>
      </c>
      <c r="F235" s="3">
        <v>2.02</v>
      </c>
      <c r="G235" s="3">
        <v>1.99</v>
      </c>
      <c r="H235" s="3"/>
      <c r="I235" s="3"/>
      <c r="AB235" s="6"/>
      <c r="AC235" s="38"/>
      <c r="AD235" s="38"/>
      <c r="AL235" s="38"/>
    </row>
    <row r="236" spans="4:38" x14ac:dyDescent="0.3">
      <c r="D236" s="20" t="s">
        <v>270</v>
      </c>
      <c r="E236" s="20" t="s">
        <v>271</v>
      </c>
      <c r="F236" s="3">
        <v>1.21</v>
      </c>
      <c r="G236" s="3">
        <v>1.27</v>
      </c>
      <c r="H236" s="3"/>
      <c r="I236" s="3"/>
      <c r="AB236" s="6"/>
      <c r="AC236" s="38"/>
      <c r="AD236" s="38"/>
      <c r="AL236" s="38"/>
    </row>
    <row r="237" spans="4:38" x14ac:dyDescent="0.3">
      <c r="D237" s="20" t="s">
        <v>134</v>
      </c>
      <c r="E237" s="20" t="s">
        <v>75</v>
      </c>
      <c r="F237" s="3">
        <v>1.65</v>
      </c>
      <c r="G237" s="3">
        <v>1.64</v>
      </c>
      <c r="H237" s="3"/>
      <c r="I237" s="3"/>
      <c r="AB237" s="6"/>
      <c r="AC237" s="38"/>
      <c r="AD237" s="38"/>
      <c r="AL237" s="38"/>
    </row>
    <row r="238" spans="4:38" x14ac:dyDescent="0.3">
      <c r="D238" s="20" t="s">
        <v>209</v>
      </c>
      <c r="E238" s="20" t="s">
        <v>153</v>
      </c>
      <c r="F238" s="3">
        <v>1.51</v>
      </c>
      <c r="G238" s="3">
        <v>1.5</v>
      </c>
      <c r="H238" s="3"/>
      <c r="I238" s="3"/>
      <c r="AB238" s="6"/>
      <c r="AC238" s="38"/>
      <c r="AD238" s="38"/>
      <c r="AL238" s="38"/>
    </row>
    <row r="239" spans="4:38" x14ac:dyDescent="0.3">
      <c r="D239" s="20" t="s">
        <v>125</v>
      </c>
      <c r="E239" s="20" t="s">
        <v>25</v>
      </c>
      <c r="F239" s="3">
        <v>1.88</v>
      </c>
      <c r="G239" s="3">
        <v>1.95</v>
      </c>
      <c r="H239" s="3"/>
      <c r="I239" s="3"/>
      <c r="AB239" s="6"/>
      <c r="AC239" s="38"/>
      <c r="AD239" s="38"/>
      <c r="AL239" s="38"/>
    </row>
    <row r="240" spans="4:38" x14ac:dyDescent="0.3">
      <c r="D240" s="20" t="s">
        <v>89</v>
      </c>
      <c r="E240" s="20" t="s">
        <v>16</v>
      </c>
      <c r="F240" s="3">
        <v>1.27</v>
      </c>
      <c r="G240" s="3">
        <v>1.3</v>
      </c>
      <c r="H240" s="3"/>
      <c r="I240" s="3"/>
      <c r="AB240" s="6"/>
      <c r="AC240" s="38"/>
      <c r="AD240" s="38"/>
      <c r="AL240" s="38"/>
    </row>
    <row r="241" spans="4:38" x14ac:dyDescent="0.3">
      <c r="D241" s="20" t="s">
        <v>288</v>
      </c>
      <c r="E241" s="20" t="s">
        <v>127</v>
      </c>
      <c r="F241" s="3">
        <v>1.7</v>
      </c>
      <c r="G241" s="3">
        <v>1.71</v>
      </c>
      <c r="H241" s="3"/>
      <c r="I241" s="3"/>
      <c r="AB241" s="6"/>
      <c r="AC241" s="38"/>
      <c r="AD241" s="38"/>
      <c r="AL241" s="38"/>
    </row>
    <row r="242" spans="4:38" x14ac:dyDescent="0.3">
      <c r="D242" s="20" t="s">
        <v>237</v>
      </c>
      <c r="E242" s="20" t="s">
        <v>20</v>
      </c>
      <c r="F242" s="3">
        <v>1.63</v>
      </c>
      <c r="G242" s="3">
        <v>1.69</v>
      </c>
      <c r="H242" s="3"/>
      <c r="I242" s="3"/>
      <c r="AB242" s="6"/>
      <c r="AC242" s="38"/>
      <c r="AD242" s="38"/>
      <c r="AL242" s="38"/>
    </row>
    <row r="243" spans="4:38" x14ac:dyDescent="0.3">
      <c r="D243" s="20" t="s">
        <v>340</v>
      </c>
      <c r="E243" s="20" t="s">
        <v>14</v>
      </c>
      <c r="F243" s="3">
        <v>1.61</v>
      </c>
      <c r="G243" s="3">
        <v>1.63</v>
      </c>
      <c r="H243" s="3"/>
      <c r="I243" s="3"/>
      <c r="AB243" s="6"/>
      <c r="AC243" s="38"/>
      <c r="AD243" s="38"/>
      <c r="AL243" s="38"/>
    </row>
    <row r="244" spans="4:38" x14ac:dyDescent="0.3">
      <c r="D244" s="20" t="s">
        <v>132</v>
      </c>
      <c r="E244" s="20" t="s">
        <v>133</v>
      </c>
      <c r="F244" s="3">
        <v>1.66</v>
      </c>
      <c r="G244" s="3">
        <v>1.67</v>
      </c>
      <c r="H244" s="3"/>
      <c r="I244" s="3"/>
      <c r="AB244" s="6"/>
      <c r="AC244" s="38"/>
      <c r="AD244" s="38"/>
      <c r="AL244" s="38"/>
    </row>
    <row r="245" spans="4:38" x14ac:dyDescent="0.3">
      <c r="D245" s="20" t="s">
        <v>206</v>
      </c>
      <c r="E245" s="20" t="s">
        <v>58</v>
      </c>
      <c r="F245" s="3">
        <v>1.35</v>
      </c>
      <c r="G245" s="3">
        <v>1.52</v>
      </c>
      <c r="H245" s="3"/>
      <c r="I245" s="3"/>
      <c r="AB245" s="6"/>
      <c r="AC245" s="38"/>
      <c r="AD245" s="38"/>
      <c r="AL245" s="38"/>
    </row>
    <row r="246" spans="4:38" x14ac:dyDescent="0.3">
      <c r="D246" s="20" t="s">
        <v>234</v>
      </c>
      <c r="E246" s="20" t="s">
        <v>46</v>
      </c>
      <c r="F246" s="3">
        <v>1.28</v>
      </c>
      <c r="G246" s="3">
        <v>1.26</v>
      </c>
      <c r="H246" s="3"/>
      <c r="I246" s="3"/>
      <c r="AB246" s="6"/>
      <c r="AC246" s="38"/>
      <c r="AD246" s="38"/>
      <c r="AL246" s="38"/>
    </row>
    <row r="247" spans="4:38" x14ac:dyDescent="0.3">
      <c r="D247" s="20" t="s">
        <v>193</v>
      </c>
      <c r="E247" s="20" t="s">
        <v>124</v>
      </c>
      <c r="F247" s="3">
        <v>1.62</v>
      </c>
      <c r="G247" s="3">
        <v>1.63</v>
      </c>
      <c r="H247" s="3"/>
      <c r="I247" s="3"/>
      <c r="AB247" s="6"/>
      <c r="AC247" s="38"/>
      <c r="AD247" s="38"/>
      <c r="AL247" s="38"/>
    </row>
    <row r="248" spans="4:38" x14ac:dyDescent="0.3">
      <c r="D248" s="20" t="s">
        <v>195</v>
      </c>
      <c r="E248" s="20" t="s">
        <v>61</v>
      </c>
      <c r="F248" s="3">
        <v>1.85</v>
      </c>
      <c r="G248" s="3">
        <v>1.81</v>
      </c>
      <c r="H248" s="3"/>
      <c r="I248" s="3"/>
      <c r="AB248" s="6"/>
      <c r="AC248" s="38"/>
      <c r="AD248" s="38"/>
      <c r="AL248" s="38"/>
    </row>
    <row r="249" spans="4:38" x14ac:dyDescent="0.3">
      <c r="D249" s="20" t="s">
        <v>57</v>
      </c>
      <c r="E249" s="20" t="s">
        <v>58</v>
      </c>
      <c r="F249" s="3">
        <v>0.94</v>
      </c>
      <c r="G249" s="3">
        <v>0.94</v>
      </c>
      <c r="H249" s="3"/>
      <c r="I249" s="3"/>
      <c r="AB249" s="6"/>
      <c r="AC249" s="38"/>
      <c r="AD249" s="38"/>
      <c r="AL249" s="38"/>
    </row>
    <row r="250" spans="4:38" x14ac:dyDescent="0.3">
      <c r="D250" s="20" t="s">
        <v>136</v>
      </c>
      <c r="E250" s="20" t="s">
        <v>34</v>
      </c>
      <c r="F250" s="3">
        <v>1.89</v>
      </c>
      <c r="G250" s="3">
        <v>1.86</v>
      </c>
      <c r="H250" s="3"/>
      <c r="I250" s="3"/>
      <c r="AB250" s="6"/>
      <c r="AC250" s="38"/>
      <c r="AD250" s="38"/>
      <c r="AL250" s="38"/>
    </row>
    <row r="251" spans="4:38" x14ac:dyDescent="0.3">
      <c r="D251" s="20" t="s">
        <v>139</v>
      </c>
      <c r="E251" s="20" t="s">
        <v>14</v>
      </c>
      <c r="F251" s="3">
        <v>1.8</v>
      </c>
      <c r="G251" s="3">
        <v>1.83</v>
      </c>
      <c r="H251" s="3"/>
      <c r="I251" s="3"/>
      <c r="AB251" s="6"/>
      <c r="AC251" s="38"/>
      <c r="AD251" s="38"/>
      <c r="AL251" s="38"/>
    </row>
    <row r="252" spans="4:38" x14ac:dyDescent="0.3">
      <c r="D252" s="20" t="s">
        <v>183</v>
      </c>
      <c r="E252" s="20" t="s">
        <v>49</v>
      </c>
      <c r="F252" s="3">
        <v>1.98</v>
      </c>
      <c r="G252" s="3">
        <v>1.85</v>
      </c>
      <c r="H252" s="3"/>
      <c r="I252" s="3"/>
      <c r="AB252" s="6"/>
      <c r="AC252" s="38"/>
      <c r="AD252" s="38"/>
      <c r="AL252" s="38"/>
    </row>
    <row r="253" spans="4:38" x14ac:dyDescent="0.3">
      <c r="D253" s="20" t="s">
        <v>360</v>
      </c>
      <c r="E253" s="20" t="s">
        <v>75</v>
      </c>
      <c r="F253" s="3">
        <v>1.63</v>
      </c>
      <c r="G253" s="3">
        <v>1.68</v>
      </c>
      <c r="H253" s="3"/>
      <c r="I253" s="3"/>
      <c r="AB253" s="6"/>
      <c r="AC253" s="38"/>
      <c r="AD253" s="38"/>
      <c r="AL253" s="38"/>
    </row>
    <row r="254" spans="4:38" x14ac:dyDescent="0.3">
      <c r="D254" s="20" t="s">
        <v>88</v>
      </c>
      <c r="E254" s="20" t="s">
        <v>25</v>
      </c>
      <c r="F254" s="3">
        <v>1.99</v>
      </c>
      <c r="G254" s="3">
        <v>2.0099999999999998</v>
      </c>
      <c r="H254" s="3"/>
      <c r="I254" s="3"/>
      <c r="AB254" s="6"/>
      <c r="AC254" s="38"/>
      <c r="AD254" s="38"/>
      <c r="AL254" s="38"/>
    </row>
    <row r="255" spans="4:38" x14ac:dyDescent="0.3">
      <c r="D255" s="20" t="s">
        <v>53</v>
      </c>
      <c r="E255" s="20" t="s">
        <v>54</v>
      </c>
      <c r="F255" s="3">
        <v>1.41</v>
      </c>
      <c r="G255" s="3">
        <v>1.48</v>
      </c>
      <c r="H255" s="3"/>
      <c r="I255" s="3"/>
      <c r="AB255" s="6"/>
      <c r="AC255" s="38"/>
      <c r="AD255" s="38"/>
      <c r="AL255" s="38"/>
    </row>
    <row r="256" spans="4:38" x14ac:dyDescent="0.3">
      <c r="D256" s="20" t="s">
        <v>335</v>
      </c>
      <c r="E256" s="20" t="s">
        <v>16</v>
      </c>
      <c r="F256" s="3">
        <v>1.45</v>
      </c>
      <c r="G256" s="3">
        <v>1.43</v>
      </c>
      <c r="H256" s="3"/>
      <c r="I256" s="3"/>
      <c r="AB256" s="6"/>
      <c r="AC256" s="38"/>
      <c r="AD256" s="38"/>
      <c r="AL256" s="38"/>
    </row>
    <row r="257" spans="4:38" x14ac:dyDescent="0.3">
      <c r="D257" s="20" t="s">
        <v>227</v>
      </c>
      <c r="E257" s="20" t="s">
        <v>54</v>
      </c>
      <c r="F257" s="3">
        <v>1.68</v>
      </c>
      <c r="G257" s="3">
        <v>1.62</v>
      </c>
      <c r="H257" s="3"/>
      <c r="I257" s="3"/>
      <c r="AB257" s="6"/>
      <c r="AC257" s="38"/>
      <c r="AD257" s="38"/>
      <c r="AL257" s="38"/>
    </row>
    <row r="258" spans="4:38" x14ac:dyDescent="0.3">
      <c r="D258" s="20" t="s">
        <v>291</v>
      </c>
      <c r="E258" s="20" t="s">
        <v>14</v>
      </c>
      <c r="F258" s="3">
        <v>1.64</v>
      </c>
      <c r="G258" s="3">
        <v>1.66</v>
      </c>
      <c r="H258" s="3"/>
      <c r="I258" s="3"/>
      <c r="AB258" s="6"/>
      <c r="AC258" s="38"/>
      <c r="AD258" s="38"/>
      <c r="AL258" s="38"/>
    </row>
    <row r="259" spans="4:38" x14ac:dyDescent="0.3">
      <c r="D259" s="20" t="s">
        <v>213</v>
      </c>
      <c r="E259" s="20" t="s">
        <v>14</v>
      </c>
      <c r="F259" s="3">
        <v>1.89</v>
      </c>
      <c r="G259" s="3">
        <v>1.95</v>
      </c>
      <c r="H259" s="3"/>
      <c r="I259" s="3"/>
      <c r="AB259" s="6"/>
      <c r="AC259" s="38"/>
      <c r="AD259" s="38"/>
      <c r="AL259" s="38"/>
    </row>
    <row r="260" spans="4:38" x14ac:dyDescent="0.3">
      <c r="D260" s="20" t="s">
        <v>331</v>
      </c>
      <c r="E260" s="20" t="s">
        <v>80</v>
      </c>
      <c r="F260" s="3">
        <v>1.57</v>
      </c>
      <c r="G260" s="3">
        <v>1.65</v>
      </c>
      <c r="H260" s="3"/>
      <c r="I260" s="3"/>
      <c r="AB260" s="6"/>
      <c r="AC260" s="38"/>
      <c r="AD260" s="38"/>
      <c r="AL260" s="38"/>
    </row>
    <row r="261" spans="4:38" x14ac:dyDescent="0.3">
      <c r="D261" s="20" t="s">
        <v>250</v>
      </c>
      <c r="E261" s="20" t="s">
        <v>25</v>
      </c>
      <c r="F261" s="3">
        <v>2.12</v>
      </c>
      <c r="G261" s="3">
        <v>2.16</v>
      </c>
      <c r="H261" s="3"/>
      <c r="I261" s="3"/>
      <c r="AB261" s="6"/>
      <c r="AC261" s="38"/>
      <c r="AD261" s="38"/>
      <c r="AL261" s="38"/>
    </row>
    <row r="262" spans="4:38" x14ac:dyDescent="0.3">
      <c r="D262" s="20" t="s">
        <v>278</v>
      </c>
      <c r="E262" s="20" t="s">
        <v>49</v>
      </c>
      <c r="F262" s="3">
        <v>1.78</v>
      </c>
      <c r="G262" s="3">
        <v>1.87</v>
      </c>
      <c r="H262" s="3"/>
      <c r="I262" s="3"/>
      <c r="AB262" s="6"/>
      <c r="AC262" s="38"/>
      <c r="AD262" s="38"/>
      <c r="AL262" s="38"/>
    </row>
    <row r="263" spans="4:38" x14ac:dyDescent="0.3">
      <c r="D263" s="20" t="s">
        <v>256</v>
      </c>
      <c r="E263" s="20" t="s">
        <v>124</v>
      </c>
      <c r="F263" s="3">
        <v>1.41</v>
      </c>
      <c r="G263" s="3">
        <v>1.5</v>
      </c>
      <c r="H263" s="3"/>
      <c r="I263" s="3"/>
      <c r="AB263" s="6"/>
      <c r="AC263" s="38"/>
      <c r="AD263" s="38"/>
      <c r="AL263" s="38"/>
    </row>
    <row r="264" spans="4:38" x14ac:dyDescent="0.3">
      <c r="D264" s="20" t="s">
        <v>50</v>
      </c>
      <c r="E264" s="20" t="s">
        <v>25</v>
      </c>
      <c r="F264" s="3">
        <v>1.29</v>
      </c>
      <c r="G264" s="3">
        <v>1.23</v>
      </c>
      <c r="H264" s="3"/>
      <c r="I264" s="3"/>
      <c r="AB264" s="6"/>
      <c r="AC264" s="38"/>
      <c r="AD264" s="38"/>
      <c r="AL264" s="38"/>
    </row>
    <row r="265" spans="4:38" x14ac:dyDescent="0.3">
      <c r="D265" s="20" t="s">
        <v>212</v>
      </c>
      <c r="E265" s="20" t="s">
        <v>14</v>
      </c>
      <c r="F265" s="3">
        <v>1.72</v>
      </c>
      <c r="G265" s="3">
        <v>1.72</v>
      </c>
      <c r="H265" s="3"/>
      <c r="I265" s="3"/>
      <c r="AB265" s="6"/>
      <c r="AC265" s="38"/>
      <c r="AD265" s="38"/>
      <c r="AL265" s="38"/>
    </row>
    <row r="266" spans="4:38" x14ac:dyDescent="0.3">
      <c r="D266" s="20" t="s">
        <v>216</v>
      </c>
      <c r="E266" s="20" t="s">
        <v>14</v>
      </c>
      <c r="F266" s="3">
        <v>1.92</v>
      </c>
      <c r="G266" s="3">
        <v>1.96</v>
      </c>
      <c r="H266" s="3"/>
      <c r="I266" s="3"/>
      <c r="AB266" s="6"/>
      <c r="AC266" s="38"/>
      <c r="AD266" s="38"/>
      <c r="AL266" s="38"/>
    </row>
    <row r="267" spans="4:38" x14ac:dyDescent="0.3">
      <c r="D267" s="20" t="s">
        <v>252</v>
      </c>
      <c r="E267" s="20" t="s">
        <v>182</v>
      </c>
      <c r="F267" s="3">
        <v>1.85</v>
      </c>
      <c r="G267" s="3">
        <v>1.85</v>
      </c>
      <c r="H267" s="3"/>
      <c r="I267" s="3"/>
      <c r="AB267" s="6"/>
      <c r="AC267" s="38"/>
      <c r="AD267" s="38"/>
      <c r="AL267" s="38"/>
    </row>
    <row r="268" spans="4:38" x14ac:dyDescent="0.3">
      <c r="D268" s="20" t="s">
        <v>280</v>
      </c>
      <c r="E268" s="20" t="s">
        <v>14</v>
      </c>
      <c r="F268" s="3">
        <v>1.91</v>
      </c>
      <c r="G268" s="3">
        <v>1.84</v>
      </c>
      <c r="H268" s="3"/>
      <c r="I268" s="3"/>
      <c r="AB268" s="6"/>
      <c r="AC268" s="38"/>
      <c r="AD268" s="38"/>
      <c r="AL268" s="38"/>
    </row>
    <row r="269" spans="4:38" x14ac:dyDescent="0.3">
      <c r="D269" s="20" t="s">
        <v>91</v>
      </c>
      <c r="E269" s="20" t="s">
        <v>61</v>
      </c>
      <c r="F269" s="3">
        <v>1.49</v>
      </c>
      <c r="G269" s="3">
        <v>1.45</v>
      </c>
      <c r="H269" s="3"/>
      <c r="I269" s="3"/>
      <c r="AB269" s="6"/>
      <c r="AC269" s="38"/>
      <c r="AD269" s="38"/>
      <c r="AL269" s="38"/>
    </row>
    <row r="270" spans="4:38" x14ac:dyDescent="0.3">
      <c r="D270" s="20" t="s">
        <v>98</v>
      </c>
      <c r="E270" s="20" t="s">
        <v>36</v>
      </c>
      <c r="F270" s="3">
        <v>1.52</v>
      </c>
      <c r="G270" s="3">
        <v>1.68</v>
      </c>
      <c r="H270" s="3"/>
      <c r="I270" s="3"/>
      <c r="AB270" s="6"/>
      <c r="AC270" s="38"/>
      <c r="AD270" s="38"/>
      <c r="AL270" s="38"/>
    </row>
    <row r="271" spans="4:38" x14ac:dyDescent="0.3">
      <c r="D271" s="20" t="s">
        <v>325</v>
      </c>
      <c r="E271" s="20" t="s">
        <v>80</v>
      </c>
      <c r="F271" s="3">
        <v>1.87</v>
      </c>
      <c r="G271" s="3">
        <v>1.87</v>
      </c>
      <c r="H271" s="3"/>
      <c r="I271" s="3"/>
      <c r="AB271" s="6"/>
      <c r="AC271" s="38"/>
      <c r="AD271" s="38"/>
      <c r="AL271" s="38"/>
    </row>
    <row r="272" spans="4:38" x14ac:dyDescent="0.3">
      <c r="D272" s="20" t="s">
        <v>289</v>
      </c>
      <c r="E272" s="20" t="s">
        <v>25</v>
      </c>
      <c r="F272" s="3">
        <v>1.96</v>
      </c>
      <c r="G272" s="3">
        <v>2.09</v>
      </c>
      <c r="H272" s="3"/>
      <c r="I272" s="3"/>
      <c r="AB272" s="6"/>
      <c r="AC272" s="38"/>
      <c r="AD272" s="38"/>
      <c r="AL272" s="38"/>
    </row>
    <row r="273" spans="4:38" x14ac:dyDescent="0.3">
      <c r="D273" s="20" t="s">
        <v>207</v>
      </c>
      <c r="E273" s="20" t="s">
        <v>14</v>
      </c>
      <c r="F273" s="3">
        <v>1.67</v>
      </c>
      <c r="G273" s="3">
        <v>1.74</v>
      </c>
      <c r="H273" s="3"/>
      <c r="I273" s="3"/>
      <c r="AB273" s="6"/>
      <c r="AC273" s="38"/>
      <c r="AD273" s="38"/>
      <c r="AL273" s="38"/>
    </row>
    <row r="274" spans="4:38" x14ac:dyDescent="0.3">
      <c r="D274" s="20" t="s">
        <v>290</v>
      </c>
      <c r="E274" s="20" t="s">
        <v>273</v>
      </c>
      <c r="F274" s="3">
        <v>1.6</v>
      </c>
      <c r="G274" s="3">
        <v>1.62</v>
      </c>
      <c r="H274" s="3"/>
      <c r="I274" s="3"/>
      <c r="AB274" s="6"/>
      <c r="AC274" s="38"/>
      <c r="AD274" s="38"/>
      <c r="AL274" s="38"/>
    </row>
    <row r="275" spans="4:38" x14ac:dyDescent="0.3">
      <c r="D275" s="20" t="s">
        <v>146</v>
      </c>
      <c r="E275" s="20" t="s">
        <v>14</v>
      </c>
      <c r="F275" s="3">
        <v>1.99</v>
      </c>
      <c r="G275" s="3">
        <v>2.04</v>
      </c>
      <c r="H275" s="3"/>
      <c r="I275" s="3"/>
      <c r="AB275" s="6"/>
      <c r="AC275" s="38"/>
      <c r="AD275" s="38"/>
      <c r="AL275" s="38"/>
    </row>
    <row r="276" spans="4:38" x14ac:dyDescent="0.3">
      <c r="D276" s="20" t="s">
        <v>123</v>
      </c>
      <c r="E276" s="20" t="s">
        <v>124</v>
      </c>
      <c r="F276" s="3">
        <v>1.87</v>
      </c>
      <c r="G276" s="3">
        <v>1.85</v>
      </c>
      <c r="H276" s="3"/>
      <c r="I276" s="3"/>
      <c r="AB276" s="6"/>
      <c r="AC276" s="38"/>
      <c r="AD276" s="38"/>
      <c r="AL276" s="38"/>
    </row>
    <row r="277" spans="4:38" x14ac:dyDescent="0.3">
      <c r="D277" s="20" t="s">
        <v>187</v>
      </c>
      <c r="E277" s="20" t="s">
        <v>61</v>
      </c>
      <c r="F277" s="3">
        <v>1.53</v>
      </c>
      <c r="G277" s="3">
        <v>1.54</v>
      </c>
      <c r="H277" s="3"/>
      <c r="I277" s="3"/>
      <c r="AB277" s="6"/>
      <c r="AC277" s="38"/>
      <c r="AD277" s="38"/>
      <c r="AL277" s="38"/>
    </row>
    <row r="278" spans="4:38" x14ac:dyDescent="0.3">
      <c r="D278" s="20" t="s">
        <v>362</v>
      </c>
      <c r="E278" s="20" t="s">
        <v>68</v>
      </c>
      <c r="F278" s="3">
        <v>1.26</v>
      </c>
      <c r="G278" s="3">
        <v>1.25</v>
      </c>
      <c r="H278" s="3"/>
      <c r="I278" s="3"/>
      <c r="AB278" s="6"/>
      <c r="AC278" s="38"/>
      <c r="AD278" s="38"/>
      <c r="AL278" s="38"/>
    </row>
    <row r="279" spans="4:38" x14ac:dyDescent="0.3">
      <c r="D279" s="20" t="s">
        <v>305</v>
      </c>
      <c r="E279" s="20" t="s">
        <v>36</v>
      </c>
      <c r="F279" s="3">
        <v>1.45</v>
      </c>
      <c r="G279" s="3">
        <v>1.43</v>
      </c>
      <c r="H279" s="3"/>
      <c r="I279" s="3"/>
      <c r="AB279" s="6"/>
      <c r="AC279" s="38"/>
      <c r="AD279" s="38"/>
      <c r="AL279" s="38"/>
    </row>
    <row r="280" spans="4:38" x14ac:dyDescent="0.3">
      <c r="D280" s="20" t="s">
        <v>299</v>
      </c>
      <c r="E280" s="20" t="s">
        <v>36</v>
      </c>
      <c r="F280" s="3">
        <v>1.57</v>
      </c>
      <c r="G280" s="3">
        <v>1.57</v>
      </c>
      <c r="H280" s="3"/>
      <c r="I280" s="3"/>
      <c r="AB280" s="6"/>
      <c r="AC280" s="38"/>
      <c r="AD280" s="38"/>
      <c r="AL280" s="38"/>
    </row>
    <row r="281" spans="4:38" x14ac:dyDescent="0.3">
      <c r="D281" s="20" t="s">
        <v>78</v>
      </c>
      <c r="E281" s="20" t="s">
        <v>34</v>
      </c>
      <c r="F281" s="3">
        <v>2.1</v>
      </c>
      <c r="G281" s="3">
        <v>2.15</v>
      </c>
      <c r="H281" s="3"/>
      <c r="I281" s="3"/>
      <c r="AB281" s="6"/>
      <c r="AC281" s="38"/>
      <c r="AD281" s="38"/>
      <c r="AL281" s="38"/>
    </row>
    <row r="282" spans="4:38" x14ac:dyDescent="0.3">
      <c r="D282" s="20" t="s">
        <v>188</v>
      </c>
      <c r="E282" s="20" t="s">
        <v>34</v>
      </c>
      <c r="F282" s="3">
        <v>1.85</v>
      </c>
      <c r="G282" s="3">
        <v>1.84</v>
      </c>
      <c r="H282" s="3"/>
      <c r="I282" s="3"/>
      <c r="AB282" s="6"/>
      <c r="AC282" s="38"/>
      <c r="AD282" s="38"/>
      <c r="AL282" s="38"/>
    </row>
    <row r="283" spans="4:38" x14ac:dyDescent="0.3">
      <c r="D283" s="20" t="s">
        <v>304</v>
      </c>
      <c r="E283" s="20" t="s">
        <v>25</v>
      </c>
      <c r="F283" s="3">
        <v>1.86</v>
      </c>
      <c r="G283" s="3">
        <v>1.88</v>
      </c>
      <c r="H283" s="3"/>
      <c r="I283" s="3"/>
      <c r="AB283" s="6"/>
      <c r="AC283" s="38"/>
      <c r="AD283" s="38"/>
      <c r="AL283" s="38"/>
    </row>
    <row r="284" spans="4:38" x14ac:dyDescent="0.3">
      <c r="D284" s="20" t="s">
        <v>194</v>
      </c>
      <c r="E284" s="20" t="s">
        <v>14</v>
      </c>
      <c r="F284" s="3">
        <v>2.04</v>
      </c>
      <c r="G284" s="3">
        <v>2.15</v>
      </c>
      <c r="H284" s="3"/>
      <c r="I284" s="3"/>
      <c r="AB284" s="6"/>
      <c r="AC284" s="38"/>
      <c r="AD284" s="38"/>
      <c r="AL284" s="38"/>
    </row>
    <row r="285" spans="4:38" x14ac:dyDescent="0.3">
      <c r="D285" s="20" t="s">
        <v>267</v>
      </c>
      <c r="E285" s="20" t="s">
        <v>61</v>
      </c>
      <c r="F285" s="3">
        <v>1.49</v>
      </c>
      <c r="G285" s="3">
        <v>1.44</v>
      </c>
      <c r="H285" s="3"/>
      <c r="I285" s="3"/>
      <c r="AB285" s="6"/>
      <c r="AC285" s="38"/>
      <c r="AD285" s="38"/>
      <c r="AL285" s="38"/>
    </row>
    <row r="286" spans="4:38" x14ac:dyDescent="0.3">
      <c r="D286" s="20" t="s">
        <v>47</v>
      </c>
      <c r="E286" s="20" t="s">
        <v>14</v>
      </c>
      <c r="F286" s="3">
        <v>1.57</v>
      </c>
      <c r="G286" s="3">
        <v>1.62</v>
      </c>
      <c r="H286" s="3"/>
      <c r="I286" s="3"/>
      <c r="AB286" s="6"/>
      <c r="AC286" s="38"/>
      <c r="AD286" s="38"/>
      <c r="AL286" s="38"/>
    </row>
    <row r="287" spans="4:38" x14ac:dyDescent="0.3">
      <c r="D287" s="20" t="s">
        <v>259</v>
      </c>
      <c r="E287" s="20" t="s">
        <v>14</v>
      </c>
      <c r="F287" s="3">
        <v>1.99</v>
      </c>
      <c r="G287" s="3">
        <v>2.1800000000000002</v>
      </c>
      <c r="H287" s="3"/>
      <c r="I287" s="3"/>
      <c r="AB287" s="6"/>
      <c r="AC287" s="38"/>
      <c r="AD287" s="38"/>
      <c r="AL287" s="38"/>
    </row>
    <row r="288" spans="4:38" x14ac:dyDescent="0.3">
      <c r="D288" s="20" t="s">
        <v>113</v>
      </c>
      <c r="E288" s="20" t="s">
        <v>25</v>
      </c>
      <c r="F288" s="3">
        <v>2.11</v>
      </c>
      <c r="G288" s="3">
        <v>2.19</v>
      </c>
      <c r="H288" s="3"/>
      <c r="I288" s="3"/>
      <c r="AB288" s="6"/>
      <c r="AC288" s="38"/>
      <c r="AD288" s="38"/>
      <c r="AL288" s="38"/>
    </row>
    <row r="289" spans="4:38" x14ac:dyDescent="0.3">
      <c r="D289" s="20" t="s">
        <v>102</v>
      </c>
      <c r="E289" s="20" t="s">
        <v>14</v>
      </c>
      <c r="F289" s="3">
        <v>1.75</v>
      </c>
      <c r="G289" s="3">
        <v>1.77</v>
      </c>
      <c r="H289" s="3"/>
      <c r="I289" s="3"/>
      <c r="AB289" s="6"/>
      <c r="AC289" s="38"/>
      <c r="AD289" s="38"/>
      <c r="AL289" s="38"/>
    </row>
    <row r="290" spans="4:38" x14ac:dyDescent="0.3">
      <c r="D290" s="20" t="s">
        <v>326</v>
      </c>
      <c r="E290" s="20" t="s">
        <v>68</v>
      </c>
      <c r="F290" s="3">
        <v>1.0900000000000001</v>
      </c>
      <c r="G290" s="3">
        <v>1.08</v>
      </c>
      <c r="H290" s="3"/>
      <c r="I290" s="3"/>
      <c r="AB290" s="6"/>
      <c r="AC290" s="38"/>
      <c r="AD290" s="38"/>
      <c r="AL290" s="38"/>
    </row>
    <row r="291" spans="4:38" x14ac:dyDescent="0.3">
      <c r="D291" s="20" t="s">
        <v>81</v>
      </c>
      <c r="E291" s="20" t="s">
        <v>82</v>
      </c>
      <c r="F291" s="3">
        <v>1.64</v>
      </c>
      <c r="G291" s="3">
        <v>1.55</v>
      </c>
      <c r="H291" s="3"/>
      <c r="I291" s="3"/>
      <c r="AB291" s="6"/>
      <c r="AC291" s="38"/>
      <c r="AD291" s="38"/>
      <c r="AL291" s="38"/>
    </row>
    <row r="292" spans="4:38" x14ac:dyDescent="0.3">
      <c r="D292" s="20" t="s">
        <v>104</v>
      </c>
      <c r="E292" s="20" t="s">
        <v>14</v>
      </c>
      <c r="F292" s="3">
        <v>1.56</v>
      </c>
      <c r="G292" s="3">
        <v>1.59</v>
      </c>
      <c r="H292" s="3"/>
      <c r="I292" s="3"/>
      <c r="AB292" s="6"/>
      <c r="AC292" s="38"/>
      <c r="AD292" s="38"/>
      <c r="AL292" s="38"/>
    </row>
    <row r="293" spans="4:38" x14ac:dyDescent="0.3">
      <c r="D293" s="20" t="s">
        <v>114</v>
      </c>
      <c r="E293" s="20" t="s">
        <v>75</v>
      </c>
      <c r="F293" s="3">
        <v>1.56</v>
      </c>
      <c r="G293" s="3">
        <v>1.63</v>
      </c>
      <c r="H293" s="3"/>
      <c r="I293" s="3"/>
      <c r="AB293" s="6"/>
      <c r="AC293" s="38"/>
      <c r="AD293" s="38"/>
      <c r="AL293" s="38"/>
    </row>
    <row r="294" spans="4:38" x14ac:dyDescent="0.3">
      <c r="D294" s="20" t="s">
        <v>310</v>
      </c>
      <c r="E294" s="20" t="s">
        <v>311</v>
      </c>
      <c r="F294" s="3">
        <v>1.79</v>
      </c>
      <c r="G294" s="3">
        <v>1.82</v>
      </c>
      <c r="H294" s="3"/>
      <c r="I294" s="3"/>
      <c r="AB294" s="6"/>
      <c r="AC294" s="38"/>
      <c r="AD294" s="38"/>
      <c r="AL294" s="38"/>
    </row>
    <row r="295" spans="4:38" x14ac:dyDescent="0.3">
      <c r="D295" s="20" t="s">
        <v>24</v>
      </c>
      <c r="E295" s="20" t="s">
        <v>25</v>
      </c>
      <c r="F295" s="3">
        <v>2.0099999999999998</v>
      </c>
      <c r="G295" s="3">
        <v>2.0499999999999998</v>
      </c>
      <c r="H295" s="3"/>
      <c r="I295" s="3"/>
      <c r="AB295" s="6"/>
      <c r="AC295" s="38"/>
      <c r="AD295" s="38"/>
      <c r="AL295" s="38"/>
    </row>
    <row r="296" spans="4:38" x14ac:dyDescent="0.3">
      <c r="D296" s="20" t="s">
        <v>272</v>
      </c>
      <c r="E296" s="20" t="s">
        <v>273</v>
      </c>
      <c r="F296" s="3">
        <v>2.11</v>
      </c>
      <c r="G296" s="3">
        <v>2.17</v>
      </c>
      <c r="H296" s="3"/>
      <c r="I296" s="3"/>
      <c r="AB296" s="6"/>
      <c r="AC296" s="38"/>
      <c r="AD296" s="38"/>
      <c r="AL296" s="38"/>
    </row>
    <row r="297" spans="4:38" x14ac:dyDescent="0.3">
      <c r="D297" s="20" t="s">
        <v>19</v>
      </c>
      <c r="E297" s="20" t="s">
        <v>20</v>
      </c>
      <c r="F297" s="3">
        <v>1.38</v>
      </c>
      <c r="G297" s="3">
        <v>1.34</v>
      </c>
      <c r="H297" s="3"/>
      <c r="I297" s="3"/>
      <c r="AB297" s="6"/>
      <c r="AC297" s="38"/>
      <c r="AD297" s="38"/>
      <c r="AL297" s="38"/>
    </row>
    <row r="298" spans="4:38" x14ac:dyDescent="0.3">
      <c r="D298" s="20" t="s">
        <v>55</v>
      </c>
      <c r="E298" s="20" t="s">
        <v>56</v>
      </c>
      <c r="F298" s="3">
        <v>1.81</v>
      </c>
      <c r="G298" s="3">
        <v>1.7</v>
      </c>
      <c r="H298" s="3"/>
      <c r="I298" s="3"/>
      <c r="AB298" s="6"/>
      <c r="AC298" s="38"/>
      <c r="AD298" s="38"/>
      <c r="AL298" s="38"/>
    </row>
    <row r="299" spans="4:38" x14ac:dyDescent="0.3">
      <c r="D299" s="20" t="s">
        <v>62</v>
      </c>
      <c r="E299" s="20" t="s">
        <v>63</v>
      </c>
      <c r="F299" s="3">
        <v>1.37</v>
      </c>
      <c r="G299" s="3">
        <v>1.42</v>
      </c>
      <c r="H299" s="3"/>
      <c r="I299" s="3"/>
      <c r="AB299" s="6"/>
      <c r="AC299" s="38"/>
      <c r="AD299" s="38"/>
      <c r="AL299" s="38"/>
    </row>
    <row r="300" spans="4:38" x14ac:dyDescent="0.3">
      <c r="D300" s="20" t="s">
        <v>204</v>
      </c>
      <c r="E300" s="20" t="s">
        <v>25</v>
      </c>
      <c r="F300" s="3">
        <v>1.59</v>
      </c>
      <c r="G300" s="3">
        <v>1.62</v>
      </c>
      <c r="H300" s="3"/>
      <c r="I300" s="3"/>
      <c r="AB300" s="6"/>
      <c r="AC300" s="38"/>
      <c r="AD300" s="38"/>
      <c r="AL300" s="38"/>
    </row>
    <row r="301" spans="4:38" x14ac:dyDescent="0.3">
      <c r="D301" s="20" t="s">
        <v>235</v>
      </c>
      <c r="E301" s="20" t="s">
        <v>68</v>
      </c>
      <c r="F301" s="3">
        <v>0.63</v>
      </c>
      <c r="G301" s="3">
        <v>0.63</v>
      </c>
      <c r="H301" s="3"/>
      <c r="I301" s="3"/>
      <c r="AB301" s="6"/>
      <c r="AC301" s="38"/>
      <c r="AD301" s="38"/>
      <c r="AL301" s="38"/>
    </row>
    <row r="302" spans="4:38" x14ac:dyDescent="0.3">
      <c r="D302" s="20" t="s">
        <v>38</v>
      </c>
      <c r="E302" s="20" t="s">
        <v>36</v>
      </c>
      <c r="F302" s="3">
        <v>1.68</v>
      </c>
      <c r="G302" s="3">
        <v>1.69</v>
      </c>
      <c r="H302" s="3"/>
      <c r="I302" s="3"/>
      <c r="AB302" s="6"/>
      <c r="AC302" s="38"/>
      <c r="AD302" s="38"/>
      <c r="AL302" s="38"/>
    </row>
    <row r="303" spans="4:38" x14ac:dyDescent="0.3">
      <c r="D303" s="20" t="s">
        <v>354</v>
      </c>
      <c r="E303" s="20" t="s">
        <v>61</v>
      </c>
      <c r="F303" s="3">
        <v>1.46</v>
      </c>
      <c r="G303" s="3">
        <v>1.43</v>
      </c>
      <c r="H303" s="3"/>
      <c r="I303" s="3"/>
      <c r="AB303" s="6"/>
      <c r="AC303" s="38"/>
      <c r="AD303" s="38"/>
      <c r="AL303" s="38"/>
    </row>
    <row r="304" spans="4:38" x14ac:dyDescent="0.3">
      <c r="D304" s="20" t="s">
        <v>76</v>
      </c>
      <c r="E304" s="20" t="s">
        <v>77</v>
      </c>
      <c r="F304" s="3">
        <v>1.72</v>
      </c>
      <c r="G304" s="3">
        <v>1.75</v>
      </c>
      <c r="H304" s="3"/>
      <c r="I304" s="3"/>
      <c r="AB304" s="6"/>
      <c r="AC304" s="38"/>
      <c r="AD304" s="38"/>
      <c r="AL304" s="38"/>
    </row>
    <row r="305" spans="4:38" x14ac:dyDescent="0.3">
      <c r="D305" s="20" t="s">
        <v>189</v>
      </c>
      <c r="E305" s="20" t="s">
        <v>25</v>
      </c>
      <c r="F305" s="3">
        <v>1.78</v>
      </c>
      <c r="G305" s="3">
        <v>1.77</v>
      </c>
      <c r="H305" s="3"/>
      <c r="I305" s="3"/>
      <c r="AB305" s="6"/>
      <c r="AC305" s="38"/>
      <c r="AD305" s="38"/>
      <c r="AL305" s="38"/>
    </row>
    <row r="306" spans="4:38" x14ac:dyDescent="0.3">
      <c r="D306" s="20" t="s">
        <v>281</v>
      </c>
      <c r="E306" s="20" t="s">
        <v>25</v>
      </c>
      <c r="F306" s="3">
        <v>1.68</v>
      </c>
      <c r="G306" s="3">
        <v>1.89</v>
      </c>
      <c r="H306" s="3"/>
      <c r="I306" s="3"/>
      <c r="AB306" s="6"/>
      <c r="AC306" s="38"/>
      <c r="AD306" s="38"/>
      <c r="AL306" s="38"/>
    </row>
    <row r="307" spans="4:38" x14ac:dyDescent="0.3">
      <c r="D307" s="20" t="s">
        <v>117</v>
      </c>
      <c r="E307" s="20" t="s">
        <v>25</v>
      </c>
      <c r="F307" s="3">
        <v>1.83</v>
      </c>
      <c r="G307" s="3">
        <v>2.0499999999999998</v>
      </c>
      <c r="H307" s="3"/>
      <c r="I307" s="3"/>
      <c r="AB307" s="6"/>
      <c r="AC307" s="38"/>
      <c r="AD307" s="38"/>
      <c r="AL307" s="38"/>
    </row>
    <row r="308" spans="4:38" x14ac:dyDescent="0.3">
      <c r="D308" s="20" t="s">
        <v>42</v>
      </c>
      <c r="E308" s="20" t="s">
        <v>25</v>
      </c>
      <c r="F308" s="3">
        <v>1.93</v>
      </c>
      <c r="G308" s="3">
        <v>1.92</v>
      </c>
      <c r="H308" s="3"/>
      <c r="I308" s="3"/>
      <c r="AB308" s="6"/>
      <c r="AC308" s="38"/>
      <c r="AD308" s="38"/>
      <c r="AL308" s="38"/>
    </row>
    <row r="309" spans="4:38" x14ac:dyDescent="0.3">
      <c r="D309" s="20" t="s">
        <v>145</v>
      </c>
      <c r="E309" s="20" t="s">
        <v>25</v>
      </c>
      <c r="F309" s="3">
        <v>2.23</v>
      </c>
      <c r="G309" s="3">
        <v>2.19</v>
      </c>
      <c r="H309" s="3"/>
      <c r="I309" s="3"/>
      <c r="AB309" s="6"/>
      <c r="AC309" s="38"/>
      <c r="AD309" s="38"/>
      <c r="AL309" s="38"/>
    </row>
    <row r="310" spans="4:38" x14ac:dyDescent="0.3">
      <c r="D310" s="20" t="s">
        <v>186</v>
      </c>
      <c r="E310" s="20" t="s">
        <v>46</v>
      </c>
      <c r="F310" s="3">
        <v>1.6</v>
      </c>
      <c r="G310" s="3">
        <v>1.6</v>
      </c>
      <c r="H310" s="3"/>
      <c r="I310" s="3"/>
      <c r="AB310" s="6"/>
      <c r="AC310" s="38"/>
      <c r="AD310" s="38"/>
      <c r="AL310" s="38"/>
    </row>
    <row r="311" spans="4:38" x14ac:dyDescent="0.3">
      <c r="D311" s="20" t="s">
        <v>110</v>
      </c>
      <c r="E311" s="20" t="s">
        <v>34</v>
      </c>
      <c r="F311" s="3">
        <v>1.58</v>
      </c>
      <c r="G311" s="3">
        <v>1.62</v>
      </c>
      <c r="H311" s="3"/>
      <c r="I311" s="3"/>
      <c r="AB311" s="6"/>
      <c r="AC311" s="38"/>
      <c r="AD311" s="38"/>
      <c r="AL311" s="38"/>
    </row>
    <row r="312" spans="4:38" x14ac:dyDescent="0.3">
      <c r="D312" s="20" t="s">
        <v>257</v>
      </c>
      <c r="E312" s="20" t="s">
        <v>14</v>
      </c>
      <c r="F312" s="3">
        <v>1.78</v>
      </c>
      <c r="G312" s="3">
        <v>1.88</v>
      </c>
      <c r="H312" s="3"/>
      <c r="I312" s="3"/>
      <c r="AB312" s="6"/>
      <c r="AC312" s="38"/>
      <c r="AD312" s="38"/>
      <c r="AL312" s="38"/>
    </row>
    <row r="313" spans="4:38" x14ac:dyDescent="0.3">
      <c r="D313" s="20" t="s">
        <v>33</v>
      </c>
      <c r="E313" s="20" t="s">
        <v>34</v>
      </c>
      <c r="F313" s="3">
        <v>2.04</v>
      </c>
      <c r="G313" s="3">
        <v>2.0699999999999998</v>
      </c>
      <c r="H313" s="3"/>
      <c r="I313" s="3"/>
      <c r="AB313" s="6"/>
      <c r="AC313" s="38"/>
      <c r="AD313" s="38"/>
      <c r="AL313" s="38"/>
    </row>
    <row r="314" spans="4:38" x14ac:dyDescent="0.3">
      <c r="D314" s="20" t="s">
        <v>131</v>
      </c>
      <c r="E314" s="20" t="s">
        <v>25</v>
      </c>
      <c r="F314" s="3">
        <v>2.0299999999999998</v>
      </c>
      <c r="G314" s="3">
        <v>2.0099999999999998</v>
      </c>
      <c r="H314" s="3"/>
      <c r="I314" s="3"/>
      <c r="AB314" s="6"/>
      <c r="AC314" s="38"/>
      <c r="AD314" s="38"/>
      <c r="AL314" s="38"/>
    </row>
    <row r="315" spans="4:38" x14ac:dyDescent="0.3">
      <c r="D315" s="20" t="s">
        <v>268</v>
      </c>
      <c r="E315" s="20" t="s">
        <v>61</v>
      </c>
      <c r="F315" s="3">
        <v>1.76</v>
      </c>
      <c r="G315" s="3">
        <v>1.79</v>
      </c>
      <c r="H315" s="3"/>
      <c r="I315" s="3"/>
      <c r="AB315" s="6"/>
      <c r="AC315" s="38"/>
      <c r="AD315" s="38"/>
      <c r="AL315" s="38"/>
    </row>
    <row r="316" spans="4:38" x14ac:dyDescent="0.3">
      <c r="D316" s="20" t="s">
        <v>317</v>
      </c>
      <c r="E316" s="20" t="s">
        <v>97</v>
      </c>
      <c r="F316" s="3">
        <v>1.25</v>
      </c>
      <c r="G316" s="3">
        <v>1.27</v>
      </c>
      <c r="H316" s="3"/>
      <c r="I316" s="3"/>
      <c r="AB316" s="6"/>
      <c r="AC316" s="38"/>
      <c r="AD316" s="38"/>
      <c r="AL316" s="38"/>
    </row>
    <row r="317" spans="4:38" x14ac:dyDescent="0.3">
      <c r="D317" s="20" t="s">
        <v>87</v>
      </c>
      <c r="E317" s="20" t="s">
        <v>40</v>
      </c>
      <c r="F317" s="3">
        <v>1.1100000000000001</v>
      </c>
      <c r="G317" s="3">
        <v>1.1200000000000001</v>
      </c>
      <c r="H317" s="3"/>
      <c r="I317" s="3"/>
      <c r="AB317" s="6"/>
      <c r="AC317" s="38"/>
      <c r="AD317" s="38"/>
      <c r="AL317" s="38"/>
    </row>
    <row r="318" spans="4:38" x14ac:dyDescent="0.3">
      <c r="D318" s="20" t="s">
        <v>111</v>
      </c>
      <c r="E318" s="20" t="s">
        <v>77</v>
      </c>
      <c r="F318" s="3">
        <v>1.7</v>
      </c>
      <c r="G318" s="3">
        <v>1.71</v>
      </c>
      <c r="H318" s="3"/>
      <c r="I318" s="3"/>
      <c r="AB318" s="6"/>
      <c r="AC318" s="38"/>
      <c r="AD318" s="38"/>
      <c r="AL318" s="38"/>
    </row>
    <row r="319" spans="4:38" x14ac:dyDescent="0.3">
      <c r="D319" s="9"/>
      <c r="E319" s="9"/>
      <c r="F319" s="5"/>
      <c r="G319" s="5"/>
      <c r="H319" s="5"/>
      <c r="I319" s="5"/>
      <c r="AB319" s="6"/>
      <c r="AC319" s="38"/>
      <c r="AD319" s="38"/>
      <c r="AL319" s="38"/>
    </row>
    <row r="320" spans="4:38" x14ac:dyDescent="0.3">
      <c r="D320" s="9"/>
      <c r="E320" s="9"/>
      <c r="F320" s="5"/>
      <c r="G320" s="5"/>
      <c r="H320" s="5"/>
      <c r="I320" s="5"/>
      <c r="AB320" s="6"/>
      <c r="AC320" s="38"/>
      <c r="AD320" s="38"/>
      <c r="AL320" s="38"/>
    </row>
    <row r="321" spans="4:38" x14ac:dyDescent="0.3">
      <c r="D321" s="9"/>
      <c r="E321" s="9"/>
      <c r="F321" s="5"/>
      <c r="G321" s="5"/>
      <c r="H321" s="5"/>
      <c r="I321" s="5"/>
      <c r="AB321" s="6"/>
      <c r="AC321" s="38"/>
      <c r="AD321" s="38"/>
      <c r="AL321" s="38"/>
    </row>
    <row r="322" spans="4:38" x14ac:dyDescent="0.3">
      <c r="D322" s="9"/>
      <c r="E322" s="9"/>
      <c r="F322" s="5"/>
      <c r="G322" s="5"/>
      <c r="H322" s="5"/>
      <c r="I322" s="5"/>
      <c r="AB322" s="6"/>
      <c r="AC322" s="38"/>
      <c r="AD322" s="38"/>
      <c r="AL322" s="38"/>
    </row>
    <row r="323" spans="4:38" x14ac:dyDescent="0.3">
      <c r="D323" s="9"/>
      <c r="E323" s="9"/>
      <c r="F323" s="5"/>
      <c r="G323" s="5"/>
      <c r="H323" s="5"/>
      <c r="I323" s="5"/>
      <c r="AB323" s="6"/>
      <c r="AC323" s="38"/>
      <c r="AD323" s="38"/>
      <c r="AL323" s="38"/>
    </row>
    <row r="324" spans="4:38" x14ac:dyDescent="0.3">
      <c r="D324" s="9"/>
      <c r="E324" s="9"/>
      <c r="F324" s="5"/>
      <c r="G324" s="5"/>
      <c r="H324" s="5"/>
      <c r="I324" s="5"/>
      <c r="AB324" s="6"/>
      <c r="AC324" s="38"/>
      <c r="AD324" s="38"/>
      <c r="AL324" s="38"/>
    </row>
    <row r="325" spans="4:38" x14ac:dyDescent="0.3">
      <c r="D325" s="9"/>
      <c r="E325" s="9"/>
      <c r="F325" s="5"/>
      <c r="G325" s="5"/>
      <c r="H325" s="5"/>
      <c r="I325" s="5"/>
      <c r="AB325" s="6"/>
      <c r="AC325" s="38"/>
      <c r="AD325" s="38"/>
      <c r="AL325" s="38"/>
    </row>
    <row r="326" spans="4:38" x14ac:dyDescent="0.3">
      <c r="D326" s="9"/>
      <c r="E326" s="9"/>
      <c r="F326" s="5"/>
      <c r="G326" s="5"/>
      <c r="H326" s="5"/>
      <c r="I326" s="5"/>
    </row>
    <row r="327" spans="4:38" x14ac:dyDescent="0.3">
      <c r="D327" s="9"/>
      <c r="E327" s="9"/>
      <c r="F327" s="5"/>
      <c r="G327" s="5"/>
      <c r="H327" s="5"/>
      <c r="I327" s="5"/>
    </row>
    <row r="328" spans="4:38" x14ac:dyDescent="0.3">
      <c r="D328" s="9"/>
      <c r="E328" s="9"/>
      <c r="F328" s="5"/>
      <c r="G328" s="5"/>
      <c r="H328" s="5"/>
      <c r="I328" s="5"/>
    </row>
    <row r="329" spans="4:38" x14ac:dyDescent="0.3">
      <c r="D329" s="9"/>
      <c r="E329" s="9"/>
      <c r="F329" s="5"/>
      <c r="G329" s="5"/>
      <c r="H329" s="5"/>
      <c r="I329" s="5"/>
    </row>
    <row r="330" spans="4:38" x14ac:dyDescent="0.3">
      <c r="D330" s="9"/>
      <c r="E330" s="9"/>
      <c r="F330" s="5"/>
      <c r="G330" s="5"/>
      <c r="H330" s="5"/>
      <c r="I330" s="5"/>
    </row>
    <row r="331" spans="4:38" x14ac:dyDescent="0.3">
      <c r="D331" s="9"/>
      <c r="E331" s="9"/>
      <c r="F331" s="5"/>
      <c r="G331" s="5"/>
      <c r="H331" s="5"/>
      <c r="I331" s="5"/>
    </row>
    <row r="332" spans="4:38" x14ac:dyDescent="0.3">
      <c r="D332" s="9"/>
      <c r="E332" s="9"/>
      <c r="F332" s="5"/>
      <c r="G332" s="5"/>
      <c r="H332" s="5"/>
      <c r="I332" s="5"/>
    </row>
    <row r="333" spans="4:38" x14ac:dyDescent="0.3">
      <c r="D333" s="9"/>
      <c r="E333" s="9"/>
      <c r="F333" s="5"/>
      <c r="G333" s="5"/>
      <c r="H333" s="5"/>
      <c r="I333" s="5"/>
    </row>
    <row r="334" spans="4:38" x14ac:dyDescent="0.3">
      <c r="D334" s="9"/>
      <c r="E334" s="9"/>
      <c r="F334" s="5"/>
      <c r="G334" s="5"/>
      <c r="H334" s="5"/>
      <c r="I334" s="5"/>
    </row>
    <row r="335" spans="4:38" x14ac:dyDescent="0.3">
      <c r="D335" s="9"/>
      <c r="E335" s="9"/>
      <c r="F335" s="5"/>
      <c r="G335" s="5"/>
      <c r="H335" s="5"/>
      <c r="I335" s="5"/>
    </row>
    <row r="336" spans="4:38" x14ac:dyDescent="0.3">
      <c r="D336" s="9"/>
      <c r="E336" s="9"/>
      <c r="F336" s="5"/>
      <c r="G336" s="5"/>
      <c r="H336" s="5"/>
      <c r="I336" s="5"/>
    </row>
    <row r="337" spans="4:9" x14ac:dyDescent="0.3">
      <c r="D337" s="9"/>
      <c r="E337" s="9"/>
      <c r="F337" s="5"/>
      <c r="G337" s="5"/>
      <c r="H337" s="5"/>
      <c r="I337" s="5"/>
    </row>
    <row r="338" spans="4:9" x14ac:dyDescent="0.3">
      <c r="D338" s="9"/>
      <c r="E338" s="9"/>
      <c r="F338" s="5"/>
      <c r="G338" s="5"/>
      <c r="H338" s="5"/>
      <c r="I338" s="5"/>
    </row>
    <row r="339" spans="4:9" x14ac:dyDescent="0.3">
      <c r="D339" s="9"/>
      <c r="E339" s="9"/>
      <c r="F339" s="5"/>
      <c r="G339" s="5"/>
      <c r="H339" s="5"/>
      <c r="I339" s="5"/>
    </row>
  </sheetData>
  <sortState xmlns:xlrd2="http://schemas.microsoft.com/office/spreadsheetml/2017/richdata2" ref="BF13:BF26">
    <sortCondition ref="BF12"/>
  </sortState>
  <mergeCells count="5">
    <mergeCell ref="V1:W1"/>
    <mergeCell ref="V8:X8"/>
    <mergeCell ref="AX8:BC8"/>
    <mergeCell ref="N1:O1"/>
    <mergeCell ref="M7:P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Damla Dumen</cp:lastModifiedBy>
  <dcterms:created xsi:type="dcterms:W3CDTF">2018-08-08T18:05:24Z</dcterms:created>
  <dcterms:modified xsi:type="dcterms:W3CDTF">2019-10-27T21:03:15Z</dcterms:modified>
</cp:coreProperties>
</file>