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a/iDevelop/itmo-uni/sem2/MCH/lab1.01/"/>
    </mc:Choice>
  </mc:AlternateContent>
  <xr:revisionPtr revIDLastSave="0" documentId="13_ncr:1_{49B4D253-9B3A-0C44-A635-BC9721E4C71F}" xr6:coauthVersionLast="47" xr6:coauthVersionMax="47" xr10:uidLastSave="{00000000-0000-0000-0000-000000000000}"/>
  <bookViews>
    <workbookView xWindow="0" yWindow="500" windowWidth="28800" windowHeight="16300" xr2:uid="{42337130-DB75-304D-8F6A-7B155FC8FB3B}"/>
  </bookViews>
  <sheets>
    <sheet name="Лист1" sheetId="1" r:id="rId1"/>
  </sheets>
  <definedNames>
    <definedName name="_xlchart.v1.0" hidden="1">Лист1!$B$1</definedName>
    <definedName name="_xlchart.v1.1" hidden="1">Лист1!$B$2:$B$57</definedName>
    <definedName name="_xlchart.v1.10" hidden="1">Лист1!$H$2:$H$57</definedName>
    <definedName name="_xlchart.v1.11" hidden="1">Лист1!$B$2:$B$57</definedName>
    <definedName name="_xlchart.v1.12" hidden="1">Лист1!$H$1</definedName>
    <definedName name="_xlchart.v1.13" hidden="1">Лист1!$H$2:$H$57</definedName>
    <definedName name="_xlchart.v1.14" hidden="1">Лист1!$B$2:$B$57</definedName>
    <definedName name="_xlchart.v1.15" hidden="1">Лист1!$H$1</definedName>
    <definedName name="_xlchart.v1.16" hidden="1">Лист1!$H$2:$H$57</definedName>
    <definedName name="_xlchart.v1.17" hidden="1">Лист1!$B$2:$B$57</definedName>
    <definedName name="_xlchart.v1.18" hidden="1">Лист1!$H$1</definedName>
    <definedName name="_xlchart.v1.19" hidden="1">Лист1!$H$2:$H$57</definedName>
    <definedName name="_xlchart.v1.2" hidden="1">Лист1!$H$1</definedName>
    <definedName name="_xlchart.v1.20" hidden="1">Лист1!$B$2:$B$57</definedName>
    <definedName name="_xlchart.v1.21" hidden="1">Лист1!$H$1</definedName>
    <definedName name="_xlchart.v1.22" hidden="1">Лист1!$H$2:$H$57</definedName>
    <definedName name="_xlchart.v1.23" hidden="1">Лист1!$B$1</definedName>
    <definedName name="_xlchart.v1.24" hidden="1">Лист1!$B$3:$B$37</definedName>
    <definedName name="_xlchart.v1.25" hidden="1">Лист1!$C$1</definedName>
    <definedName name="_xlchart.v1.26" hidden="1">Лист1!$C$3:$C$37</definedName>
    <definedName name="_xlchart.v1.27" hidden="1">Лист1!$B$2:$B$57</definedName>
    <definedName name="_xlchart.v1.28" hidden="1">Лист1!$H$1</definedName>
    <definedName name="_xlchart.v1.29" hidden="1">Лист1!$H$2:$H$57</definedName>
    <definedName name="_xlchart.v1.3" hidden="1">Лист1!$H$2:$H$57</definedName>
    <definedName name="_xlchart.v1.30" hidden="1">Лист1!$B$2:$B$57</definedName>
    <definedName name="_xlchart.v1.31" hidden="1">Лист1!$H$1</definedName>
    <definedName name="_xlchart.v1.32" hidden="1">Лист1!$H$2:$H$57</definedName>
    <definedName name="_xlchart.v1.4" hidden="1">Лист1!$B$1</definedName>
    <definedName name="_xlchart.v1.5" hidden="1">Лист1!$B$2:$B$57</definedName>
    <definedName name="_xlchart.v1.6" hidden="1">Лист1!$H$1</definedName>
    <definedName name="_xlchart.v1.7" hidden="1">Лист1!$H$2:$H$57</definedName>
    <definedName name="_xlchart.v1.8" hidden="1">Лист1!$B$2:$B$57</definedName>
    <definedName name="_xlchart.v1.9" hidden="1">Лист1!$H$1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22" i="1"/>
  <c r="Q23" i="1"/>
  <c r="R23" i="1"/>
  <c r="S23" i="1"/>
  <c r="T23" i="1" s="1"/>
  <c r="Q24" i="1"/>
  <c r="R24" i="1"/>
  <c r="S24" i="1"/>
  <c r="T24" i="1" s="1"/>
  <c r="Q25" i="1"/>
  <c r="R25" i="1"/>
  <c r="S25" i="1"/>
  <c r="T25" i="1" s="1"/>
  <c r="L23" i="1"/>
  <c r="L25" i="1"/>
  <c r="L27" i="1"/>
  <c r="L29" i="1"/>
  <c r="L21" i="1"/>
  <c r="I9" i="1"/>
  <c r="I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E2" i="1" l="1"/>
  <c r="M21" i="1"/>
  <c r="N21" i="1" s="1"/>
  <c r="M23" i="1"/>
  <c r="N23" i="1" s="1"/>
  <c r="M25" i="1"/>
  <c r="N25" i="1" s="1"/>
  <c r="M27" i="1"/>
  <c r="N27" i="1" s="1"/>
  <c r="M29" i="1"/>
  <c r="N29" i="1" s="1"/>
  <c r="F4" i="1"/>
  <c r="G4" i="1" s="1"/>
  <c r="F12" i="1"/>
  <c r="G12" i="1" s="1"/>
  <c r="F20" i="1"/>
  <c r="G20" i="1" s="1"/>
  <c r="F28" i="1"/>
  <c r="G28" i="1" s="1"/>
  <c r="F36" i="1"/>
  <c r="G36" i="1" s="1"/>
  <c r="F5" i="1"/>
  <c r="G5" i="1" s="1"/>
  <c r="F13" i="1"/>
  <c r="G13" i="1" s="1"/>
  <c r="F21" i="1"/>
  <c r="G21" i="1" s="1"/>
  <c r="F29" i="1"/>
  <c r="G29" i="1" s="1"/>
  <c r="F37" i="1"/>
  <c r="G37" i="1" s="1"/>
  <c r="F6" i="1"/>
  <c r="G6" i="1" s="1"/>
  <c r="F14" i="1"/>
  <c r="G14" i="1" s="1"/>
  <c r="F22" i="1"/>
  <c r="G22" i="1" s="1"/>
  <c r="F30" i="1"/>
  <c r="G30" i="1" s="1"/>
  <c r="F2" i="1"/>
  <c r="G2" i="1" s="1"/>
  <c r="F7" i="1"/>
  <c r="G7" i="1" s="1"/>
  <c r="F15" i="1"/>
  <c r="G15" i="1" s="1"/>
  <c r="F23" i="1"/>
  <c r="G23" i="1" s="1"/>
  <c r="F31" i="1"/>
  <c r="G31" i="1" s="1"/>
  <c r="F8" i="1"/>
  <c r="G8" i="1" s="1"/>
  <c r="F16" i="1"/>
  <c r="G16" i="1" s="1"/>
  <c r="F24" i="1"/>
  <c r="G24" i="1" s="1"/>
  <c r="F32" i="1"/>
  <c r="G32" i="1" s="1"/>
  <c r="F9" i="1"/>
  <c r="G9" i="1" s="1"/>
  <c r="F17" i="1"/>
  <c r="G17" i="1" s="1"/>
  <c r="F25" i="1"/>
  <c r="G25" i="1" s="1"/>
  <c r="F33" i="1"/>
  <c r="G33" i="1" s="1"/>
  <c r="F10" i="1"/>
  <c r="G10" i="1" s="1"/>
  <c r="F18" i="1"/>
  <c r="G18" i="1" s="1"/>
  <c r="F26" i="1"/>
  <c r="G26" i="1" s="1"/>
  <c r="F34" i="1"/>
  <c r="G34" i="1" s="1"/>
  <c r="F3" i="1"/>
  <c r="G3" i="1" s="1"/>
  <c r="F11" i="1"/>
  <c r="G11" i="1" s="1"/>
  <c r="F19" i="1"/>
  <c r="G19" i="1" s="1"/>
  <c r="F27" i="1"/>
  <c r="G27" i="1" s="1"/>
  <c r="F35" i="1"/>
  <c r="G35" i="1" s="1"/>
  <c r="I2" i="1" l="1"/>
  <c r="J2" i="1" s="1"/>
</calcChain>
</file>

<file path=xl/sharedStrings.xml><?xml version="1.0" encoding="utf-8"?>
<sst xmlns="http://schemas.openxmlformats.org/spreadsheetml/2006/main" count="26" uniqueCount="25">
  <si>
    <t>Время</t>
  </si>
  <si>
    <t>Количество</t>
  </si>
  <si>
    <t>N</t>
  </si>
  <si>
    <t>Границы интервалов, с</t>
  </si>
  <si>
    <t>∆N</t>
  </si>
  <si>
    <r>
      <t xml:space="preserve"> </t>
    </r>
    <r>
      <rPr>
        <sz val="14"/>
        <color rgb="FF000000"/>
        <rFont val="Times New Roman"/>
        <family val="1"/>
      </rPr>
      <t xml:space="preserve">, </t>
    </r>
    <r>
      <rPr>
        <i/>
        <sz val="14"/>
        <color rgb="FF000000"/>
        <rFont val="Times New Roman"/>
        <family val="1"/>
      </rPr>
      <t>с</t>
    </r>
    <r>
      <rPr>
        <i/>
        <vertAlign val="superscript"/>
        <sz val="14"/>
        <color rgb="FF000000"/>
        <rFont val="Times New Roman"/>
        <family val="1"/>
      </rPr>
      <t>-1</t>
    </r>
  </si>
  <si>
    <r>
      <t>𝑡</t>
    </r>
    <r>
      <rPr>
        <i/>
        <sz val="12"/>
        <color rgb="FF000000"/>
        <rFont val="Times New Roman"/>
        <family val="1"/>
      </rPr>
      <t>, c</t>
    </r>
  </si>
  <si>
    <r>
      <t>𝜌</t>
    </r>
    <r>
      <rPr>
        <sz val="12"/>
        <color rgb="FF000000"/>
        <rFont val="Times New Roman"/>
        <family val="1"/>
      </rPr>
      <t xml:space="preserve">, </t>
    </r>
    <r>
      <rPr>
        <i/>
        <sz val="12"/>
        <color rgb="FF000000"/>
        <rFont val="Times New Roman"/>
        <family val="1"/>
      </rPr>
      <t>c</t>
    </r>
    <r>
      <rPr>
        <i/>
        <vertAlign val="superscript"/>
        <sz val="12"/>
        <color rgb="FF000000"/>
        <rFont val="Times New Roman"/>
        <family val="1"/>
      </rPr>
      <t>-1</t>
    </r>
  </si>
  <si>
    <t>Таблица 2. Данные для построения гистограммы</t>
  </si>
  <si>
    <t>t*k</t>
  </si>
  <si>
    <t>delta</t>
  </si>
  <si>
    <t>pi</t>
  </si>
  <si>
    <t>&lt;t&gt;</t>
  </si>
  <si>
    <r>
      <t xml:space="preserve">Интервал, </t>
    </r>
    <r>
      <rPr>
        <i/>
        <sz val="11"/>
        <color rgb="FF000000"/>
        <rFont val="Times New Roman"/>
        <family val="1"/>
      </rPr>
      <t>с</t>
    </r>
  </si>
  <si>
    <t>P</t>
  </si>
  <si>
    <t>от</t>
  </si>
  <si>
    <t>до</t>
  </si>
  <si>
    <t>Таблица 3</t>
  </si>
  <si>
    <r>
      <t>⟨𝑡⟩</t>
    </r>
    <r>
      <rPr>
        <vertAlign val="subscript"/>
        <sz val="11"/>
        <color rgb="FF000000"/>
        <rFont val="Cambria Math"/>
        <family val="1"/>
      </rPr>
      <t>𝑁</t>
    </r>
    <r>
      <rPr>
        <sz val="11"/>
        <color rgb="FF000000"/>
        <rFont val="Times New Roman"/>
        <family val="1"/>
      </rPr>
      <t xml:space="preserve"> ± </t>
    </r>
    <r>
      <rPr>
        <sz val="11"/>
        <color rgb="FF000000"/>
        <rFont val="Cambria Math"/>
        <family val="1"/>
      </rPr>
      <t>𝜎</t>
    </r>
  </si>
  <si>
    <r>
      <t>⟨𝑡⟩</t>
    </r>
    <r>
      <rPr>
        <vertAlign val="subscript"/>
        <sz val="11"/>
        <color rgb="FF000000"/>
        <rFont val="Cambria Math"/>
        <family val="1"/>
      </rPr>
      <t>𝑁</t>
    </r>
    <r>
      <rPr>
        <sz val="11"/>
        <color rgb="FF000000"/>
        <rFont val="Times New Roman"/>
        <family val="1"/>
      </rPr>
      <t xml:space="preserve"> ± 2</t>
    </r>
    <r>
      <rPr>
        <sz val="11"/>
        <color rgb="FF000000"/>
        <rFont val="Cambria Math"/>
        <family val="1"/>
      </rPr>
      <t>𝜎</t>
    </r>
  </si>
  <si>
    <r>
      <t>⟨𝑡⟩</t>
    </r>
    <r>
      <rPr>
        <vertAlign val="subscript"/>
        <sz val="11"/>
        <color rgb="FF000000"/>
        <rFont val="Cambria Math"/>
        <family val="1"/>
      </rPr>
      <t>𝑁</t>
    </r>
    <r>
      <rPr>
        <sz val="11"/>
        <color rgb="FF000000"/>
        <rFont val="Times New Roman"/>
        <family val="1"/>
      </rPr>
      <t xml:space="preserve"> ± 3</t>
    </r>
    <r>
      <rPr>
        <sz val="11"/>
        <color rgb="FF000000"/>
        <rFont val="Cambria Math"/>
        <family val="1"/>
      </rPr>
      <t>𝜎</t>
    </r>
  </si>
  <si>
    <t>m</t>
  </si>
  <si>
    <t>𝛿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</si>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</sst>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  <font>
      <i/>
      <vertAlign val="superscript"/>
      <sz val="14"/>
      <color rgb="FF000000"/>
      <name val="Times New Roman"/>
      <family val="1"/>
    </font>
    <font>
      <sz val="12"/>
      <color rgb="FF000000"/>
      <name val="Cambria Math"/>
      <family val="1"/>
    </font>
    <font>
      <i/>
      <vertAlign val="superscript"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Cambria Math"/>
      <family val="1"/>
    </font>
    <font>
      <vertAlign val="subscript"/>
      <sz val="11"/>
      <color rgb="FF000000"/>
      <name val="Cambria Math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7" fillId="0" borderId="2" xfId="0" applyFont="1" applyBorder="1" applyAlignment="1">
      <alignment horizontal="justify" vertical="center"/>
    </xf>
    <xf numFmtId="0" fontId="9" fillId="0" borderId="0" xfId="0" applyFont="1"/>
    <xf numFmtId="2" fontId="2" fillId="0" borderId="3" xfId="0" applyNumberFormat="1" applyFont="1" applyBorder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4" xfId="0" applyFont="1" applyBorder="1" applyAlignment="1">
      <alignment horizontal="justify" vertical="center"/>
    </xf>
    <xf numFmtId="0" fontId="13" fillId="0" borderId="3" xfId="0" applyFont="1" applyBorder="1" applyAlignment="1">
      <alignment horizontal="justify" vertical="center"/>
    </xf>
    <xf numFmtId="2" fontId="11" fillId="0" borderId="4" xfId="0" applyNumberFormat="1" applyFont="1" applyBorder="1" applyAlignment="1">
      <alignment horizontal="justify" vertical="center"/>
    </xf>
    <xf numFmtId="1" fontId="2" fillId="0" borderId="5" xfId="0" applyNumberFormat="1" applyFont="1" applyBorder="1" applyAlignment="1">
      <alignment horizontal="justify" vertical="center"/>
    </xf>
    <xf numFmtId="1" fontId="2" fillId="0" borderId="3" xfId="0" applyNumberFormat="1" applyFont="1" applyBorder="1" applyAlignment="1">
      <alignment horizontal="justify" vertical="center"/>
    </xf>
    <xf numFmtId="2" fontId="2" fillId="0" borderId="5" xfId="0" applyNumberFormat="1" applyFont="1" applyBorder="1" applyAlignment="1">
      <alignment horizontal="justify" vertical="center"/>
    </xf>
    <xf numFmtId="2" fontId="2" fillId="0" borderId="3" xfId="0" applyNumberFormat="1" applyFont="1" applyBorder="1" applyAlignment="1">
      <alignment horizontal="justify" vertical="center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1" fillId="0" borderId="6" xfId="0" applyFont="1" applyBorder="1" applyAlignment="1">
      <alignment horizontal="justify" vertical="center"/>
    </xf>
    <xf numFmtId="0" fontId="11" fillId="0" borderId="2" xfId="0" applyFont="1" applyBorder="1" applyAlignment="1">
      <alignment horizontal="justify" vertical="center"/>
    </xf>
    <xf numFmtId="0" fontId="12" fillId="0" borderId="5" xfId="0" applyFont="1" applyBorder="1" applyAlignment="1">
      <alignment horizontal="justify" vertical="center"/>
    </xf>
    <xf numFmtId="0" fontId="12" fillId="0" borderId="3" xfId="0" applyFont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11" fillId="0" borderId="3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Лист1!$X$21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Лист1!$W$22:$W$57</c:f>
              <c:numCache>
                <c:formatCode>0.00</c:formatCode>
                <c:ptCount val="36"/>
                <c:pt idx="0" formatCode="General">
                  <c:v>4.8499999999999996</c:v>
                </c:pt>
                <c:pt idx="1">
                  <c:v>4.8600000000000003</c:v>
                </c:pt>
                <c:pt idx="2" formatCode="General">
                  <c:v>4.87</c:v>
                </c:pt>
                <c:pt idx="3">
                  <c:v>4.88</c:v>
                </c:pt>
                <c:pt idx="4">
                  <c:v>4.8899999999999997</c:v>
                </c:pt>
                <c:pt idx="5" formatCode="General">
                  <c:v>4.9000000000000004</c:v>
                </c:pt>
                <c:pt idx="6">
                  <c:v>4.91</c:v>
                </c:pt>
                <c:pt idx="7">
                  <c:v>4.92</c:v>
                </c:pt>
                <c:pt idx="8" formatCode="General">
                  <c:v>4.93</c:v>
                </c:pt>
                <c:pt idx="9">
                  <c:v>4.9400000000000004</c:v>
                </c:pt>
                <c:pt idx="10">
                  <c:v>4.95</c:v>
                </c:pt>
                <c:pt idx="11" formatCode="General">
                  <c:v>4.96</c:v>
                </c:pt>
                <c:pt idx="12">
                  <c:v>4.97</c:v>
                </c:pt>
                <c:pt idx="13">
                  <c:v>4.9800000000000004</c:v>
                </c:pt>
                <c:pt idx="14" formatCode="General">
                  <c:v>4.99</c:v>
                </c:pt>
                <c:pt idx="15">
                  <c:v>5</c:v>
                </c:pt>
                <c:pt idx="16">
                  <c:v>5.01</c:v>
                </c:pt>
                <c:pt idx="17" formatCode="General">
                  <c:v>5.0199999999999996</c:v>
                </c:pt>
                <c:pt idx="18">
                  <c:v>5.03</c:v>
                </c:pt>
                <c:pt idx="19">
                  <c:v>5.04</c:v>
                </c:pt>
                <c:pt idx="20" formatCode="General">
                  <c:v>5.05</c:v>
                </c:pt>
                <c:pt idx="21">
                  <c:v>5.0599999999999996</c:v>
                </c:pt>
                <c:pt idx="22">
                  <c:v>5.07</c:v>
                </c:pt>
                <c:pt idx="23" formatCode="General">
                  <c:v>5.08</c:v>
                </c:pt>
                <c:pt idx="24">
                  <c:v>5.09</c:v>
                </c:pt>
                <c:pt idx="25">
                  <c:v>5.0999999999999996</c:v>
                </c:pt>
                <c:pt idx="26" formatCode="General">
                  <c:v>5.1099999999999897</c:v>
                </c:pt>
                <c:pt idx="27">
                  <c:v>5.1199999999999903</c:v>
                </c:pt>
                <c:pt idx="28">
                  <c:v>5.1299999999999901</c:v>
                </c:pt>
                <c:pt idx="29" formatCode="General">
                  <c:v>5.1399999999999899</c:v>
                </c:pt>
                <c:pt idx="30">
                  <c:v>5.1499999999999897</c:v>
                </c:pt>
                <c:pt idx="31">
                  <c:v>5.1599999999999904</c:v>
                </c:pt>
                <c:pt idx="32" formatCode="General">
                  <c:v>5.1699999999999902</c:v>
                </c:pt>
                <c:pt idx="33">
                  <c:v>5.1799999999999899</c:v>
                </c:pt>
                <c:pt idx="34">
                  <c:v>5.1899999999999897</c:v>
                </c:pt>
                <c:pt idx="35" formatCode="General">
                  <c:v>5.1999999999999904</c:v>
                </c:pt>
              </c:numCache>
            </c:numRef>
          </c:xVal>
          <c:yVal>
            <c:numRef>
              <c:f>Лист1!$X$22:$X$57</c:f>
              <c:numCache>
                <c:formatCode>General</c:formatCode>
                <c:ptCount val="36"/>
                <c:pt idx="0">
                  <c:v>7.3864140198964506E-2</c:v>
                </c:pt>
                <c:pt idx="1">
                  <c:v>0.12010166274348749</c:v>
                </c:pt>
                <c:pt idx="2">
                  <c:v>0.18993310039662281</c:v>
                </c:pt>
                <c:pt idx="3">
                  <c:v>0.29213834155947127</c:v>
                </c:pt>
                <c:pt idx="4">
                  <c:v>0.43703148489514859</c:v>
                </c:pt>
                <c:pt idx="5">
                  <c:v>0.63587705844030207</c:v>
                </c:pt>
                <c:pt idx="6">
                  <c:v>0.89984944188646443</c:v>
                </c:pt>
                <c:pt idx="7">
                  <c:v>1.2385193926498728</c:v>
                </c:pt>
                <c:pt idx="8">
                  <c:v>1.6579523132124538</c:v>
                </c:pt>
                <c:pt idx="9">
                  <c:v>2.1586265944315364</c:v>
                </c:pt>
                <c:pt idx="10">
                  <c:v>2.7335012445998896</c:v>
                </c:pt>
                <c:pt idx="11">
                  <c:v>3.3666447592342963</c:v>
                </c:pt>
                <c:pt idx="12">
                  <c:v>4.0328454086523564</c:v>
                </c:pt>
                <c:pt idx="13">
                  <c:v>4.6985312568383879</c:v>
                </c:pt>
                <c:pt idx="14">
                  <c:v>5.3241334253725361</c:v>
                </c:pt>
                <c:pt idx="15">
                  <c:v>5.867755446071647</c:v>
                </c:pt>
                <c:pt idx="16">
                  <c:v>6.2897204615498712</c:v>
                </c:pt>
                <c:pt idx="17">
                  <c:v>6.5573286016989867</c:v>
                </c:pt>
                <c:pt idx="18">
                  <c:v>6.6490380066905459</c:v>
                </c:pt>
                <c:pt idx="19">
                  <c:v>6.5573286016990036</c:v>
                </c:pt>
                <c:pt idx="20">
                  <c:v>6.2897204615499023</c:v>
                </c:pt>
                <c:pt idx="21">
                  <c:v>5.8677554460716905</c:v>
                </c:pt>
                <c:pt idx="22">
                  <c:v>5.3241334253725361</c:v>
                </c:pt>
                <c:pt idx="23">
                  <c:v>4.6985312568383879</c:v>
                </c:pt>
                <c:pt idx="24">
                  <c:v>4.0328454086524159</c:v>
                </c:pt>
                <c:pt idx="25">
                  <c:v>3.3666447592343549</c:v>
                </c:pt>
                <c:pt idx="26">
                  <c:v>2.7335012446005371</c:v>
                </c:pt>
                <c:pt idx="27">
                  <c:v>2.1586265944320639</c:v>
                </c:pt>
                <c:pt idx="28">
                  <c:v>1.6579523132129446</c:v>
                </c:pt>
                <c:pt idx="29">
                  <c:v>1.2385193926502762</c:v>
                </c:pt>
                <c:pt idx="30">
                  <c:v>0.89984944188678428</c:v>
                </c:pt>
                <c:pt idx="31">
                  <c:v>0.63587705844052644</c:v>
                </c:pt>
                <c:pt idx="32">
                  <c:v>0.43703148489532961</c:v>
                </c:pt>
                <c:pt idx="33">
                  <c:v>0.29213834155960117</c:v>
                </c:pt>
                <c:pt idx="34">
                  <c:v>0.18993310039671271</c:v>
                </c:pt>
                <c:pt idx="35">
                  <c:v>0.12010166274354296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3-F949-A716-1AD2D9F7E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58624"/>
        <c:axId val="598352768"/>
      </c:scatterChart>
      <c:valAx>
        <c:axId val="59835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352768"/>
        <c:crosses val="autoZero"/>
        <c:crossBetween val="midCat"/>
      </c:valAx>
      <c:valAx>
        <c:axId val="5983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35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Лист1!$B$2:$B$57</c:f>
              <c:numCache>
                <c:formatCode>0.00</c:formatCode>
                <c:ptCount val="56"/>
                <c:pt idx="0" formatCode="General">
                  <c:v>4.8499999999999996</c:v>
                </c:pt>
                <c:pt idx="1">
                  <c:v>4.8600000000000003</c:v>
                </c:pt>
                <c:pt idx="2" formatCode="General">
                  <c:v>4.87</c:v>
                </c:pt>
                <c:pt idx="3">
                  <c:v>4.88</c:v>
                </c:pt>
                <c:pt idx="4">
                  <c:v>4.8899999999999997</c:v>
                </c:pt>
                <c:pt idx="5" formatCode="General">
                  <c:v>4.9000000000000004</c:v>
                </c:pt>
                <c:pt idx="6">
                  <c:v>4.91</c:v>
                </c:pt>
                <c:pt idx="7">
                  <c:v>4.92</c:v>
                </c:pt>
                <c:pt idx="8" formatCode="General">
                  <c:v>4.93</c:v>
                </c:pt>
                <c:pt idx="9">
                  <c:v>4.9400000000000004</c:v>
                </c:pt>
                <c:pt idx="10">
                  <c:v>4.95</c:v>
                </c:pt>
                <c:pt idx="11" formatCode="General">
                  <c:v>4.96</c:v>
                </c:pt>
                <c:pt idx="12">
                  <c:v>4.97</c:v>
                </c:pt>
                <c:pt idx="13">
                  <c:v>4.9800000000000004</c:v>
                </c:pt>
                <c:pt idx="14" formatCode="General">
                  <c:v>4.99</c:v>
                </c:pt>
                <c:pt idx="15">
                  <c:v>5</c:v>
                </c:pt>
                <c:pt idx="16">
                  <c:v>5.01</c:v>
                </c:pt>
                <c:pt idx="17" formatCode="General">
                  <c:v>5.0199999999999996</c:v>
                </c:pt>
                <c:pt idx="18">
                  <c:v>5.03</c:v>
                </c:pt>
                <c:pt idx="19">
                  <c:v>5.04</c:v>
                </c:pt>
                <c:pt idx="20" formatCode="General">
                  <c:v>5.05</c:v>
                </c:pt>
                <c:pt idx="21">
                  <c:v>5.0599999999999996</c:v>
                </c:pt>
                <c:pt idx="22">
                  <c:v>5.07</c:v>
                </c:pt>
                <c:pt idx="23" formatCode="General">
                  <c:v>5.08</c:v>
                </c:pt>
                <c:pt idx="24">
                  <c:v>5.09</c:v>
                </c:pt>
                <c:pt idx="25">
                  <c:v>5.0999999999999996</c:v>
                </c:pt>
                <c:pt idx="26" formatCode="General">
                  <c:v>5.1099999999999897</c:v>
                </c:pt>
                <c:pt idx="27">
                  <c:v>5.1199999999999903</c:v>
                </c:pt>
                <c:pt idx="28">
                  <c:v>5.1299999999999901</c:v>
                </c:pt>
                <c:pt idx="29" formatCode="General">
                  <c:v>5.1399999999999899</c:v>
                </c:pt>
                <c:pt idx="30">
                  <c:v>5.1499999999999897</c:v>
                </c:pt>
                <c:pt idx="31">
                  <c:v>5.1599999999999904</c:v>
                </c:pt>
                <c:pt idx="32" formatCode="General">
                  <c:v>5.1699999999999902</c:v>
                </c:pt>
                <c:pt idx="33">
                  <c:v>5.1799999999999899</c:v>
                </c:pt>
                <c:pt idx="34">
                  <c:v>5.1899999999999897</c:v>
                </c:pt>
                <c:pt idx="35" formatCode="General">
                  <c:v>5.1999999999999904</c:v>
                </c:pt>
              </c:numCache>
            </c:numRef>
          </c:cat>
          <c:val>
            <c:numRef>
              <c:f>Лист1!$H$2:$H$57</c:f>
              <c:numCache>
                <c:formatCode>0.0000</c:formatCode>
                <c:ptCount val="56"/>
                <c:pt idx="0">
                  <c:v>8.2055647777051549E-4</c:v>
                </c:pt>
                <c:pt idx="1">
                  <c:v>2.1693979458736671E-3</c:v>
                </c:pt>
                <c:pt idx="2">
                  <c:v>5.4255341283917782E-3</c:v>
                </c:pt>
                <c:pt idx="3">
                  <c:v>1.2835662921950619E-2</c:v>
                </c:pt>
                <c:pt idx="4">
                  <c:v>2.8725436461254941E-2</c:v>
                </c:pt>
                <c:pt idx="5">
                  <c:v>6.0811749465686231E-2</c:v>
                </c:pt>
                <c:pt idx="6">
                  <c:v>0.12178137908801209</c:v>
                </c:pt>
                <c:pt idx="7">
                  <c:v>0.23069958156748444</c:v>
                </c:pt>
                <c:pt idx="8">
                  <c:v>0.4134140713469468</c:v>
                </c:pt>
                <c:pt idx="9">
                  <c:v>0.7008034499875524</c:v>
                </c:pt>
                <c:pt idx="10">
                  <c:v>1.1237759577717066</c:v>
                </c:pt>
                <c:pt idx="11">
                  <c:v>1.7046521502019842</c:v>
                </c:pt>
                <c:pt idx="12">
                  <c:v>2.4460443862289578</c:v>
                </c:pt>
                <c:pt idx="13">
                  <c:v>3.3202090211055064</c:v>
                </c:pt>
                <c:pt idx="14">
                  <c:v>4.263232771815372</c:v>
                </c:pt>
                <c:pt idx="15">
                  <c:v>5.1782760062821085</c:v>
                </c:pt>
                <c:pt idx="16">
                  <c:v>5.949820627379717</c:v>
                </c:pt>
                <c:pt idx="17">
                  <c:v>6.466884133823962</c:v>
                </c:pt>
                <c:pt idx="18">
                  <c:v>6.6490380066905459</c:v>
                </c:pt>
                <c:pt idx="19">
                  <c:v>6.466884133823994</c:v>
                </c:pt>
                <c:pt idx="20">
                  <c:v>5.9498206273797756</c:v>
                </c:pt>
                <c:pt idx="21">
                  <c:v>5.1782760062821858</c:v>
                </c:pt>
                <c:pt idx="22">
                  <c:v>4.263232771815372</c:v>
                </c:pt>
                <c:pt idx="23">
                  <c:v>3.3202090211055064</c:v>
                </c:pt>
                <c:pt idx="24">
                  <c:v>2.4460443862290306</c:v>
                </c:pt>
                <c:pt idx="25">
                  <c:v>1.7046521502020433</c:v>
                </c:pt>
                <c:pt idx="26">
                  <c:v>1.1237759577722388</c:v>
                </c:pt>
                <c:pt idx="27">
                  <c:v>0.70080344998789501</c:v>
                </c:pt>
                <c:pt idx="28">
                  <c:v>0.41341407134719155</c:v>
                </c:pt>
                <c:pt idx="29">
                  <c:v>0.23069958156763473</c:v>
                </c:pt>
                <c:pt idx="30">
                  <c:v>0.12178137908809862</c:v>
                </c:pt>
                <c:pt idx="31">
                  <c:v>6.0811749465729176E-2</c:v>
                </c:pt>
                <c:pt idx="32">
                  <c:v>2.8725436461278748E-2</c:v>
                </c:pt>
                <c:pt idx="33">
                  <c:v>1.2835662921962032E-2</c:v>
                </c:pt>
                <c:pt idx="34">
                  <c:v>5.4255341283969156E-3</c:v>
                </c:pt>
                <c:pt idx="35">
                  <c:v>2.1693979458756707E-3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B-EC4D-AFD2-87105BE9F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474128"/>
        <c:axId val="1494476400"/>
      </c:lineChart>
      <c:catAx>
        <c:axId val="14944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4476400"/>
        <c:crosses val="autoZero"/>
        <c:auto val="1"/>
        <c:lblAlgn val="ctr"/>
        <c:lblOffset val="100"/>
        <c:noMultiLvlLbl val="0"/>
      </c:catAx>
      <c:valAx>
        <c:axId val="14944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447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_xlchart.v1.26</cx:f>
      </cx:numDim>
    </cx:data>
  </cx:chartData>
  <cx:chart>
    <cx:title pos="t" align="ctr" overlay="0"/>
    <cx:plotArea>
      <cx:plotAreaRegion>
        <cx:series layoutId="clusteredColumn" uniqueId="{62BEA4FC-3D34-3941-9DAF-50C06F2BBC35}" formatIdx="0">
          <cx:tx>
            <cx:txData>
              <cx:f>_xlchart.v1.23</cx:f>
              <cx:v>Время</cx:v>
            </cx:txData>
          </cx:tx>
          <cx:dataId val="0"/>
          <cx:layoutPr>
            <cx:binning intervalClosed="r"/>
          </cx:layoutPr>
        </cx:series>
        <cx:series layoutId="clusteredColumn" hidden="1" uniqueId="{A9161DC8-7A6B-AA4E-B708-B87958B43803}" formatIdx="1">
          <cx:tx>
            <cx:txData>
              <cx:f>_xlchart.v1.25</cx:f>
              <cx:v>Количество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image" Target="../media/image3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685232</xdr:colOff>
      <xdr:row>3</xdr:row>
      <xdr:rowOff>35825</xdr:rowOff>
    </xdr:from>
    <xdr:to>
      <xdr:col>15</xdr:col>
      <xdr:colOff>309919</xdr:colOff>
      <xdr:row>16</xdr:row>
      <xdr:rowOff>191637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E937D813-A932-C37C-EDA8-D89C1AA7E6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89232" y="645425"/>
              <a:ext cx="4666587" cy="2797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19</xdr:row>
      <xdr:rowOff>0</xdr:rowOff>
    </xdr:from>
    <xdr:to>
      <xdr:col>11</xdr:col>
      <xdr:colOff>215900</xdr:colOff>
      <xdr:row>19</xdr:row>
      <xdr:rowOff>330200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4053606-226F-FC91-14DE-552C9E44A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3873500"/>
          <a:ext cx="2159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20</xdr:row>
      <xdr:rowOff>0</xdr:rowOff>
    </xdr:from>
    <xdr:to>
      <xdr:col>19</xdr:col>
      <xdr:colOff>215900</xdr:colOff>
      <xdr:row>21</xdr:row>
      <xdr:rowOff>101600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D7796AD-3F80-D970-BD39-9F488D4F6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7900" y="5499100"/>
          <a:ext cx="2159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179717</xdr:colOff>
      <xdr:row>1</xdr:row>
      <xdr:rowOff>158750</xdr:rowOff>
    </xdr:from>
    <xdr:to>
      <xdr:col>22</xdr:col>
      <xdr:colOff>566964</xdr:colOff>
      <xdr:row>17</xdr:row>
      <xdr:rowOff>154189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167D712-4306-6CD8-E0D4-822F014D0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340179</xdr:colOff>
      <xdr:row>4</xdr:row>
      <xdr:rowOff>11339</xdr:rowOff>
    </xdr:from>
    <xdr:to>
      <xdr:col>15</xdr:col>
      <xdr:colOff>200026</xdr:colOff>
      <xdr:row>16</xdr:row>
      <xdr:rowOff>13154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94A5DD3-2D14-603A-8181-D3812E3E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prstClr val="black"/>
            <a:srgbClr val="FF0000">
              <a:tint val="45000"/>
              <a:satMod val="400000"/>
            </a:srgbClr>
          </a:duotone>
        </a:blip>
        <a:stretch>
          <a:fillRect/>
        </a:stretch>
      </xdr:blipFill>
      <xdr:spPr>
        <a:xfrm>
          <a:off x="7790090" y="827768"/>
          <a:ext cx="4089400" cy="2451100"/>
        </a:xfrm>
        <a:prstGeom prst="rect">
          <a:avLst/>
        </a:prstGeom>
      </xdr:spPr>
    </xdr:pic>
    <xdr:clientData/>
  </xdr:twoCellAnchor>
  <xdr:twoCellAnchor>
    <xdr:from>
      <xdr:col>5</xdr:col>
      <xdr:colOff>767080</xdr:colOff>
      <xdr:row>1</xdr:row>
      <xdr:rowOff>60960</xdr:rowOff>
    </xdr:from>
    <xdr:to>
      <xdr:col>14</xdr:col>
      <xdr:colOff>690880</xdr:colOff>
      <xdr:row>19</xdr:row>
      <xdr:rowOff>406400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0112440-0836-AD5A-54CD-0FB299050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376C-AF39-7E44-8D33-F1A63A254D50}">
  <dimension ref="A1:AE57"/>
  <sheetViews>
    <sheetView tabSelected="1" zoomScale="125" workbookViewId="0">
      <selection activeCell="I22" sqref="I22"/>
    </sheetView>
  </sheetViews>
  <sheetFormatPr baseColWidth="10" defaultRowHeight="16" x14ac:dyDescent="0.2"/>
  <cols>
    <col min="13" max="13" width="12" bestFit="1" customWidth="1"/>
    <col min="19" max="19" width="11.1640625" bestFit="1" customWidth="1"/>
    <col min="20" max="20" width="11.6640625" bestFit="1" customWidth="1"/>
  </cols>
  <sheetData>
    <row r="1" spans="1:10" x14ac:dyDescent="0.2">
      <c r="A1" t="s">
        <v>2</v>
      </c>
      <c r="B1" t="s">
        <v>0</v>
      </c>
      <c r="C1" t="s">
        <v>1</v>
      </c>
      <c r="D1" t="s">
        <v>9</v>
      </c>
    </row>
    <row r="2" spans="1:10" x14ac:dyDescent="0.2">
      <c r="A2">
        <v>1</v>
      </c>
      <c r="B2">
        <v>4.8499999999999996</v>
      </c>
      <c r="C2">
        <v>0</v>
      </c>
      <c r="D2">
        <f>B2*C2</f>
        <v>0</v>
      </c>
      <c r="E2" s="1">
        <f>1/SUM(C:C)*SUM(D:D)</f>
        <v>5.0255963302752287</v>
      </c>
      <c r="F2" s="1">
        <f>B2-$E$2</f>
        <v>-0.17559633027522903</v>
      </c>
      <c r="G2" s="2">
        <f>F2*F2</f>
        <v>3.0834071206127314E-2</v>
      </c>
      <c r="H2" s="2">
        <f>(1/$K$32/SQRTPI(2))*EXP(-((B2-$K$34)^2)/($K$32^2))</f>
        <v>8.2055647777051549E-4</v>
      </c>
      <c r="I2" s="1">
        <f>SQRT(1/108/108*SUM(G:G))</f>
        <v>5.7713699179505369E-3</v>
      </c>
      <c r="J2" s="1">
        <f>1/I2/SQRT(PI()*2)</f>
        <v>69.12436493814289</v>
      </c>
    </row>
    <row r="3" spans="1:10" x14ac:dyDescent="0.2">
      <c r="A3">
        <v>2</v>
      </c>
      <c r="B3" s="1">
        <v>4.8600000000000003</v>
      </c>
      <c r="C3">
        <v>0</v>
      </c>
      <c r="D3">
        <f t="shared" ref="D3:D37" si="0">B3*C3</f>
        <v>0</v>
      </c>
      <c r="F3" s="1">
        <f t="shared" ref="F3:F37" si="1">B3-$E$2</f>
        <v>-0.16559633027522835</v>
      </c>
      <c r="G3" s="2">
        <f>F3*F3</f>
        <v>2.7422144600622509E-2</v>
      </c>
      <c r="H3" s="2">
        <f t="shared" ref="H3:H37" si="2">(1/$K$32/SQRTPI(2))*EXP(-((B3-$K$34)^2)/($K$32^2))</f>
        <v>2.1693979458736671E-3</v>
      </c>
    </row>
    <row r="4" spans="1:10" x14ac:dyDescent="0.2">
      <c r="A4">
        <v>3</v>
      </c>
      <c r="B4">
        <v>4.87</v>
      </c>
      <c r="C4">
        <v>1</v>
      </c>
      <c r="D4">
        <f t="shared" si="0"/>
        <v>4.87</v>
      </c>
      <c r="F4" s="1">
        <f t="shared" si="1"/>
        <v>-0.15559633027522857</v>
      </c>
      <c r="G4" s="2">
        <f>F4*F4</f>
        <v>2.4210217995118011E-2</v>
      </c>
      <c r="H4" s="2">
        <f t="shared" si="2"/>
        <v>5.4255341283917782E-3</v>
      </c>
    </row>
    <row r="5" spans="1:10" x14ac:dyDescent="0.2">
      <c r="A5">
        <v>4</v>
      </c>
      <c r="B5" s="1">
        <v>4.88</v>
      </c>
      <c r="C5">
        <v>1</v>
      </c>
      <c r="D5">
        <f t="shared" si="0"/>
        <v>4.88</v>
      </c>
      <c r="F5" s="1">
        <f t="shared" si="1"/>
        <v>-0.14559633027522878</v>
      </c>
      <c r="G5" s="2">
        <f>F5*F5</f>
        <v>2.1198291389613502E-2</v>
      </c>
      <c r="H5" s="2">
        <f t="shared" si="2"/>
        <v>1.2835662921950619E-2</v>
      </c>
      <c r="I5">
        <f>PI()</f>
        <v>3.1415926535897931</v>
      </c>
    </row>
    <row r="6" spans="1:10" x14ac:dyDescent="0.2">
      <c r="A6">
        <v>5</v>
      </c>
      <c r="B6" s="1">
        <v>4.8899999999999997</v>
      </c>
      <c r="C6">
        <v>3</v>
      </c>
      <c r="D6">
        <f t="shared" si="0"/>
        <v>14.669999999999998</v>
      </c>
      <c r="F6" s="1">
        <f t="shared" si="1"/>
        <v>-0.13559633027522899</v>
      </c>
      <c r="G6" s="2">
        <f>F6*F6</f>
        <v>1.8386364784108981E-2</v>
      </c>
      <c r="H6" s="2">
        <f t="shared" si="2"/>
        <v>2.8725436461254941E-2</v>
      </c>
    </row>
    <row r="7" spans="1:10" x14ac:dyDescent="0.2">
      <c r="A7">
        <v>6</v>
      </c>
      <c r="B7">
        <v>4.9000000000000004</v>
      </c>
      <c r="C7">
        <v>3</v>
      </c>
      <c r="D7">
        <f t="shared" si="0"/>
        <v>14.700000000000001</v>
      </c>
      <c r="F7" s="1">
        <f t="shared" si="1"/>
        <v>-0.12559633027522832</v>
      </c>
      <c r="G7" s="2">
        <f>F7*F7</f>
        <v>1.5774438178604234E-2</v>
      </c>
      <c r="H7" s="2">
        <f t="shared" si="2"/>
        <v>6.0811749465686231E-2</v>
      </c>
    </row>
    <row r="8" spans="1:10" x14ac:dyDescent="0.2">
      <c r="A8">
        <v>7</v>
      </c>
      <c r="B8" s="1">
        <v>4.91</v>
      </c>
      <c r="C8">
        <v>2</v>
      </c>
      <c r="D8">
        <f t="shared" si="0"/>
        <v>9.82</v>
      </c>
      <c r="F8" s="1">
        <f t="shared" si="1"/>
        <v>-0.11559633027522853</v>
      </c>
      <c r="G8" s="2">
        <f>F8*F8</f>
        <v>1.3362511573099716E-2</v>
      </c>
      <c r="H8" s="2">
        <f t="shared" si="2"/>
        <v>0.12178137908801209</v>
      </c>
    </row>
    <row r="9" spans="1:10" x14ac:dyDescent="0.2">
      <c r="A9">
        <v>8</v>
      </c>
      <c r="B9" s="1">
        <v>4.92</v>
      </c>
      <c r="C9">
        <v>3</v>
      </c>
      <c r="D9">
        <f t="shared" si="0"/>
        <v>14.76</v>
      </c>
      <c r="F9" s="1">
        <f t="shared" si="1"/>
        <v>-0.10559633027522874</v>
      </c>
      <c r="G9" s="2">
        <f>F9*F9</f>
        <v>1.1150584967595191E-2</v>
      </c>
      <c r="H9" s="2">
        <f t="shared" si="2"/>
        <v>0.23069958156748444</v>
      </c>
      <c r="I9">
        <f>6.65*0.01</f>
        <v>6.6500000000000004E-2</v>
      </c>
    </row>
    <row r="10" spans="1:10" x14ac:dyDescent="0.2">
      <c r="A10">
        <v>9</v>
      </c>
      <c r="B10">
        <v>4.93</v>
      </c>
      <c r="C10">
        <v>2</v>
      </c>
      <c r="D10">
        <f t="shared" si="0"/>
        <v>9.86</v>
      </c>
      <c r="F10" s="1">
        <f t="shared" si="1"/>
        <v>-9.5596330275228958E-2</v>
      </c>
      <c r="G10" s="2">
        <f>F10*F10</f>
        <v>9.138658362090657E-3</v>
      </c>
      <c r="H10" s="2">
        <f t="shared" si="2"/>
        <v>0.4134140713469468</v>
      </c>
    </row>
    <row r="11" spans="1:10" x14ac:dyDescent="0.2">
      <c r="A11">
        <v>10</v>
      </c>
      <c r="B11" s="1">
        <v>4.9400000000000004</v>
      </c>
      <c r="C11">
        <v>2</v>
      </c>
      <c r="D11">
        <f t="shared" si="0"/>
        <v>9.8800000000000008</v>
      </c>
      <c r="F11" s="1">
        <f t="shared" si="1"/>
        <v>-8.5596330275228283E-2</v>
      </c>
      <c r="G11" s="2">
        <f>F11*F11</f>
        <v>7.3267317565859618E-3</v>
      </c>
      <c r="H11" s="2">
        <f t="shared" si="2"/>
        <v>0.7008034499875524</v>
      </c>
    </row>
    <row r="12" spans="1:10" x14ac:dyDescent="0.2">
      <c r="A12">
        <v>11</v>
      </c>
      <c r="B12" s="1">
        <v>4.95</v>
      </c>
      <c r="C12">
        <v>3</v>
      </c>
      <c r="D12">
        <f t="shared" si="0"/>
        <v>14.850000000000001</v>
      </c>
      <c r="F12" s="1">
        <f t="shared" si="1"/>
        <v>-7.5596330275228496E-2</v>
      </c>
      <c r="G12" s="2">
        <f>F12*F12</f>
        <v>5.7148051510814285E-3</v>
      </c>
      <c r="H12" s="2">
        <f t="shared" si="2"/>
        <v>1.1237759577717066</v>
      </c>
    </row>
    <row r="13" spans="1:10" x14ac:dyDescent="0.2">
      <c r="A13">
        <v>12</v>
      </c>
      <c r="B13">
        <v>4.96</v>
      </c>
      <c r="C13">
        <v>3</v>
      </c>
      <c r="D13">
        <f t="shared" si="0"/>
        <v>14.879999999999999</v>
      </c>
      <c r="F13" s="1">
        <f t="shared" si="1"/>
        <v>-6.5596330275228709E-2</v>
      </c>
      <c r="G13" s="2">
        <f>F13*F13</f>
        <v>4.3028785455768862E-3</v>
      </c>
      <c r="H13" s="2">
        <f t="shared" si="2"/>
        <v>1.7046521502019842</v>
      </c>
    </row>
    <row r="14" spans="1:10" x14ac:dyDescent="0.2">
      <c r="A14">
        <v>13</v>
      </c>
      <c r="B14" s="1">
        <v>4.97</v>
      </c>
      <c r="C14">
        <v>4</v>
      </c>
      <c r="D14">
        <f t="shared" si="0"/>
        <v>19.88</v>
      </c>
      <c r="F14" s="1">
        <f t="shared" si="1"/>
        <v>-5.5596330275228922E-2</v>
      </c>
      <c r="G14" s="2">
        <f>F14*F14</f>
        <v>3.0909519400723361E-3</v>
      </c>
      <c r="H14" s="2">
        <f t="shared" si="2"/>
        <v>2.4460443862289578</v>
      </c>
    </row>
    <row r="15" spans="1:10" x14ac:dyDescent="0.2">
      <c r="A15">
        <v>14</v>
      </c>
      <c r="B15" s="1">
        <v>4.9800000000000004</v>
      </c>
      <c r="C15">
        <v>5</v>
      </c>
      <c r="D15">
        <f t="shared" si="0"/>
        <v>24.900000000000002</v>
      </c>
      <c r="F15" s="1">
        <f t="shared" si="1"/>
        <v>-4.5596330275228247E-2</v>
      </c>
      <c r="G15" s="2">
        <f>F15*F15</f>
        <v>2.079025334567696E-3</v>
      </c>
      <c r="H15" s="2">
        <f t="shared" si="2"/>
        <v>3.3202090211055064</v>
      </c>
    </row>
    <row r="16" spans="1:10" x14ac:dyDescent="0.2">
      <c r="A16">
        <v>15</v>
      </c>
      <c r="B16">
        <v>4.99</v>
      </c>
      <c r="C16">
        <v>6</v>
      </c>
      <c r="D16">
        <f t="shared" si="0"/>
        <v>29.94</v>
      </c>
      <c r="F16" s="1">
        <f t="shared" si="1"/>
        <v>-3.559633027522846E-2</v>
      </c>
      <c r="G16" s="2">
        <f>F16*F16</f>
        <v>1.2670987290631464E-3</v>
      </c>
      <c r="H16" s="2">
        <f t="shared" si="2"/>
        <v>4.263232771815372</v>
      </c>
    </row>
    <row r="17" spans="1:31" x14ac:dyDescent="0.2">
      <c r="A17">
        <v>16</v>
      </c>
      <c r="B17" s="1">
        <v>5</v>
      </c>
      <c r="C17">
        <v>7</v>
      </c>
      <c r="D17">
        <f t="shared" si="0"/>
        <v>35</v>
      </c>
      <c r="F17" s="1">
        <f t="shared" si="1"/>
        <v>-2.5596330275228674E-2</v>
      </c>
      <c r="G17" s="2">
        <f>F17*F17</f>
        <v>6.5517212355858804E-4</v>
      </c>
      <c r="H17" s="2">
        <f t="shared" si="2"/>
        <v>5.1782760062821085</v>
      </c>
    </row>
    <row r="18" spans="1:31" x14ac:dyDescent="0.2">
      <c r="A18">
        <v>17</v>
      </c>
      <c r="B18" s="1">
        <v>5.01</v>
      </c>
      <c r="C18">
        <v>6</v>
      </c>
      <c r="D18">
        <f t="shared" si="0"/>
        <v>30.06</v>
      </c>
      <c r="F18" s="1">
        <f t="shared" si="1"/>
        <v>-1.5596330275228887E-2</v>
      </c>
      <c r="G18" s="2">
        <f>F18*F18</f>
        <v>2.4324551805402116E-4</v>
      </c>
      <c r="H18" s="2">
        <f t="shared" si="2"/>
        <v>5.949820627379717</v>
      </c>
      <c r="J18" s="7" t="s">
        <v>8</v>
      </c>
    </row>
    <row r="19" spans="1:31" ht="17" thickBot="1" x14ac:dyDescent="0.25">
      <c r="A19">
        <v>18</v>
      </c>
      <c r="B19">
        <v>5.0199999999999996</v>
      </c>
      <c r="C19">
        <v>6</v>
      </c>
      <c r="D19">
        <f t="shared" si="0"/>
        <v>30.119999999999997</v>
      </c>
      <c r="F19" s="1">
        <f t="shared" si="1"/>
        <v>-5.5963302752291E-3</v>
      </c>
      <c r="G19" s="2">
        <f>F19*F19</f>
        <v>3.1318912549445813E-5</v>
      </c>
      <c r="H19" s="2">
        <f t="shared" si="2"/>
        <v>6.466884133823962</v>
      </c>
      <c r="P19" s="9"/>
    </row>
    <row r="20" spans="1:31" ht="52" thickBot="1" x14ac:dyDescent="0.25">
      <c r="A20">
        <v>19</v>
      </c>
      <c r="B20" s="1">
        <v>5.03</v>
      </c>
      <c r="C20">
        <v>6</v>
      </c>
      <c r="D20">
        <f t="shared" si="0"/>
        <v>30.18</v>
      </c>
      <c r="F20" s="1">
        <f t="shared" si="1"/>
        <v>4.403669724771575E-3</v>
      </c>
      <c r="G20" s="2">
        <f>F20*F20</f>
        <v>1.9392307044869761E-5</v>
      </c>
      <c r="H20" s="2">
        <f t="shared" si="2"/>
        <v>6.6490380066905459</v>
      </c>
      <c r="J20" s="3" t="s">
        <v>3</v>
      </c>
      <c r="K20" s="4" t="s">
        <v>4</v>
      </c>
      <c r="L20" s="5" t="s">
        <v>5</v>
      </c>
      <c r="M20" s="6" t="s">
        <v>6</v>
      </c>
      <c r="N20" s="6" t="s">
        <v>7</v>
      </c>
      <c r="P20" s="10" t="s">
        <v>17</v>
      </c>
    </row>
    <row r="21" spans="1:31" ht="17" thickBot="1" x14ac:dyDescent="0.25">
      <c r="A21">
        <v>20</v>
      </c>
      <c r="B21" s="1">
        <v>5.04</v>
      </c>
      <c r="C21">
        <v>6</v>
      </c>
      <c r="D21">
        <f t="shared" si="0"/>
        <v>30.240000000000002</v>
      </c>
      <c r="F21" s="1">
        <f t="shared" si="1"/>
        <v>1.4403669724771362E-2</v>
      </c>
      <c r="G21" s="2">
        <f>F21*F21</f>
        <v>2.0746570154029511E-4</v>
      </c>
      <c r="H21" s="2">
        <f t="shared" si="2"/>
        <v>6.466884133823994</v>
      </c>
      <c r="J21" s="8">
        <v>4.8600000000000003</v>
      </c>
      <c r="K21" s="14">
        <v>13</v>
      </c>
      <c r="L21" s="16">
        <f>K21/109/0.06</f>
        <v>1.9877675840978595</v>
      </c>
      <c r="M21" s="16">
        <f>SUM(D3:D9)/SUM(C3:C9)</f>
        <v>4.8999999999999995</v>
      </c>
      <c r="N21" s="16">
        <f>1/$K$32/SQRTPI(2)*EXP(-(M21-$K$34)*(M21-$K$34)/2/$K$32/$K$32)</f>
        <v>0.63587705844028142</v>
      </c>
      <c r="P21" s="18"/>
      <c r="Q21" s="20" t="s">
        <v>13</v>
      </c>
      <c r="R21" s="21"/>
      <c r="S21" s="22" t="s">
        <v>4</v>
      </c>
      <c r="T21" s="24"/>
      <c r="U21" s="22" t="s">
        <v>14</v>
      </c>
      <c r="W21" t="s">
        <v>23</v>
      </c>
      <c r="X21" t="s">
        <v>24</v>
      </c>
      <c r="AD21" t="s">
        <v>21</v>
      </c>
      <c r="AE21" s="1">
        <v>5.03</v>
      </c>
    </row>
    <row r="22" spans="1:31" ht="17" thickBot="1" x14ac:dyDescent="0.25">
      <c r="A22">
        <v>21</v>
      </c>
      <c r="B22">
        <v>5.05</v>
      </c>
      <c r="C22">
        <v>5</v>
      </c>
      <c r="D22">
        <f t="shared" si="0"/>
        <v>25.25</v>
      </c>
      <c r="F22" s="1">
        <f t="shared" si="1"/>
        <v>2.4403669724771149E-2</v>
      </c>
      <c r="G22" s="2">
        <f>F22*F22</f>
        <v>5.955390960357119E-4</v>
      </c>
      <c r="H22" s="2">
        <f t="shared" si="2"/>
        <v>5.9498206273797756</v>
      </c>
      <c r="J22" s="8">
        <v>4.92</v>
      </c>
      <c r="K22" s="15"/>
      <c r="L22" s="17"/>
      <c r="M22" s="17"/>
      <c r="N22" s="17"/>
      <c r="P22" s="19"/>
      <c r="Q22" s="11" t="s">
        <v>15</v>
      </c>
      <c r="R22" s="11" t="s">
        <v>16</v>
      </c>
      <c r="S22" s="23"/>
      <c r="T22" s="25"/>
      <c r="U22" s="23"/>
      <c r="W22">
        <v>4.8499999999999996</v>
      </c>
      <c r="X22">
        <f>1/$AE$22/SQRTPI(2)*EXP(-((W22-$AE$21)^2)/(2*$AE$22^2))</f>
        <v>7.3864140198964506E-2</v>
      </c>
      <c r="AD22" t="s">
        <v>22</v>
      </c>
      <c r="AE22" s="1">
        <v>0.06</v>
      </c>
    </row>
    <row r="23" spans="1:31" ht="20" thickBot="1" x14ac:dyDescent="0.25">
      <c r="A23">
        <v>22</v>
      </c>
      <c r="B23" s="1">
        <v>5.0599999999999996</v>
      </c>
      <c r="C23">
        <v>4</v>
      </c>
      <c r="D23">
        <f t="shared" si="0"/>
        <v>20.239999999999998</v>
      </c>
      <c r="F23" s="1">
        <f t="shared" si="1"/>
        <v>3.4403669724770936E-2</v>
      </c>
      <c r="G23" s="2">
        <f>F23*F23</f>
        <v>1.1836124905311202E-3</v>
      </c>
      <c r="H23" s="2">
        <f t="shared" si="2"/>
        <v>5.1782760062821858</v>
      </c>
      <c r="J23" s="8">
        <v>4.93</v>
      </c>
      <c r="K23" s="14">
        <v>25</v>
      </c>
      <c r="L23" s="16">
        <f>K23/109/0.06</f>
        <v>3.8226299694189607</v>
      </c>
      <c r="M23" s="16">
        <f>SUM(D10:D16)/SUM(C10:C16)</f>
        <v>4.9676</v>
      </c>
      <c r="N23" s="16">
        <f t="shared" ref="N23" si="3">1/$K$32/SQRTPI(2)*EXP(-(M23-$K$34)*(M23-$K$34)/2/$K$32/$K$32)</f>
        <v>3.8716167457227546</v>
      </c>
      <c r="P23" s="12" t="s">
        <v>18</v>
      </c>
      <c r="Q23" s="11">
        <f>$K$34-$K$32</f>
        <v>4.9700000000000006</v>
      </c>
      <c r="R23" s="11">
        <f>$K$34+$K$32</f>
        <v>5.09</v>
      </c>
      <c r="S23" s="11">
        <f>SUM(C14:C26)</f>
        <v>64</v>
      </c>
      <c r="T23" s="13">
        <f>S23/109</f>
        <v>0.58715596330275233</v>
      </c>
      <c r="U23" s="11">
        <v>0.68300000000000005</v>
      </c>
      <c r="W23" s="1">
        <v>4.8600000000000003</v>
      </c>
      <c r="X23">
        <f t="shared" ref="X23:X57" si="4">1/$AE$22/SQRTPI(2)*EXP(-((W23-$AE$21)^2)/(2*$AE$22^2))</f>
        <v>0.12010166274348749</v>
      </c>
    </row>
    <row r="24" spans="1:31" ht="20" thickBot="1" x14ac:dyDescent="0.25">
      <c r="A24">
        <v>23</v>
      </c>
      <c r="B24" s="1">
        <v>5.07</v>
      </c>
      <c r="C24">
        <v>4</v>
      </c>
      <c r="D24">
        <f t="shared" si="0"/>
        <v>20.28</v>
      </c>
      <c r="F24" s="1">
        <f t="shared" si="1"/>
        <v>4.4403669724771611E-2</v>
      </c>
      <c r="G24" s="2">
        <f>F24*F24</f>
        <v>1.9716858850265988E-3</v>
      </c>
      <c r="H24" s="2">
        <f t="shared" si="2"/>
        <v>4.263232771815372</v>
      </c>
      <c r="J24" s="8">
        <v>4.99</v>
      </c>
      <c r="K24" s="15"/>
      <c r="L24" s="17"/>
      <c r="M24" s="17"/>
      <c r="N24" s="17"/>
      <c r="P24" s="12" t="s">
        <v>19</v>
      </c>
      <c r="Q24" s="11">
        <f>$K$34-2*$K$32</f>
        <v>4.91</v>
      </c>
      <c r="R24" s="11">
        <f>$K$34+2*$K$32</f>
        <v>5.15</v>
      </c>
      <c r="S24" s="11">
        <f>SUM(C8:C32)</f>
        <v>94</v>
      </c>
      <c r="T24" s="13">
        <f t="shared" ref="T24:T25" si="5">S24/109</f>
        <v>0.86238532110091748</v>
      </c>
      <c r="U24" s="11">
        <v>0.95399999999999996</v>
      </c>
      <c r="W24">
        <v>4.87</v>
      </c>
      <c r="X24">
        <f t="shared" si="4"/>
        <v>0.18993310039662281</v>
      </c>
    </row>
    <row r="25" spans="1:31" ht="20" thickBot="1" x14ac:dyDescent="0.25">
      <c r="A25">
        <v>24</v>
      </c>
      <c r="B25">
        <v>5.08</v>
      </c>
      <c r="C25">
        <v>3</v>
      </c>
      <c r="D25">
        <f t="shared" si="0"/>
        <v>15.24</v>
      </c>
      <c r="F25" s="1">
        <f t="shared" si="1"/>
        <v>5.4403669724771397E-2</v>
      </c>
      <c r="G25" s="2">
        <f>F25*F25</f>
        <v>2.9597592795220081E-3</v>
      </c>
      <c r="H25" s="2">
        <f t="shared" si="2"/>
        <v>3.3202090211055064</v>
      </c>
      <c r="J25" s="8">
        <v>5</v>
      </c>
      <c r="K25" s="14">
        <v>40</v>
      </c>
      <c r="L25" s="16">
        <f t="shared" ref="L25" si="6">K25/109/0.06</f>
        <v>6.1162079510703373</v>
      </c>
      <c r="M25" s="16">
        <f>SUM(D17:D23)/SUM(C17:C23)</f>
        <v>5.0272500000000004</v>
      </c>
      <c r="N25" s="16">
        <f t="shared" ref="N25" si="7">1/$K$32/SQRTPI(2)*EXP(-(M25-$K$34)*(M25-$K$34)/2/$K$32/$K$32)</f>
        <v>6.642057874512715</v>
      </c>
      <c r="P25" s="12" t="s">
        <v>20</v>
      </c>
      <c r="Q25" s="11">
        <f>$K$34-3*$K$32</f>
        <v>4.8500000000000005</v>
      </c>
      <c r="R25" s="11">
        <f>$K$34+3*$K$32</f>
        <v>5.21</v>
      </c>
      <c r="S25" s="11">
        <f>SUM(C2:C37)</f>
        <v>109</v>
      </c>
      <c r="T25" s="13">
        <f t="shared" si="5"/>
        <v>1</v>
      </c>
      <c r="U25" s="11">
        <v>0.997</v>
      </c>
      <c r="W25" s="1">
        <v>4.88</v>
      </c>
      <c r="X25">
        <f t="shared" si="4"/>
        <v>0.29213834155947127</v>
      </c>
    </row>
    <row r="26" spans="1:31" ht="17" thickBot="1" x14ac:dyDescent="0.25">
      <c r="A26">
        <v>25</v>
      </c>
      <c r="B26" s="1">
        <v>5.09</v>
      </c>
      <c r="C26">
        <v>2</v>
      </c>
      <c r="D26">
        <f t="shared" si="0"/>
        <v>10.18</v>
      </c>
      <c r="F26" s="1">
        <f t="shared" si="1"/>
        <v>6.4403669724771184E-2</v>
      </c>
      <c r="G26" s="2">
        <f>F26*F26</f>
        <v>4.1478326740174085E-3</v>
      </c>
      <c r="H26" s="2">
        <f t="shared" si="2"/>
        <v>2.4460443862290306</v>
      </c>
      <c r="J26" s="8">
        <v>5.0599999999999996</v>
      </c>
      <c r="K26" s="15"/>
      <c r="L26" s="17"/>
      <c r="M26" s="17"/>
      <c r="N26" s="17"/>
      <c r="P26" s="9"/>
      <c r="W26" s="1">
        <v>4.8899999999999997</v>
      </c>
      <c r="X26">
        <f t="shared" si="4"/>
        <v>0.43703148489514859</v>
      </c>
    </row>
    <row r="27" spans="1:31" ht="17" thickBot="1" x14ac:dyDescent="0.25">
      <c r="A27">
        <v>26</v>
      </c>
      <c r="B27" s="1">
        <v>5.0999999999999996</v>
      </c>
      <c r="C27">
        <v>2</v>
      </c>
      <c r="D27">
        <f t="shared" si="0"/>
        <v>10.199999999999999</v>
      </c>
      <c r="F27" s="1">
        <f t="shared" si="1"/>
        <v>7.4403669724770971E-2</v>
      </c>
      <c r="G27" s="2">
        <f>F27*F27</f>
        <v>5.5359060685128006E-3</v>
      </c>
      <c r="H27" s="2">
        <f t="shared" si="2"/>
        <v>1.7046521502020433</v>
      </c>
      <c r="J27" s="8">
        <v>5.07</v>
      </c>
      <c r="K27" s="14">
        <v>19</v>
      </c>
      <c r="L27" s="16">
        <f t="shared" ref="L27" si="8">K27/109/0.06</f>
        <v>2.90519877675841</v>
      </c>
      <c r="M27" s="16">
        <f>SUM(D24:D30)/SUM(C24:C30)</f>
        <v>5.0984210526315756</v>
      </c>
      <c r="N27" s="16">
        <f t="shared" ref="N27" si="9">1/$K$32/SQRTPI(2)*EXP(-(M27-$K$34)*(M27-$K$34)/2/$K$32/$K$32)</f>
        <v>3.4704078462624532</v>
      </c>
      <c r="W27">
        <v>4.9000000000000004</v>
      </c>
      <c r="X27">
        <f t="shared" si="4"/>
        <v>0.63587705844030207</v>
      </c>
    </row>
    <row r="28" spans="1:31" ht="17" thickBot="1" x14ac:dyDescent="0.25">
      <c r="A28">
        <v>27</v>
      </c>
      <c r="B28">
        <v>5.1099999999999897</v>
      </c>
      <c r="C28">
        <v>2</v>
      </c>
      <c r="D28">
        <f t="shared" si="0"/>
        <v>10.219999999999979</v>
      </c>
      <c r="F28" s="1">
        <f t="shared" si="1"/>
        <v>8.4403669724760988E-2</v>
      </c>
      <c r="G28" s="2">
        <f>F28*F28</f>
        <v>7.1239794630065349E-3</v>
      </c>
      <c r="H28" s="2">
        <f t="shared" si="2"/>
        <v>1.1237759577722388</v>
      </c>
      <c r="J28" s="8">
        <v>5.13</v>
      </c>
      <c r="K28" s="15"/>
      <c r="L28" s="17"/>
      <c r="M28" s="17"/>
      <c r="N28" s="17"/>
      <c r="P28" s="16">
        <v>4.8999999999999995</v>
      </c>
      <c r="Q28" s="16">
        <v>1.9877675840978595</v>
      </c>
      <c r="W28" s="1">
        <v>4.91</v>
      </c>
      <c r="X28">
        <f t="shared" si="4"/>
        <v>0.89984944188646443</v>
      </c>
    </row>
    <row r="29" spans="1:31" ht="17" thickBot="1" x14ac:dyDescent="0.25">
      <c r="A29">
        <v>28</v>
      </c>
      <c r="B29" s="1">
        <v>5.1199999999999903</v>
      </c>
      <c r="C29">
        <v>3</v>
      </c>
      <c r="D29">
        <f t="shared" si="0"/>
        <v>15.359999999999971</v>
      </c>
      <c r="F29" s="1">
        <f t="shared" si="1"/>
        <v>9.4403669724761663E-2</v>
      </c>
      <c r="G29" s="2">
        <f>F29*F29</f>
        <v>8.9120528575018822E-3</v>
      </c>
      <c r="H29" s="2">
        <f t="shared" si="2"/>
        <v>0.70080344998789501</v>
      </c>
      <c r="J29" s="8">
        <v>5.14</v>
      </c>
      <c r="K29" s="14">
        <v>12</v>
      </c>
      <c r="L29" s="16">
        <f t="shared" ref="L29" si="10">K29/109/0.06</f>
        <v>1.834862385321101</v>
      </c>
      <c r="M29" s="16">
        <f>SUM(D31:D37)/SUM(C31:C37)</f>
        <v>5.1616666666666564</v>
      </c>
      <c r="N29" s="16">
        <f>1/$K$32/SQRTPI(2)*EXP(-(M29-$K$34)*(M29-$K$34)/2/$K$32/$K$32)</f>
        <v>0.59850462502436352</v>
      </c>
      <c r="P29" s="17"/>
      <c r="Q29" s="17"/>
      <c r="W29" s="1">
        <v>4.92</v>
      </c>
      <c r="X29">
        <f t="shared" si="4"/>
        <v>1.2385193926498728</v>
      </c>
    </row>
    <row r="30" spans="1:31" ht="17" thickBot="1" x14ac:dyDescent="0.25">
      <c r="A30">
        <v>29</v>
      </c>
      <c r="B30" s="1">
        <v>5.1299999999999901</v>
      </c>
      <c r="C30">
        <v>3</v>
      </c>
      <c r="D30">
        <f t="shared" si="0"/>
        <v>15.38999999999997</v>
      </c>
      <c r="F30" s="1">
        <f t="shared" si="1"/>
        <v>0.10440366972476145</v>
      </c>
      <c r="G30" s="2">
        <f>F30*F30</f>
        <v>1.090012625199707E-2</v>
      </c>
      <c r="H30" s="2">
        <f t="shared" si="2"/>
        <v>0.41341407134719155</v>
      </c>
      <c r="J30" s="8">
        <v>5.2</v>
      </c>
      <c r="K30" s="15"/>
      <c r="L30" s="17"/>
      <c r="M30" s="17"/>
      <c r="N30" s="17"/>
      <c r="P30" s="16">
        <v>4.9676</v>
      </c>
      <c r="Q30" s="16">
        <v>3.8226299694189607</v>
      </c>
      <c r="W30">
        <v>4.93</v>
      </c>
      <c r="X30">
        <f t="shared" si="4"/>
        <v>1.6579523132124538</v>
      </c>
    </row>
    <row r="31" spans="1:31" ht="17" thickBot="1" x14ac:dyDescent="0.25">
      <c r="A31">
        <v>30</v>
      </c>
      <c r="B31">
        <v>5.1399999999999899</v>
      </c>
      <c r="C31">
        <v>2</v>
      </c>
      <c r="D31">
        <f t="shared" si="0"/>
        <v>10.27999999999998</v>
      </c>
      <c r="F31" s="1">
        <f t="shared" si="1"/>
        <v>0.11440366972476124</v>
      </c>
      <c r="G31" s="2">
        <f>F31*F31</f>
        <v>1.308819964649225E-2</v>
      </c>
      <c r="H31" s="2">
        <f t="shared" si="2"/>
        <v>0.23069958156763473</v>
      </c>
      <c r="P31" s="17"/>
      <c r="Q31" s="17"/>
      <c r="W31" s="1">
        <v>4.9400000000000004</v>
      </c>
      <c r="X31">
        <f t="shared" si="4"/>
        <v>2.1586265944315364</v>
      </c>
    </row>
    <row r="32" spans="1:31" x14ac:dyDescent="0.2">
      <c r="A32">
        <v>31</v>
      </c>
      <c r="B32" s="1">
        <v>5.1499999999999897</v>
      </c>
      <c r="C32">
        <v>3</v>
      </c>
      <c r="D32">
        <f t="shared" si="0"/>
        <v>15.449999999999969</v>
      </c>
      <c r="F32" s="1">
        <f t="shared" si="1"/>
        <v>0.12440366972476102</v>
      </c>
      <c r="G32" s="2">
        <f>F32*F32</f>
        <v>1.5476273040987422E-2</v>
      </c>
      <c r="H32" s="2">
        <f t="shared" si="2"/>
        <v>0.12178137908809862</v>
      </c>
      <c r="J32" t="s">
        <v>10</v>
      </c>
      <c r="K32">
        <v>0.06</v>
      </c>
      <c r="P32" s="16">
        <v>5.0272500000000004</v>
      </c>
      <c r="Q32" s="16">
        <v>6.1162079510703373</v>
      </c>
      <c r="W32" s="1">
        <v>4.95</v>
      </c>
      <c r="X32">
        <f t="shared" si="4"/>
        <v>2.7335012445998896</v>
      </c>
    </row>
    <row r="33" spans="1:24" ht="17" thickBot="1" x14ac:dyDescent="0.25">
      <c r="A33">
        <v>32</v>
      </c>
      <c r="B33" s="1">
        <v>5.1599999999999904</v>
      </c>
      <c r="C33">
        <v>2</v>
      </c>
      <c r="D33">
        <f t="shared" si="0"/>
        <v>10.319999999999981</v>
      </c>
      <c r="F33" s="1">
        <f t="shared" si="1"/>
        <v>0.1344036697247617</v>
      </c>
      <c r="G33" s="2">
        <f>F33*F33</f>
        <v>1.8064346435482825E-2</v>
      </c>
      <c r="H33" s="2">
        <f t="shared" si="2"/>
        <v>6.0811749465729176E-2</v>
      </c>
      <c r="J33" t="s">
        <v>11</v>
      </c>
      <c r="K33">
        <v>3.14</v>
      </c>
      <c r="P33" s="17"/>
      <c r="Q33" s="17"/>
      <c r="W33">
        <v>4.96</v>
      </c>
      <c r="X33">
        <f t="shared" si="4"/>
        <v>3.3666447592342963</v>
      </c>
    </row>
    <row r="34" spans="1:24" x14ac:dyDescent="0.2">
      <c r="A34">
        <v>33</v>
      </c>
      <c r="B34">
        <v>5.1699999999999902</v>
      </c>
      <c r="C34">
        <v>2</v>
      </c>
      <c r="D34">
        <f t="shared" si="0"/>
        <v>10.33999999999998</v>
      </c>
      <c r="F34" s="1">
        <f t="shared" si="1"/>
        <v>0.14440366972476149</v>
      </c>
      <c r="G34" s="2">
        <f>F34*F34</f>
        <v>2.0852419829977997E-2</v>
      </c>
      <c r="H34" s="2">
        <f t="shared" si="2"/>
        <v>2.8725436461278748E-2</v>
      </c>
      <c r="J34" t="s">
        <v>12</v>
      </c>
      <c r="K34">
        <v>5.03</v>
      </c>
      <c r="P34" s="16">
        <v>5.0984210526315756</v>
      </c>
      <c r="Q34" s="16">
        <v>2.90519877675841</v>
      </c>
      <c r="W34" s="1">
        <v>4.97</v>
      </c>
      <c r="X34">
        <f t="shared" si="4"/>
        <v>4.0328454086523564</v>
      </c>
    </row>
    <row r="35" spans="1:24" ht="17" thickBot="1" x14ac:dyDescent="0.25">
      <c r="A35">
        <v>34</v>
      </c>
      <c r="B35" s="1">
        <v>5.1799999999999899</v>
      </c>
      <c r="C35">
        <v>2</v>
      </c>
      <c r="D35">
        <f t="shared" si="0"/>
        <v>10.35999999999998</v>
      </c>
      <c r="F35" s="1">
        <f t="shared" si="1"/>
        <v>0.15440366972476127</v>
      </c>
      <c r="G35" s="2">
        <f>F35*F35</f>
        <v>2.384049322447316E-2</v>
      </c>
      <c r="H35" s="2">
        <f t="shared" si="2"/>
        <v>1.2835662921962032E-2</v>
      </c>
      <c r="P35" s="17"/>
      <c r="Q35" s="17"/>
      <c r="W35" s="1">
        <v>4.9800000000000004</v>
      </c>
      <c r="X35">
        <f t="shared" si="4"/>
        <v>4.6985312568383879</v>
      </c>
    </row>
    <row r="36" spans="1:24" x14ac:dyDescent="0.2">
      <c r="A36">
        <v>35</v>
      </c>
      <c r="B36" s="1">
        <v>5.1899999999999897</v>
      </c>
      <c r="C36">
        <v>1</v>
      </c>
      <c r="D36">
        <f t="shared" si="0"/>
        <v>5.1899999999999897</v>
      </c>
      <c r="F36" s="1">
        <f t="shared" si="1"/>
        <v>0.16440366972476106</v>
      </c>
      <c r="G36" s="2">
        <f>F36*F36</f>
        <v>2.7028566618968314E-2</v>
      </c>
      <c r="H36" s="2">
        <f t="shared" si="2"/>
        <v>5.4255341283969156E-3</v>
      </c>
      <c r="P36" s="16">
        <v>5.1616666666666564</v>
      </c>
      <c r="Q36" s="16">
        <v>1.834862385321101</v>
      </c>
      <c r="W36">
        <v>4.99</v>
      </c>
      <c r="X36">
        <f t="shared" si="4"/>
        <v>5.3241334253725361</v>
      </c>
    </row>
    <row r="37" spans="1:24" ht="17" thickBot="1" x14ac:dyDescent="0.25">
      <c r="A37">
        <v>36</v>
      </c>
      <c r="B37">
        <v>5.1999999999999904</v>
      </c>
      <c r="C37">
        <v>0</v>
      </c>
      <c r="D37">
        <f t="shared" si="0"/>
        <v>0</v>
      </c>
      <c r="F37" s="1">
        <f t="shared" si="1"/>
        <v>0.17440366972476173</v>
      </c>
      <c r="G37" s="2">
        <f>F37*F37</f>
        <v>3.0416640013463773E-2</v>
      </c>
      <c r="H37" s="2">
        <f t="shared" si="2"/>
        <v>2.1693979458756707E-3</v>
      </c>
      <c r="P37" s="17"/>
      <c r="Q37" s="17"/>
      <c r="W37" s="1">
        <v>5</v>
      </c>
      <c r="X37">
        <f t="shared" si="4"/>
        <v>5.867755446071647</v>
      </c>
    </row>
    <row r="38" spans="1:24" x14ac:dyDescent="0.2">
      <c r="W38" s="1">
        <v>5.01</v>
      </c>
      <c r="X38">
        <f t="shared" si="4"/>
        <v>6.2897204615498712</v>
      </c>
    </row>
    <row r="39" spans="1:24" x14ac:dyDescent="0.2">
      <c r="W39">
        <v>5.0199999999999996</v>
      </c>
      <c r="X39">
        <f t="shared" si="4"/>
        <v>6.5573286016989867</v>
      </c>
    </row>
    <row r="40" spans="1:24" x14ac:dyDescent="0.2">
      <c r="W40" s="1">
        <v>5.03</v>
      </c>
      <c r="X40">
        <f t="shared" si="4"/>
        <v>6.6490380066905459</v>
      </c>
    </row>
    <row r="41" spans="1:24" x14ac:dyDescent="0.2">
      <c r="W41" s="1">
        <v>5.04</v>
      </c>
      <c r="X41">
        <f t="shared" si="4"/>
        <v>6.5573286016990036</v>
      </c>
    </row>
    <row r="42" spans="1:24" x14ac:dyDescent="0.2">
      <c r="W42">
        <v>5.05</v>
      </c>
      <c r="X42">
        <f t="shared" si="4"/>
        <v>6.2897204615499023</v>
      </c>
    </row>
    <row r="43" spans="1:24" x14ac:dyDescent="0.2">
      <c r="W43" s="1">
        <v>5.0599999999999996</v>
      </c>
      <c r="X43">
        <f t="shared" si="4"/>
        <v>5.8677554460716905</v>
      </c>
    </row>
    <row r="44" spans="1:24" x14ac:dyDescent="0.2">
      <c r="W44" s="1">
        <v>5.07</v>
      </c>
      <c r="X44">
        <f t="shared" si="4"/>
        <v>5.3241334253725361</v>
      </c>
    </row>
    <row r="45" spans="1:24" x14ac:dyDescent="0.2">
      <c r="W45">
        <v>5.08</v>
      </c>
      <c r="X45">
        <f t="shared" si="4"/>
        <v>4.6985312568383879</v>
      </c>
    </row>
    <row r="46" spans="1:24" x14ac:dyDescent="0.2">
      <c r="W46" s="1">
        <v>5.09</v>
      </c>
      <c r="X46">
        <f t="shared" si="4"/>
        <v>4.0328454086524159</v>
      </c>
    </row>
    <row r="47" spans="1:24" x14ac:dyDescent="0.2">
      <c r="W47" s="1">
        <v>5.0999999999999996</v>
      </c>
      <c r="X47">
        <f t="shared" si="4"/>
        <v>3.3666447592343549</v>
      </c>
    </row>
    <row r="48" spans="1:24" x14ac:dyDescent="0.2">
      <c r="W48">
        <v>5.1099999999999897</v>
      </c>
      <c r="X48">
        <f t="shared" si="4"/>
        <v>2.7335012446005371</v>
      </c>
    </row>
    <row r="49" spans="23:24" x14ac:dyDescent="0.2">
      <c r="W49" s="1">
        <v>5.1199999999999903</v>
      </c>
      <c r="X49">
        <f t="shared" si="4"/>
        <v>2.1586265944320639</v>
      </c>
    </row>
    <row r="50" spans="23:24" x14ac:dyDescent="0.2">
      <c r="W50" s="1">
        <v>5.1299999999999901</v>
      </c>
      <c r="X50">
        <f t="shared" si="4"/>
        <v>1.6579523132129446</v>
      </c>
    </row>
    <row r="51" spans="23:24" x14ac:dyDescent="0.2">
      <c r="W51">
        <v>5.1399999999999899</v>
      </c>
      <c r="X51">
        <f t="shared" si="4"/>
        <v>1.2385193926502762</v>
      </c>
    </row>
    <row r="52" spans="23:24" x14ac:dyDescent="0.2">
      <c r="W52" s="1">
        <v>5.1499999999999897</v>
      </c>
      <c r="X52">
        <f t="shared" si="4"/>
        <v>0.89984944188678428</v>
      </c>
    </row>
    <row r="53" spans="23:24" x14ac:dyDescent="0.2">
      <c r="W53" s="1">
        <v>5.1599999999999904</v>
      </c>
      <c r="X53">
        <f t="shared" si="4"/>
        <v>0.63587705844052644</v>
      </c>
    </row>
    <row r="54" spans="23:24" x14ac:dyDescent="0.2">
      <c r="W54">
        <v>5.1699999999999902</v>
      </c>
      <c r="X54">
        <f t="shared" si="4"/>
        <v>0.43703148489532961</v>
      </c>
    </row>
    <row r="55" spans="23:24" x14ac:dyDescent="0.2">
      <c r="W55" s="1">
        <v>5.1799999999999899</v>
      </c>
      <c r="X55">
        <f t="shared" si="4"/>
        <v>0.29213834155960117</v>
      </c>
    </row>
    <row r="56" spans="23:24" x14ac:dyDescent="0.2">
      <c r="W56" s="1">
        <v>5.1899999999999897</v>
      </c>
      <c r="X56">
        <f t="shared" si="4"/>
        <v>0.18993310039671271</v>
      </c>
    </row>
    <row r="57" spans="23:24" x14ac:dyDescent="0.2">
      <c r="W57">
        <v>5.1999999999999904</v>
      </c>
      <c r="X57">
        <f t="shared" si="4"/>
        <v>0.12010166274354296</v>
      </c>
    </row>
  </sheetData>
  <mergeCells count="35">
    <mergeCell ref="Q30:Q31"/>
    <mergeCell ref="Q32:Q33"/>
    <mergeCell ref="Q34:Q35"/>
    <mergeCell ref="Q36:Q37"/>
    <mergeCell ref="P28:P29"/>
    <mergeCell ref="P30:P31"/>
    <mergeCell ref="P32:P33"/>
    <mergeCell ref="P34:P35"/>
    <mergeCell ref="P36:P37"/>
    <mergeCell ref="Q28:Q29"/>
    <mergeCell ref="P21:P22"/>
    <mergeCell ref="Q21:R21"/>
    <mergeCell ref="S21:S22"/>
    <mergeCell ref="T21:T22"/>
    <mergeCell ref="U21:U22"/>
    <mergeCell ref="K29:K30"/>
    <mergeCell ref="L29:L30"/>
    <mergeCell ref="M29:M30"/>
    <mergeCell ref="N29:N30"/>
    <mergeCell ref="K25:K26"/>
    <mergeCell ref="L25:L26"/>
    <mergeCell ref="M25:M26"/>
    <mergeCell ref="N25:N26"/>
    <mergeCell ref="K27:K28"/>
    <mergeCell ref="L27:L28"/>
    <mergeCell ref="M27:M28"/>
    <mergeCell ref="N27:N28"/>
    <mergeCell ref="K21:K22"/>
    <mergeCell ref="L21:L22"/>
    <mergeCell ref="M21:M22"/>
    <mergeCell ref="N21:N22"/>
    <mergeCell ref="K23:K24"/>
    <mergeCell ref="L23:L24"/>
    <mergeCell ref="M23:M24"/>
    <mergeCell ref="N23:N2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2023-02-19T21:05:48Z</dcterms:created>
  <dcterms:modified xsi:type="dcterms:W3CDTF">2023-03-17T11:58:40Z</dcterms:modified>
</cp:coreProperties>
</file>