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lyaa/iDevelop/itmo-uni/sem2/MCH/lab1.01/"/>
    </mc:Choice>
  </mc:AlternateContent>
  <xr:revisionPtr revIDLastSave="0" documentId="13_ncr:1_{3359090C-D1A6-C446-A194-885805270A2F}" xr6:coauthVersionLast="47" xr6:coauthVersionMax="47" xr10:uidLastSave="{00000000-0000-0000-0000-000000000000}"/>
  <bookViews>
    <workbookView xWindow="0" yWindow="500" windowWidth="28800" windowHeight="16300" xr2:uid="{42337130-DB75-304D-8F6A-7B155FC8FB3B}"/>
  </bookViews>
  <sheets>
    <sheet name="Лист1" sheetId="1" r:id="rId1"/>
  </sheets>
  <definedNames>
    <definedName name="_xlchart.v1.0" hidden="1">Лист1!$O$28:$O$37</definedName>
    <definedName name="_xlchart.v1.1" hidden="1">Лист1!$P$28:$P$37</definedName>
    <definedName name="_xlchart.v1.10" hidden="1">Лист1!$O$28:$O$37</definedName>
    <definedName name="_xlchart.v1.11" hidden="1">Лист1!$P$28:$P$37</definedName>
    <definedName name="_xlchart.v1.12" hidden="1">Лист1!$O$28:$O$37</definedName>
    <definedName name="_xlchart.v1.13" hidden="1">Лист1!$P$28:$P$37</definedName>
    <definedName name="_xlchart.v1.14" hidden="1">Лист1!$O$28:$O$37</definedName>
    <definedName name="_xlchart.v1.15" hidden="1">Лист1!$P$28:$P$37</definedName>
    <definedName name="_xlchart.v1.16" hidden="1">Лист1!$O$28:$O$37</definedName>
    <definedName name="_xlchart.v1.17" hidden="1">Лист1!$P$28:$P$37</definedName>
    <definedName name="_xlchart.v1.18" hidden="1">Лист1!$O$28:$O$37</definedName>
    <definedName name="_xlchart.v1.19" hidden="1">Лист1!$P$28:$P$37</definedName>
    <definedName name="_xlchart.v1.2" hidden="1">Лист1!$O$28:$O$37</definedName>
    <definedName name="_xlchart.v1.20" hidden="1">Лист1!$B$1</definedName>
    <definedName name="_xlchart.v1.21" hidden="1">Лист1!$B$3:$B$37</definedName>
    <definedName name="_xlchart.v1.22" hidden="1">Лист1!$C$1</definedName>
    <definedName name="_xlchart.v1.23" hidden="1">Лист1!$C$3:$C$37</definedName>
    <definedName name="_xlchart.v1.24" hidden="1">Лист1!$O$28:$O$37</definedName>
    <definedName name="_xlchart.v1.25" hidden="1">Лист1!$P$28:$P$37</definedName>
    <definedName name="_xlchart.v1.3" hidden="1">Лист1!$P$28:$P$37</definedName>
    <definedName name="_xlchart.v1.4" hidden="1">Лист1!$O$28:$O$37</definedName>
    <definedName name="_xlchart.v1.5" hidden="1">Лист1!$P$28:$P$37</definedName>
    <definedName name="_xlchart.v1.6" hidden="1">Лист1!$O$28:$O$37</definedName>
    <definedName name="_xlchart.v1.7" hidden="1">Лист1!$P$28:$P$37</definedName>
    <definedName name="_xlchart.v1.8" hidden="1">Лист1!$O$28:$O$37</definedName>
    <definedName name="_xlchart.v1.9" hidden="1">Лист1!$P$28:$P$37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4" i="1" l="1"/>
  <c r="S25" i="1"/>
  <c r="S23" i="1"/>
  <c r="P23" i="1"/>
  <c r="Q23" i="1"/>
  <c r="R23" i="1"/>
  <c r="P24" i="1"/>
  <c r="Q24" i="1"/>
  <c r="R24" i="1"/>
  <c r="P25" i="1"/>
  <c r="Q25" i="1"/>
  <c r="R25" i="1"/>
  <c r="M29" i="1"/>
  <c r="M23" i="1"/>
  <c r="M25" i="1"/>
  <c r="M27" i="1"/>
  <c r="M21" i="1"/>
  <c r="L29" i="1"/>
  <c r="L27" i="1"/>
  <c r="L25" i="1"/>
  <c r="L23" i="1"/>
  <c r="L21" i="1"/>
  <c r="K23" i="1"/>
  <c r="K25" i="1"/>
  <c r="K27" i="1"/>
  <c r="K29" i="1"/>
  <c r="K21" i="1"/>
  <c r="H9" i="1"/>
  <c r="H5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2" i="1"/>
  <c r="E2" i="1" s="1"/>
  <c r="F4" i="1" l="1"/>
  <c r="G4" i="1" s="1"/>
  <c r="F12" i="1"/>
  <c r="G12" i="1" s="1"/>
  <c r="F20" i="1"/>
  <c r="G20" i="1" s="1"/>
  <c r="F28" i="1"/>
  <c r="G28" i="1" s="1"/>
  <c r="F36" i="1"/>
  <c r="G36" i="1" s="1"/>
  <c r="F5" i="1"/>
  <c r="G5" i="1" s="1"/>
  <c r="F13" i="1"/>
  <c r="G13" i="1" s="1"/>
  <c r="F21" i="1"/>
  <c r="G21" i="1" s="1"/>
  <c r="F29" i="1"/>
  <c r="G29" i="1" s="1"/>
  <c r="F37" i="1"/>
  <c r="G37" i="1" s="1"/>
  <c r="F6" i="1"/>
  <c r="G6" i="1" s="1"/>
  <c r="F14" i="1"/>
  <c r="G14" i="1" s="1"/>
  <c r="F22" i="1"/>
  <c r="G22" i="1" s="1"/>
  <c r="F30" i="1"/>
  <c r="G30" i="1" s="1"/>
  <c r="F2" i="1"/>
  <c r="G2" i="1" s="1"/>
  <c r="F7" i="1"/>
  <c r="G7" i="1" s="1"/>
  <c r="F15" i="1"/>
  <c r="G15" i="1" s="1"/>
  <c r="F23" i="1"/>
  <c r="G23" i="1" s="1"/>
  <c r="F31" i="1"/>
  <c r="G31" i="1" s="1"/>
  <c r="F8" i="1"/>
  <c r="G8" i="1" s="1"/>
  <c r="F16" i="1"/>
  <c r="G16" i="1" s="1"/>
  <c r="F24" i="1"/>
  <c r="G24" i="1" s="1"/>
  <c r="F32" i="1"/>
  <c r="G32" i="1" s="1"/>
  <c r="F9" i="1"/>
  <c r="G9" i="1" s="1"/>
  <c r="F17" i="1"/>
  <c r="G17" i="1" s="1"/>
  <c r="F25" i="1"/>
  <c r="G25" i="1" s="1"/>
  <c r="F33" i="1"/>
  <c r="G33" i="1" s="1"/>
  <c r="F10" i="1"/>
  <c r="G10" i="1" s="1"/>
  <c r="F18" i="1"/>
  <c r="G18" i="1" s="1"/>
  <c r="F26" i="1"/>
  <c r="G26" i="1" s="1"/>
  <c r="F34" i="1"/>
  <c r="G34" i="1" s="1"/>
  <c r="F3" i="1"/>
  <c r="G3" i="1" s="1"/>
  <c r="F11" i="1"/>
  <c r="G11" i="1" s="1"/>
  <c r="F19" i="1"/>
  <c r="G19" i="1" s="1"/>
  <c r="F27" i="1"/>
  <c r="G27" i="1" s="1"/>
  <c r="F35" i="1"/>
  <c r="G35" i="1" s="1"/>
  <c r="H2" i="1" l="1"/>
  <c r="I2" i="1" s="1"/>
</calcChain>
</file>

<file path=xl/sharedStrings.xml><?xml version="1.0" encoding="utf-8"?>
<sst xmlns="http://schemas.openxmlformats.org/spreadsheetml/2006/main" count="22" uniqueCount="21">
  <si>
    <t>Время</t>
  </si>
  <si>
    <t>Количество</t>
  </si>
  <si>
    <t>N</t>
  </si>
  <si>
    <t>Границы интервалов, с</t>
  </si>
  <si>
    <t>∆N</t>
  </si>
  <si>
    <r>
      <t xml:space="preserve"> </t>
    </r>
    <r>
      <rPr>
        <sz val="14"/>
        <color rgb="FF000000"/>
        <rFont val="Times New Roman"/>
        <family val="1"/>
      </rPr>
      <t xml:space="preserve">, </t>
    </r>
    <r>
      <rPr>
        <i/>
        <sz val="14"/>
        <color rgb="FF000000"/>
        <rFont val="Times New Roman"/>
        <family val="1"/>
      </rPr>
      <t>с</t>
    </r>
    <r>
      <rPr>
        <i/>
        <vertAlign val="superscript"/>
        <sz val="14"/>
        <color rgb="FF000000"/>
        <rFont val="Times New Roman"/>
        <family val="1"/>
      </rPr>
      <t>-1</t>
    </r>
  </si>
  <si>
    <r>
      <t>𝑡</t>
    </r>
    <r>
      <rPr>
        <i/>
        <sz val="12"/>
        <color rgb="FF000000"/>
        <rFont val="Times New Roman"/>
        <family val="1"/>
      </rPr>
      <t>, c</t>
    </r>
  </si>
  <si>
    <r>
      <t>𝜌</t>
    </r>
    <r>
      <rPr>
        <sz val="12"/>
        <color rgb="FF000000"/>
        <rFont val="Times New Roman"/>
        <family val="1"/>
      </rPr>
      <t xml:space="preserve">, </t>
    </r>
    <r>
      <rPr>
        <i/>
        <sz val="12"/>
        <color rgb="FF000000"/>
        <rFont val="Times New Roman"/>
        <family val="1"/>
      </rPr>
      <t>c</t>
    </r>
    <r>
      <rPr>
        <i/>
        <vertAlign val="superscript"/>
        <sz val="12"/>
        <color rgb="FF000000"/>
        <rFont val="Times New Roman"/>
        <family val="1"/>
      </rPr>
      <t>-1</t>
    </r>
  </si>
  <si>
    <t>Таблица 2. Данные для построения гистограммы</t>
  </si>
  <si>
    <t>t*k</t>
  </si>
  <si>
    <t>delta</t>
  </si>
  <si>
    <t>pi</t>
  </si>
  <si>
    <t>&lt;t&gt;</t>
  </si>
  <si>
    <r>
      <t xml:space="preserve">Интервал, </t>
    </r>
    <r>
      <rPr>
        <i/>
        <sz val="11"/>
        <color rgb="FF000000"/>
        <rFont val="Times New Roman"/>
        <family val="1"/>
      </rPr>
      <t>с</t>
    </r>
  </si>
  <si>
    <t>P</t>
  </si>
  <si>
    <t>от</t>
  </si>
  <si>
    <t>до</t>
  </si>
  <si>
    <t>Таблица 3</t>
  </si>
  <si>
    <r>
      <t>⟨𝑡⟩</t>
    </r>
    <r>
      <rPr>
        <vertAlign val="subscript"/>
        <sz val="11"/>
        <color rgb="FF000000"/>
        <rFont val="Cambria Math"/>
        <family val="1"/>
      </rPr>
      <t>𝑁</t>
    </r>
    <r>
      <rPr>
        <sz val="11"/>
        <color rgb="FF000000"/>
        <rFont val="Times New Roman"/>
        <family val="1"/>
      </rPr>
      <t xml:space="preserve"> ± </t>
    </r>
    <r>
      <rPr>
        <sz val="11"/>
        <color rgb="FF000000"/>
        <rFont val="Cambria Math"/>
        <family val="1"/>
      </rPr>
      <t>𝜎</t>
    </r>
  </si>
  <si>
    <r>
      <t>⟨𝑡⟩</t>
    </r>
    <r>
      <rPr>
        <vertAlign val="subscript"/>
        <sz val="11"/>
        <color rgb="FF000000"/>
        <rFont val="Cambria Math"/>
        <family val="1"/>
      </rPr>
      <t>𝑁</t>
    </r>
    <r>
      <rPr>
        <sz val="11"/>
        <color rgb="FF000000"/>
        <rFont val="Times New Roman"/>
        <family val="1"/>
      </rPr>
      <t xml:space="preserve"> ± 2</t>
    </r>
    <r>
      <rPr>
        <sz val="11"/>
        <color rgb="FF000000"/>
        <rFont val="Cambria Math"/>
        <family val="1"/>
      </rPr>
      <t>𝜎</t>
    </r>
  </si>
  <si>
    <r>
      <t>⟨𝑡⟩</t>
    </r>
    <r>
      <rPr>
        <vertAlign val="subscript"/>
        <sz val="11"/>
        <color rgb="FF000000"/>
        <rFont val="Cambria Math"/>
        <family val="1"/>
      </rPr>
      <t>𝑁</t>
    </r>
    <r>
      <rPr>
        <sz val="11"/>
        <color rgb="FF000000"/>
        <rFont val="Times New Roman"/>
        <family val="1"/>
      </rPr>
      <t xml:space="preserve"> ± 3</t>
    </r>
    <r>
      <rPr>
        <sz val="11"/>
        <color rgb="FF000000"/>
        <rFont val="Cambria Math"/>
        <family val="1"/>
      </rPr>
      <t>𝜎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</si>
</sst>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5" x14ac:knownFonts="1">
    <font>
      <sz val="12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2"/>
      <color rgb="FF000000"/>
      <name val="Times New Roman"/>
      <family val="1"/>
    </font>
    <font>
      <i/>
      <sz val="12"/>
      <color rgb="FF000000"/>
      <name val="Times New Roman"/>
      <family val="1"/>
    </font>
    <font>
      <i/>
      <sz val="14"/>
      <color rgb="FF000000"/>
      <name val="Times New Roman"/>
      <family val="1"/>
    </font>
    <font>
      <sz val="14"/>
      <color rgb="FF000000"/>
      <name val="Times New Roman"/>
      <family val="1"/>
    </font>
    <font>
      <i/>
      <vertAlign val="superscript"/>
      <sz val="14"/>
      <color rgb="FF000000"/>
      <name val="Times New Roman"/>
      <family val="1"/>
    </font>
    <font>
      <sz val="12"/>
      <color rgb="FF000000"/>
      <name val="Cambria Math"/>
      <family val="1"/>
    </font>
    <font>
      <i/>
      <vertAlign val="superscript"/>
      <sz val="12"/>
      <color rgb="FF000000"/>
      <name val="Times New Roman"/>
      <family val="1"/>
    </font>
    <font>
      <sz val="12"/>
      <color theme="1"/>
      <name val="Times New Roman"/>
      <family val="1"/>
    </font>
    <font>
      <sz val="11"/>
      <color theme="1"/>
      <name val="Times New Roman"/>
      <family val="1"/>
    </font>
    <font>
      <sz val="11"/>
      <color rgb="FF000000"/>
      <name val="Times New Roman"/>
      <family val="1"/>
    </font>
    <font>
      <i/>
      <sz val="11"/>
      <color rgb="FF000000"/>
      <name val="Times New Roman"/>
      <family val="1"/>
    </font>
    <font>
      <sz val="11"/>
      <color rgb="FF000000"/>
      <name val="Cambria Math"/>
      <family val="1"/>
    </font>
    <font>
      <vertAlign val="subscript"/>
      <sz val="11"/>
      <color rgb="FF000000"/>
      <name val="Cambria Math"/>
      <family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2" fontId="0" fillId="0" borderId="0" xfId="0" applyNumberFormat="1"/>
    <xf numFmtId="164" fontId="0" fillId="0" borderId="0" xfId="0" applyNumberFormat="1"/>
    <xf numFmtId="0" fontId="2" fillId="0" borderId="1" xfId="0" applyFont="1" applyBorder="1" applyAlignment="1">
      <alignment horizontal="justify" vertical="center"/>
    </xf>
    <xf numFmtId="0" fontId="3" fillId="0" borderId="2" xfId="0" applyFont="1" applyBorder="1" applyAlignment="1">
      <alignment horizontal="justify" vertical="center"/>
    </xf>
    <xf numFmtId="0" fontId="4" fillId="0" borderId="2" xfId="0" applyFont="1" applyBorder="1" applyAlignment="1">
      <alignment horizontal="justify" vertical="center"/>
    </xf>
    <xf numFmtId="0" fontId="7" fillId="0" borderId="2" xfId="0" applyFont="1" applyBorder="1" applyAlignment="1">
      <alignment horizontal="justify" vertical="center"/>
    </xf>
    <xf numFmtId="0" fontId="9" fillId="0" borderId="0" xfId="0" applyFont="1"/>
    <xf numFmtId="2" fontId="2" fillId="0" borderId="3" xfId="0" applyNumberFormat="1" applyFont="1" applyBorder="1" applyAlignment="1">
      <alignment horizontal="justify" vertical="center"/>
    </xf>
    <xf numFmtId="2" fontId="2" fillId="0" borderId="5" xfId="0" applyNumberFormat="1" applyFont="1" applyBorder="1" applyAlignment="1">
      <alignment horizontal="justify" vertical="center"/>
    </xf>
    <xf numFmtId="2" fontId="2" fillId="0" borderId="3" xfId="0" applyNumberFormat="1" applyFont="1" applyBorder="1" applyAlignment="1">
      <alignment horizontal="justify" vertical="center"/>
    </xf>
    <xf numFmtId="1" fontId="2" fillId="0" borderId="5" xfId="0" applyNumberFormat="1" applyFont="1" applyBorder="1" applyAlignment="1">
      <alignment horizontal="justify" vertical="center"/>
    </xf>
    <xf numFmtId="1" fontId="2" fillId="0" borderId="3" xfId="0" applyNumberFormat="1" applyFont="1" applyBorder="1" applyAlignment="1">
      <alignment horizontal="justify" vertical="center"/>
    </xf>
    <xf numFmtId="0" fontId="9" fillId="0" borderId="0" xfId="0" applyFont="1" applyAlignment="1">
      <alignment horizontal="justify" vertical="center"/>
    </xf>
    <xf numFmtId="0" fontId="10" fillId="0" borderId="0" xfId="0" applyFont="1" applyAlignment="1">
      <alignment horizontal="justify" vertical="center"/>
    </xf>
    <xf numFmtId="0" fontId="11" fillId="0" borderId="4" xfId="0" applyFont="1" applyBorder="1" applyAlignment="1">
      <alignment horizontal="justify" vertical="center"/>
    </xf>
    <xf numFmtId="0" fontId="13" fillId="0" borderId="3" xfId="0" applyFont="1" applyBorder="1" applyAlignment="1">
      <alignment horizontal="justify" vertical="center"/>
    </xf>
    <xf numFmtId="0" fontId="1" fillId="0" borderId="5" xfId="0" applyFont="1" applyBorder="1" applyAlignment="1">
      <alignment vertical="top"/>
    </xf>
    <xf numFmtId="0" fontId="1" fillId="0" borderId="3" xfId="0" applyFont="1" applyBorder="1" applyAlignment="1">
      <alignment vertical="top"/>
    </xf>
    <xf numFmtId="0" fontId="11" fillId="0" borderId="6" xfId="0" applyFont="1" applyBorder="1" applyAlignment="1">
      <alignment horizontal="justify" vertical="center"/>
    </xf>
    <xf numFmtId="0" fontId="11" fillId="0" borderId="2" xfId="0" applyFont="1" applyBorder="1" applyAlignment="1">
      <alignment horizontal="justify" vertical="center"/>
    </xf>
    <xf numFmtId="0" fontId="12" fillId="0" borderId="5" xfId="0" applyFont="1" applyBorder="1" applyAlignment="1">
      <alignment horizontal="justify" vertical="center"/>
    </xf>
    <xf numFmtId="0" fontId="12" fillId="0" borderId="3" xfId="0" applyFont="1" applyBorder="1" applyAlignment="1">
      <alignment horizontal="justify" vertical="center"/>
    </xf>
    <xf numFmtId="0" fontId="11" fillId="0" borderId="5" xfId="0" applyFont="1" applyBorder="1" applyAlignment="1">
      <alignment vertical="center"/>
    </xf>
    <xf numFmtId="0" fontId="11" fillId="0" borderId="3" xfId="0" applyFont="1" applyBorder="1" applyAlignment="1">
      <alignment vertical="center"/>
    </xf>
    <xf numFmtId="2" fontId="11" fillId="0" borderId="4" xfId="0" applyNumberFormat="1" applyFont="1" applyBorder="1" applyAlignment="1">
      <alignment horizontal="justify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_xlchart.v1.21</cx:f>
      </cx:numDim>
    </cx:data>
    <cx:data id="1">
      <cx:numDim type="val">
        <cx:f>_xlchart.v1.23</cx:f>
      </cx:numDim>
    </cx:data>
  </cx:chartData>
  <cx:chart>
    <cx:title pos="t" align="ctr" overlay="0"/>
    <cx:plotArea>
      <cx:plotAreaRegion>
        <cx:series layoutId="clusteredColumn" uniqueId="{62BEA4FC-3D34-3941-9DAF-50C06F2BBC35}" formatIdx="0">
          <cx:tx>
            <cx:txData>
              <cx:f>_xlchart.v1.20</cx:f>
              <cx:v>Время</cx:v>
            </cx:txData>
          </cx:tx>
          <cx:dataId val="0"/>
          <cx:layoutPr>
            <cx:binning intervalClosed="r"/>
          </cx:layoutPr>
        </cx:series>
        <cx:series layoutId="clusteredColumn" hidden="1" uniqueId="{A9161DC8-7A6B-AA4E-B708-B87958B43803}" formatIdx="1">
          <cx:tx>
            <cx:txData>
              <cx:f>_xlchart.v1.22</cx:f>
              <cx:v>Количество</cx:v>
            </cx:txData>
          </cx:tx>
          <cx:dataId val="1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_xlchart.v1.14</cx:f>
      </cx:numDim>
    </cx:data>
    <cx:data id="1">
      <cx:numDim type="val">
        <cx:f>_xlchart.v1.15</cx:f>
      </cx:numDim>
    </cx:data>
  </cx:chartData>
  <cx:chart>
    <cx:title pos="t" align="ctr" overlay="0"/>
    <cx:plotArea>
      <cx:plotAreaRegion>
        <cx:series layoutId="clusteredColumn" uniqueId="{19A2946A-9462-0A4D-9FE8-3D0A0A05F48E}" formatIdx="0">
          <cx:dataPt idx="0"/>
          <cx:dataPt idx="1"/>
          <cx:dataId val="0"/>
          <cx:layoutPr>
            <cx:binning intervalClosed="r">
              <cx:binCount val="4"/>
            </cx:binning>
          </cx:layoutPr>
        </cx:series>
        <cx:series layoutId="clusteredColumn" hidden="1" uniqueId="{C4882904-AB60-B548-AD67-540B510ED5F1}" formatIdx="1">
          <cx:dataId val="1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emf"/><Relationship Id="rId2" Type="http://schemas.openxmlformats.org/officeDocument/2006/relationships/image" Target="../media/image1.emf"/><Relationship Id="rId1" Type="http://schemas.microsoft.com/office/2014/relationships/chartEx" Target="../charts/chartEx1.xml"/><Relationship Id="rId4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685232</xdr:colOff>
      <xdr:row>3</xdr:row>
      <xdr:rowOff>35825</xdr:rowOff>
    </xdr:from>
    <xdr:to>
      <xdr:col>14</xdr:col>
      <xdr:colOff>309919</xdr:colOff>
      <xdr:row>16</xdr:row>
      <xdr:rowOff>191637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Диаграмма 1">
              <a:extLst>
                <a:ext uri="{FF2B5EF4-FFF2-40B4-BE49-F238E27FC236}">
                  <a16:creationId xmlns:a16="http://schemas.microsoft.com/office/drawing/2014/main" id="{E937D813-A932-C37C-EDA8-D89C1AA7E6E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289232" y="645425"/>
              <a:ext cx="4577687" cy="279741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10</xdr:col>
      <xdr:colOff>0</xdr:colOff>
      <xdr:row>19</xdr:row>
      <xdr:rowOff>0</xdr:rowOff>
    </xdr:from>
    <xdr:to>
      <xdr:col>10</xdr:col>
      <xdr:colOff>215900</xdr:colOff>
      <xdr:row>19</xdr:row>
      <xdr:rowOff>330200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4053606-226F-FC91-14DE-552C9E44A6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3873500"/>
          <a:ext cx="2159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18</xdr:col>
      <xdr:colOff>0</xdr:colOff>
      <xdr:row>20</xdr:row>
      <xdr:rowOff>0</xdr:rowOff>
    </xdr:from>
    <xdr:to>
      <xdr:col>18</xdr:col>
      <xdr:colOff>215900</xdr:colOff>
      <xdr:row>21</xdr:row>
      <xdr:rowOff>101600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6D7796AD-3F80-D970-BD39-9F488D4F69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47900" y="5499100"/>
          <a:ext cx="2159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16</xdr:col>
      <xdr:colOff>731655</xdr:colOff>
      <xdr:row>22</xdr:row>
      <xdr:rowOff>128798</xdr:rowOff>
    </xdr:from>
    <xdr:to>
      <xdr:col>22</xdr:col>
      <xdr:colOff>325930</xdr:colOff>
      <xdr:row>41</xdr:row>
      <xdr:rowOff>134866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Диаграмма 8">
              <a:extLst>
                <a:ext uri="{FF2B5EF4-FFF2-40B4-BE49-F238E27FC236}">
                  <a16:creationId xmlns:a16="http://schemas.microsoft.com/office/drawing/2014/main" id="{E9A4F43D-98CA-9532-07AC-C3DF9DECEC4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948646" y="5073931"/>
              <a:ext cx="4618080" cy="411951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0F376C-AF39-7E44-8D33-F1A63A254D50}">
  <dimension ref="A1:T37"/>
  <sheetViews>
    <sheetView tabSelected="1" topLeftCell="I19" zoomScale="113" workbookViewId="0">
      <selection activeCell="O28" sqref="O28:P37"/>
    </sheetView>
  </sheetViews>
  <sheetFormatPr baseColWidth="10" defaultRowHeight="16" x14ac:dyDescent="0.2"/>
  <cols>
    <col min="12" max="12" width="12" bestFit="1" customWidth="1"/>
    <col min="18" max="18" width="11.1640625" bestFit="1" customWidth="1"/>
    <col min="19" max="19" width="11.6640625" bestFit="1" customWidth="1"/>
  </cols>
  <sheetData>
    <row r="1" spans="1:9" x14ac:dyDescent="0.2">
      <c r="A1" t="s">
        <v>2</v>
      </c>
      <c r="B1" t="s">
        <v>0</v>
      </c>
      <c r="C1" t="s">
        <v>1</v>
      </c>
      <c r="D1" t="s">
        <v>9</v>
      </c>
    </row>
    <row r="2" spans="1:9" x14ac:dyDescent="0.2">
      <c r="A2">
        <v>1</v>
      </c>
      <c r="B2">
        <v>4.8499999999999996</v>
      </c>
      <c r="C2">
        <v>0</v>
      </c>
      <c r="D2">
        <f>B2*C2</f>
        <v>0</v>
      </c>
      <c r="E2" s="1">
        <f>1/SUM(C:C)*SUM(D:D)</f>
        <v>5.0255963302752287</v>
      </c>
      <c r="F2" s="1">
        <f>B2-$E$2</f>
        <v>-0.17559633027522903</v>
      </c>
      <c r="G2" s="2">
        <f>F2*F2</f>
        <v>3.0834071206127314E-2</v>
      </c>
      <c r="H2" s="1">
        <f>SQRT(1/108/108*SUM(G:G))</f>
        <v>5.7713699179505369E-3</v>
      </c>
      <c r="I2" s="1">
        <f>1/H2/SQRT(PI()*2)</f>
        <v>69.12436493814289</v>
      </c>
    </row>
    <row r="3" spans="1:9" x14ac:dyDescent="0.2">
      <c r="A3">
        <v>2</v>
      </c>
      <c r="B3" s="1">
        <v>4.8600000000000003</v>
      </c>
      <c r="C3">
        <v>0</v>
      </c>
      <c r="D3">
        <f t="shared" ref="D3:D37" si="0">B3*C3</f>
        <v>0</v>
      </c>
      <c r="F3" s="1">
        <f t="shared" ref="F3:F37" si="1">B3-$E$2</f>
        <v>-0.16559633027522835</v>
      </c>
      <c r="G3" s="2">
        <f t="shared" ref="G3:G37" si="2">F3*F3</f>
        <v>2.7422144600622509E-2</v>
      </c>
    </row>
    <row r="4" spans="1:9" x14ac:dyDescent="0.2">
      <c r="A4">
        <v>3</v>
      </c>
      <c r="B4">
        <v>4.87</v>
      </c>
      <c r="C4">
        <v>1</v>
      </c>
      <c r="D4">
        <f t="shared" si="0"/>
        <v>4.87</v>
      </c>
      <c r="F4" s="1">
        <f t="shared" si="1"/>
        <v>-0.15559633027522857</v>
      </c>
      <c r="G4" s="2">
        <f t="shared" si="2"/>
        <v>2.4210217995118011E-2</v>
      </c>
    </row>
    <row r="5" spans="1:9" x14ac:dyDescent="0.2">
      <c r="A5">
        <v>4</v>
      </c>
      <c r="B5" s="1">
        <v>4.88</v>
      </c>
      <c r="C5">
        <v>1</v>
      </c>
      <c r="D5">
        <f t="shared" si="0"/>
        <v>4.88</v>
      </c>
      <c r="F5" s="1">
        <f t="shared" si="1"/>
        <v>-0.14559633027522878</v>
      </c>
      <c r="G5" s="2">
        <f t="shared" si="2"/>
        <v>2.1198291389613502E-2</v>
      </c>
      <c r="H5">
        <f>PI()</f>
        <v>3.1415926535897931</v>
      </c>
    </row>
    <row r="6" spans="1:9" x14ac:dyDescent="0.2">
      <c r="A6">
        <v>5</v>
      </c>
      <c r="B6" s="1">
        <v>4.8899999999999997</v>
      </c>
      <c r="C6">
        <v>3</v>
      </c>
      <c r="D6">
        <f t="shared" si="0"/>
        <v>14.669999999999998</v>
      </c>
      <c r="F6" s="1">
        <f t="shared" si="1"/>
        <v>-0.13559633027522899</v>
      </c>
      <c r="G6" s="2">
        <f t="shared" si="2"/>
        <v>1.8386364784108981E-2</v>
      </c>
    </row>
    <row r="7" spans="1:9" x14ac:dyDescent="0.2">
      <c r="A7">
        <v>6</v>
      </c>
      <c r="B7">
        <v>4.9000000000000004</v>
      </c>
      <c r="C7">
        <v>3</v>
      </c>
      <c r="D7">
        <f t="shared" si="0"/>
        <v>14.700000000000001</v>
      </c>
      <c r="F7" s="1">
        <f t="shared" si="1"/>
        <v>-0.12559633027522832</v>
      </c>
      <c r="G7" s="2">
        <f t="shared" si="2"/>
        <v>1.5774438178604234E-2</v>
      </c>
    </row>
    <row r="8" spans="1:9" x14ac:dyDescent="0.2">
      <c r="A8">
        <v>7</v>
      </c>
      <c r="B8" s="1">
        <v>4.91</v>
      </c>
      <c r="C8">
        <v>2</v>
      </c>
      <c r="D8">
        <f t="shared" si="0"/>
        <v>9.82</v>
      </c>
      <c r="F8" s="1">
        <f t="shared" si="1"/>
        <v>-0.11559633027522853</v>
      </c>
      <c r="G8" s="2">
        <f t="shared" si="2"/>
        <v>1.3362511573099716E-2</v>
      </c>
    </row>
    <row r="9" spans="1:9" x14ac:dyDescent="0.2">
      <c r="A9">
        <v>8</v>
      </c>
      <c r="B9" s="1">
        <v>4.92</v>
      </c>
      <c r="C9">
        <v>3</v>
      </c>
      <c r="D9">
        <f t="shared" si="0"/>
        <v>14.76</v>
      </c>
      <c r="F9" s="1">
        <f t="shared" si="1"/>
        <v>-0.10559633027522874</v>
      </c>
      <c r="G9" s="2">
        <f t="shared" si="2"/>
        <v>1.1150584967595191E-2</v>
      </c>
      <c r="H9">
        <f>6.65*0.01</f>
        <v>6.6500000000000004E-2</v>
      </c>
    </row>
    <row r="10" spans="1:9" x14ac:dyDescent="0.2">
      <c r="A10">
        <v>9</v>
      </c>
      <c r="B10">
        <v>4.93</v>
      </c>
      <c r="C10">
        <v>2</v>
      </c>
      <c r="D10">
        <f t="shared" si="0"/>
        <v>9.86</v>
      </c>
      <c r="F10" s="1">
        <f t="shared" si="1"/>
        <v>-9.5596330275228958E-2</v>
      </c>
      <c r="G10" s="2">
        <f t="shared" si="2"/>
        <v>9.138658362090657E-3</v>
      </c>
    </row>
    <row r="11" spans="1:9" x14ac:dyDescent="0.2">
      <c r="A11">
        <v>10</v>
      </c>
      <c r="B11" s="1">
        <v>4.9400000000000004</v>
      </c>
      <c r="C11">
        <v>2</v>
      </c>
      <c r="D11">
        <f t="shared" si="0"/>
        <v>9.8800000000000008</v>
      </c>
      <c r="F11" s="1">
        <f t="shared" si="1"/>
        <v>-8.5596330275228283E-2</v>
      </c>
      <c r="G11" s="2">
        <f t="shared" si="2"/>
        <v>7.3267317565859618E-3</v>
      </c>
    </row>
    <row r="12" spans="1:9" x14ac:dyDescent="0.2">
      <c r="A12">
        <v>11</v>
      </c>
      <c r="B12" s="1">
        <v>4.95</v>
      </c>
      <c r="C12">
        <v>3</v>
      </c>
      <c r="D12">
        <f t="shared" si="0"/>
        <v>14.850000000000001</v>
      </c>
      <c r="F12" s="1">
        <f t="shared" si="1"/>
        <v>-7.5596330275228496E-2</v>
      </c>
      <c r="G12" s="2">
        <f t="shared" si="2"/>
        <v>5.7148051510814285E-3</v>
      </c>
    </row>
    <row r="13" spans="1:9" x14ac:dyDescent="0.2">
      <c r="A13">
        <v>12</v>
      </c>
      <c r="B13">
        <v>4.96</v>
      </c>
      <c r="C13">
        <v>3</v>
      </c>
      <c r="D13">
        <f t="shared" si="0"/>
        <v>14.879999999999999</v>
      </c>
      <c r="F13" s="1">
        <f t="shared" si="1"/>
        <v>-6.5596330275228709E-2</v>
      </c>
      <c r="G13" s="2">
        <f t="shared" si="2"/>
        <v>4.3028785455768862E-3</v>
      </c>
    </row>
    <row r="14" spans="1:9" x14ac:dyDescent="0.2">
      <c r="A14">
        <v>13</v>
      </c>
      <c r="B14" s="1">
        <v>4.97</v>
      </c>
      <c r="C14">
        <v>4</v>
      </c>
      <c r="D14">
        <f t="shared" si="0"/>
        <v>19.88</v>
      </c>
      <c r="F14" s="1">
        <f t="shared" si="1"/>
        <v>-5.5596330275228922E-2</v>
      </c>
      <c r="G14" s="2">
        <f t="shared" si="2"/>
        <v>3.0909519400723361E-3</v>
      </c>
    </row>
    <row r="15" spans="1:9" x14ac:dyDescent="0.2">
      <c r="A15">
        <v>14</v>
      </c>
      <c r="B15" s="1">
        <v>4.9800000000000004</v>
      </c>
      <c r="C15">
        <v>5</v>
      </c>
      <c r="D15">
        <f t="shared" si="0"/>
        <v>24.900000000000002</v>
      </c>
      <c r="F15" s="1">
        <f t="shared" si="1"/>
        <v>-4.5596330275228247E-2</v>
      </c>
      <c r="G15" s="2">
        <f t="shared" si="2"/>
        <v>2.079025334567696E-3</v>
      </c>
    </row>
    <row r="16" spans="1:9" x14ac:dyDescent="0.2">
      <c r="A16">
        <v>15</v>
      </c>
      <c r="B16">
        <v>4.99</v>
      </c>
      <c r="C16">
        <v>6</v>
      </c>
      <c r="D16">
        <f t="shared" si="0"/>
        <v>29.94</v>
      </c>
      <c r="F16" s="1">
        <f t="shared" si="1"/>
        <v>-3.559633027522846E-2</v>
      </c>
      <c r="G16" s="2">
        <f t="shared" si="2"/>
        <v>1.2670987290631464E-3</v>
      </c>
    </row>
    <row r="17" spans="1:20" x14ac:dyDescent="0.2">
      <c r="A17">
        <v>16</v>
      </c>
      <c r="B17" s="1">
        <v>5</v>
      </c>
      <c r="C17">
        <v>7</v>
      </c>
      <c r="D17">
        <f t="shared" si="0"/>
        <v>35</v>
      </c>
      <c r="F17" s="1">
        <f t="shared" si="1"/>
        <v>-2.5596330275228674E-2</v>
      </c>
      <c r="G17" s="2">
        <f t="shared" si="2"/>
        <v>6.5517212355858804E-4</v>
      </c>
    </row>
    <row r="18" spans="1:20" x14ac:dyDescent="0.2">
      <c r="A18">
        <v>17</v>
      </c>
      <c r="B18" s="1">
        <v>5.01</v>
      </c>
      <c r="C18">
        <v>6</v>
      </c>
      <c r="D18">
        <f t="shared" si="0"/>
        <v>30.06</v>
      </c>
      <c r="F18" s="1">
        <f t="shared" si="1"/>
        <v>-1.5596330275228887E-2</v>
      </c>
      <c r="G18" s="2">
        <f t="shared" si="2"/>
        <v>2.4324551805402116E-4</v>
      </c>
      <c r="I18" s="7" t="s">
        <v>8</v>
      </c>
    </row>
    <row r="19" spans="1:20" ht="17" thickBot="1" x14ac:dyDescent="0.25">
      <c r="A19">
        <v>18</v>
      </c>
      <c r="B19">
        <v>5.0199999999999996</v>
      </c>
      <c r="C19">
        <v>6</v>
      </c>
      <c r="D19">
        <f t="shared" si="0"/>
        <v>30.119999999999997</v>
      </c>
      <c r="F19" s="1">
        <f t="shared" si="1"/>
        <v>-5.5963302752291E-3</v>
      </c>
      <c r="G19" s="2">
        <f t="shared" si="2"/>
        <v>3.1318912549445813E-5</v>
      </c>
      <c r="O19" s="13"/>
    </row>
    <row r="20" spans="1:20" ht="52" thickBot="1" x14ac:dyDescent="0.25">
      <c r="A20">
        <v>19</v>
      </c>
      <c r="B20" s="1">
        <v>5.03</v>
      </c>
      <c r="C20">
        <v>6</v>
      </c>
      <c r="D20">
        <f t="shared" si="0"/>
        <v>30.18</v>
      </c>
      <c r="F20" s="1">
        <f t="shared" si="1"/>
        <v>4.403669724771575E-3</v>
      </c>
      <c r="G20" s="2">
        <f t="shared" si="2"/>
        <v>1.9392307044869761E-5</v>
      </c>
      <c r="I20" s="3" t="s">
        <v>3</v>
      </c>
      <c r="J20" s="4" t="s">
        <v>4</v>
      </c>
      <c r="K20" s="5" t="s">
        <v>5</v>
      </c>
      <c r="L20" s="6" t="s">
        <v>6</v>
      </c>
      <c r="M20" s="6" t="s">
        <v>7</v>
      </c>
      <c r="O20" s="14" t="s">
        <v>17</v>
      </c>
    </row>
    <row r="21" spans="1:20" ht="17" thickBot="1" x14ac:dyDescent="0.25">
      <c r="A21">
        <v>20</v>
      </c>
      <c r="B21" s="1">
        <v>5.04</v>
      </c>
      <c r="C21">
        <v>6</v>
      </c>
      <c r="D21">
        <f t="shared" si="0"/>
        <v>30.240000000000002</v>
      </c>
      <c r="F21" s="1">
        <f t="shared" si="1"/>
        <v>1.4403669724771362E-2</v>
      </c>
      <c r="G21" s="2">
        <f t="shared" si="2"/>
        <v>2.0746570154029511E-4</v>
      </c>
      <c r="I21" s="8">
        <v>4.8600000000000003</v>
      </c>
      <c r="J21" s="11">
        <v>13</v>
      </c>
      <c r="K21" s="9">
        <f>J21/109/0.06</f>
        <v>1.9877675840978595</v>
      </c>
      <c r="L21" s="9">
        <f>SUM(D3:D9)/SUM(C3:C9)</f>
        <v>4.8999999999999995</v>
      </c>
      <c r="M21" s="9">
        <f>1/$J$32/SQRTPI(2)*EXP(-(L21-$J$34)*(L21-$J$34)/2/$J$32/$J$32)</f>
        <v>0.63587705844028142</v>
      </c>
      <c r="O21" s="17"/>
      <c r="P21" s="19" t="s">
        <v>13</v>
      </c>
      <c r="Q21" s="20"/>
      <c r="R21" s="21" t="s">
        <v>4</v>
      </c>
      <c r="S21" s="23"/>
      <c r="T21" s="21" t="s">
        <v>14</v>
      </c>
    </row>
    <row r="22" spans="1:20" ht="17" thickBot="1" x14ac:dyDescent="0.25">
      <c r="A22">
        <v>21</v>
      </c>
      <c r="B22">
        <v>5.05</v>
      </c>
      <c r="C22">
        <v>5</v>
      </c>
      <c r="D22">
        <f t="shared" si="0"/>
        <v>25.25</v>
      </c>
      <c r="F22" s="1">
        <f t="shared" si="1"/>
        <v>2.4403669724771149E-2</v>
      </c>
      <c r="G22" s="2">
        <f t="shared" si="2"/>
        <v>5.955390960357119E-4</v>
      </c>
      <c r="I22" s="8">
        <v>4.92</v>
      </c>
      <c r="J22" s="12"/>
      <c r="K22" s="10"/>
      <c r="L22" s="10"/>
      <c r="M22" s="10"/>
      <c r="O22" s="18"/>
      <c r="P22" s="15" t="s">
        <v>15</v>
      </c>
      <c r="Q22" s="15" t="s">
        <v>16</v>
      </c>
      <c r="R22" s="22"/>
      <c r="S22" s="24"/>
      <c r="T22" s="22"/>
    </row>
    <row r="23" spans="1:20" ht="20" thickBot="1" x14ac:dyDescent="0.25">
      <c r="A23">
        <v>22</v>
      </c>
      <c r="B23" s="1">
        <v>5.0599999999999996</v>
      </c>
      <c r="C23">
        <v>4</v>
      </c>
      <c r="D23">
        <f t="shared" si="0"/>
        <v>20.239999999999998</v>
      </c>
      <c r="F23" s="1">
        <f t="shared" si="1"/>
        <v>3.4403669724770936E-2</v>
      </c>
      <c r="G23" s="2">
        <f t="shared" si="2"/>
        <v>1.1836124905311202E-3</v>
      </c>
      <c r="I23" s="8">
        <v>4.93</v>
      </c>
      <c r="J23" s="11">
        <v>25</v>
      </c>
      <c r="K23" s="9">
        <f>J23/109/0.06</f>
        <v>3.8226299694189607</v>
      </c>
      <c r="L23" s="9">
        <f>SUM(D10:D16)/SUM(C10:C16)</f>
        <v>4.9676</v>
      </c>
      <c r="M23" s="9">
        <f t="shared" ref="M23" si="3">1/$J$32/SQRTPI(2)*EXP(-(L23-$J$34)*(L23-$J$34)/2/$J$32/$J$32)</f>
        <v>3.8716167457227546</v>
      </c>
      <c r="O23" s="16" t="s">
        <v>18</v>
      </c>
      <c r="P23" s="15">
        <f>$J$34-$J$32</f>
        <v>4.9700000000000006</v>
      </c>
      <c r="Q23" s="15">
        <f>$J$34+$J$32</f>
        <v>5.09</v>
      </c>
      <c r="R23" s="15">
        <f>SUM(C14:C26)</f>
        <v>64</v>
      </c>
      <c r="S23" s="25">
        <f>R23/109</f>
        <v>0.58715596330275233</v>
      </c>
      <c r="T23" s="15">
        <v>0.68300000000000005</v>
      </c>
    </row>
    <row r="24" spans="1:20" ht="20" thickBot="1" x14ac:dyDescent="0.25">
      <c r="A24">
        <v>23</v>
      </c>
      <c r="B24" s="1">
        <v>5.07</v>
      </c>
      <c r="C24">
        <v>4</v>
      </c>
      <c r="D24">
        <f t="shared" si="0"/>
        <v>20.28</v>
      </c>
      <c r="F24" s="1">
        <f t="shared" si="1"/>
        <v>4.4403669724771611E-2</v>
      </c>
      <c r="G24" s="2">
        <f t="shared" si="2"/>
        <v>1.9716858850265988E-3</v>
      </c>
      <c r="I24" s="8">
        <v>4.99</v>
      </c>
      <c r="J24" s="12"/>
      <c r="K24" s="10"/>
      <c r="L24" s="10"/>
      <c r="M24" s="10"/>
      <c r="O24" s="16" t="s">
        <v>19</v>
      </c>
      <c r="P24" s="15">
        <f>$J$34-2*$J$32</f>
        <v>4.91</v>
      </c>
      <c r="Q24" s="15">
        <f>$J$34+2*$J$32</f>
        <v>5.15</v>
      </c>
      <c r="R24" s="15">
        <f>SUM(C8:C32)</f>
        <v>94</v>
      </c>
      <c r="S24" s="25">
        <f t="shared" ref="S24:S25" si="4">R24/109</f>
        <v>0.86238532110091748</v>
      </c>
      <c r="T24" s="15">
        <v>0.95399999999999996</v>
      </c>
    </row>
    <row r="25" spans="1:20" ht="20" thickBot="1" x14ac:dyDescent="0.25">
      <c r="A25">
        <v>24</v>
      </c>
      <c r="B25">
        <v>5.08</v>
      </c>
      <c r="C25">
        <v>3</v>
      </c>
      <c r="D25">
        <f t="shared" si="0"/>
        <v>15.24</v>
      </c>
      <c r="F25" s="1">
        <f t="shared" si="1"/>
        <v>5.4403669724771397E-2</v>
      </c>
      <c r="G25" s="2">
        <f t="shared" si="2"/>
        <v>2.9597592795220081E-3</v>
      </c>
      <c r="I25" s="8">
        <v>5</v>
      </c>
      <c r="J25" s="11">
        <v>40</v>
      </c>
      <c r="K25" s="9">
        <f t="shared" ref="K25" si="5">J25/109/0.06</f>
        <v>6.1162079510703373</v>
      </c>
      <c r="L25" s="9">
        <f>SUM(D17:D23)/SUM(C17:C23)</f>
        <v>5.0272500000000004</v>
      </c>
      <c r="M25" s="9">
        <f t="shared" ref="M25" si="6">1/$J$32/SQRTPI(2)*EXP(-(L25-$J$34)*(L25-$J$34)/2/$J$32/$J$32)</f>
        <v>6.642057874512715</v>
      </c>
      <c r="O25" s="16" t="s">
        <v>20</v>
      </c>
      <c r="P25" s="15">
        <f>$J$34-3*$J$32</f>
        <v>4.8500000000000005</v>
      </c>
      <c r="Q25" s="15">
        <f>$J$34+3*$J$32</f>
        <v>5.21</v>
      </c>
      <c r="R25" s="15">
        <f>SUM(C2:C37)</f>
        <v>109</v>
      </c>
      <c r="S25" s="25">
        <f t="shared" si="4"/>
        <v>1</v>
      </c>
      <c r="T25" s="15">
        <v>0.997</v>
      </c>
    </row>
    <row r="26" spans="1:20" ht="17" thickBot="1" x14ac:dyDescent="0.25">
      <c r="A26">
        <v>25</v>
      </c>
      <c r="B26" s="1">
        <v>5.09</v>
      </c>
      <c r="C26">
        <v>2</v>
      </c>
      <c r="D26">
        <f t="shared" si="0"/>
        <v>10.18</v>
      </c>
      <c r="F26" s="1">
        <f t="shared" si="1"/>
        <v>6.4403669724771184E-2</v>
      </c>
      <c r="G26" s="2">
        <f t="shared" si="2"/>
        <v>4.1478326740174085E-3</v>
      </c>
      <c r="I26" s="8">
        <v>5.0599999999999996</v>
      </c>
      <c r="J26" s="12"/>
      <c r="K26" s="10"/>
      <c r="L26" s="10"/>
      <c r="M26" s="10"/>
      <c r="O26" s="13"/>
    </row>
    <row r="27" spans="1:20" ht="17" thickBot="1" x14ac:dyDescent="0.25">
      <c r="A27">
        <v>26</v>
      </c>
      <c r="B27" s="1">
        <v>5.0999999999999996</v>
      </c>
      <c r="C27">
        <v>2</v>
      </c>
      <c r="D27">
        <f t="shared" si="0"/>
        <v>10.199999999999999</v>
      </c>
      <c r="F27" s="1">
        <f t="shared" si="1"/>
        <v>7.4403669724770971E-2</v>
      </c>
      <c r="G27" s="2">
        <f t="shared" si="2"/>
        <v>5.5359060685128006E-3</v>
      </c>
      <c r="I27" s="8">
        <v>5.07</v>
      </c>
      <c r="J27" s="11">
        <v>19</v>
      </c>
      <c r="K27" s="9">
        <f t="shared" ref="K27" si="7">J27/109/0.06</f>
        <v>2.90519877675841</v>
      </c>
      <c r="L27" s="9">
        <f>SUM(D24:D30)/SUM(C24:C30)</f>
        <v>5.0984210526315756</v>
      </c>
      <c r="M27" s="9">
        <f t="shared" ref="M27" si="8">1/$J$32/SQRTPI(2)*EXP(-(L27-$J$34)*(L27-$J$34)/2/$J$32/$J$32)</f>
        <v>3.4704078462624532</v>
      </c>
    </row>
    <row r="28" spans="1:20" ht="17" thickBot="1" x14ac:dyDescent="0.25">
      <c r="A28">
        <v>27</v>
      </c>
      <c r="B28">
        <v>5.1099999999999897</v>
      </c>
      <c r="C28">
        <v>2</v>
      </c>
      <c r="D28">
        <f t="shared" si="0"/>
        <v>10.219999999999979</v>
      </c>
      <c r="F28" s="1">
        <f t="shared" si="1"/>
        <v>8.4403669724760988E-2</v>
      </c>
      <c r="G28" s="2">
        <f t="shared" si="2"/>
        <v>7.1239794630065349E-3</v>
      </c>
      <c r="I28" s="8">
        <v>5.13</v>
      </c>
      <c r="J28" s="12"/>
      <c r="K28" s="10"/>
      <c r="L28" s="10"/>
      <c r="M28" s="10"/>
      <c r="O28" s="9">
        <v>4.8999999999999995</v>
      </c>
      <c r="P28" s="9">
        <v>1.9877675840978595</v>
      </c>
    </row>
    <row r="29" spans="1:20" ht="17" thickBot="1" x14ac:dyDescent="0.25">
      <c r="A29">
        <v>28</v>
      </c>
      <c r="B29" s="1">
        <v>5.1199999999999903</v>
      </c>
      <c r="C29">
        <v>3</v>
      </c>
      <c r="D29">
        <f t="shared" si="0"/>
        <v>15.359999999999971</v>
      </c>
      <c r="F29" s="1">
        <f t="shared" si="1"/>
        <v>9.4403669724761663E-2</v>
      </c>
      <c r="G29" s="2">
        <f t="shared" si="2"/>
        <v>8.9120528575018822E-3</v>
      </c>
      <c r="I29" s="8">
        <v>5.14</v>
      </c>
      <c r="J29" s="11">
        <v>12</v>
      </c>
      <c r="K29" s="9">
        <f t="shared" ref="K29" si="9">J29/109/0.06</f>
        <v>1.834862385321101</v>
      </c>
      <c r="L29" s="9">
        <f>SUM(D31:D37)/SUM(C31:C37)</f>
        <v>5.1616666666666564</v>
      </c>
      <c r="M29" s="9">
        <f>1/$J$32/SQRTPI(2)*EXP(-(L29-$J$34)*(L29-$J$34)/2/$J$32/$J$32)</f>
        <v>0.59850462502436352</v>
      </c>
      <c r="O29" s="10"/>
      <c r="P29" s="10"/>
    </row>
    <row r="30" spans="1:20" ht="17" thickBot="1" x14ac:dyDescent="0.25">
      <c r="A30">
        <v>29</v>
      </c>
      <c r="B30" s="1">
        <v>5.1299999999999901</v>
      </c>
      <c r="C30">
        <v>3</v>
      </c>
      <c r="D30">
        <f t="shared" si="0"/>
        <v>15.38999999999997</v>
      </c>
      <c r="F30" s="1">
        <f t="shared" si="1"/>
        <v>0.10440366972476145</v>
      </c>
      <c r="G30" s="2">
        <f t="shared" si="2"/>
        <v>1.090012625199707E-2</v>
      </c>
      <c r="I30" s="8">
        <v>5.2</v>
      </c>
      <c r="J30" s="12"/>
      <c r="K30" s="10"/>
      <c r="L30" s="10"/>
      <c r="M30" s="10"/>
      <c r="O30" s="9">
        <v>4.9676</v>
      </c>
      <c r="P30" s="9">
        <v>3.8226299694189607</v>
      </c>
    </row>
    <row r="31" spans="1:20" ht="17" thickBot="1" x14ac:dyDescent="0.25">
      <c r="A31">
        <v>30</v>
      </c>
      <c r="B31">
        <v>5.1399999999999899</v>
      </c>
      <c r="C31">
        <v>2</v>
      </c>
      <c r="D31">
        <f t="shared" si="0"/>
        <v>10.27999999999998</v>
      </c>
      <c r="F31" s="1">
        <f t="shared" si="1"/>
        <v>0.11440366972476124</v>
      </c>
      <c r="G31" s="2">
        <f t="shared" si="2"/>
        <v>1.308819964649225E-2</v>
      </c>
      <c r="O31" s="10"/>
      <c r="P31" s="10"/>
    </row>
    <row r="32" spans="1:20" x14ac:dyDescent="0.2">
      <c r="A32">
        <v>31</v>
      </c>
      <c r="B32" s="1">
        <v>5.1499999999999897</v>
      </c>
      <c r="C32">
        <v>3</v>
      </c>
      <c r="D32">
        <f t="shared" si="0"/>
        <v>15.449999999999969</v>
      </c>
      <c r="F32" s="1">
        <f t="shared" si="1"/>
        <v>0.12440366972476102</v>
      </c>
      <c r="G32" s="2">
        <f t="shared" si="2"/>
        <v>1.5476273040987422E-2</v>
      </c>
      <c r="I32" t="s">
        <v>10</v>
      </c>
      <c r="J32">
        <v>0.06</v>
      </c>
      <c r="O32" s="9">
        <v>5.0272500000000004</v>
      </c>
      <c r="P32" s="9">
        <v>6.1162079510703373</v>
      </c>
    </row>
    <row r="33" spans="1:16" ht="17" thickBot="1" x14ac:dyDescent="0.25">
      <c r="A33">
        <v>32</v>
      </c>
      <c r="B33" s="1">
        <v>5.1599999999999904</v>
      </c>
      <c r="C33">
        <v>2</v>
      </c>
      <c r="D33">
        <f t="shared" si="0"/>
        <v>10.319999999999981</v>
      </c>
      <c r="F33" s="1">
        <f t="shared" si="1"/>
        <v>0.1344036697247617</v>
      </c>
      <c r="G33" s="2">
        <f t="shared" si="2"/>
        <v>1.8064346435482825E-2</v>
      </c>
      <c r="I33" t="s">
        <v>11</v>
      </c>
      <c r="J33">
        <v>3.14</v>
      </c>
      <c r="O33" s="10"/>
      <c r="P33" s="10"/>
    </row>
    <row r="34" spans="1:16" x14ac:dyDescent="0.2">
      <c r="A34">
        <v>33</v>
      </c>
      <c r="B34">
        <v>5.1699999999999902</v>
      </c>
      <c r="C34">
        <v>2</v>
      </c>
      <c r="D34">
        <f t="shared" si="0"/>
        <v>10.33999999999998</v>
      </c>
      <c r="F34" s="1">
        <f t="shared" si="1"/>
        <v>0.14440366972476149</v>
      </c>
      <c r="G34" s="2">
        <f t="shared" si="2"/>
        <v>2.0852419829977997E-2</v>
      </c>
      <c r="I34" t="s">
        <v>12</v>
      </c>
      <c r="J34">
        <v>5.03</v>
      </c>
      <c r="O34" s="9">
        <v>5.0984210526315756</v>
      </c>
      <c r="P34" s="9">
        <v>2.90519877675841</v>
      </c>
    </row>
    <row r="35" spans="1:16" ht="17" thickBot="1" x14ac:dyDescent="0.25">
      <c r="A35">
        <v>34</v>
      </c>
      <c r="B35" s="1">
        <v>5.1799999999999899</v>
      </c>
      <c r="C35">
        <v>2</v>
      </c>
      <c r="D35">
        <f t="shared" si="0"/>
        <v>10.35999999999998</v>
      </c>
      <c r="F35" s="1">
        <f t="shared" si="1"/>
        <v>0.15440366972476127</v>
      </c>
      <c r="G35" s="2">
        <f t="shared" si="2"/>
        <v>2.384049322447316E-2</v>
      </c>
      <c r="O35" s="10"/>
      <c r="P35" s="10"/>
    </row>
    <row r="36" spans="1:16" x14ac:dyDescent="0.2">
      <c r="A36">
        <v>35</v>
      </c>
      <c r="B36" s="1">
        <v>5.1899999999999897</v>
      </c>
      <c r="C36">
        <v>1</v>
      </c>
      <c r="D36">
        <f t="shared" si="0"/>
        <v>5.1899999999999897</v>
      </c>
      <c r="F36" s="1">
        <f t="shared" si="1"/>
        <v>0.16440366972476106</v>
      </c>
      <c r="G36" s="2">
        <f t="shared" si="2"/>
        <v>2.7028566618968314E-2</v>
      </c>
      <c r="O36" s="9">
        <v>5.1616666666666564</v>
      </c>
      <c r="P36" s="9">
        <v>1.834862385321101</v>
      </c>
    </row>
    <row r="37" spans="1:16" ht="17" thickBot="1" x14ac:dyDescent="0.25">
      <c r="A37">
        <v>36</v>
      </c>
      <c r="B37">
        <v>5.1999999999999904</v>
      </c>
      <c r="C37">
        <v>0</v>
      </c>
      <c r="D37">
        <f t="shared" si="0"/>
        <v>0</v>
      </c>
      <c r="F37" s="1">
        <f t="shared" si="1"/>
        <v>0.17440366972476173</v>
      </c>
      <c r="G37" s="2">
        <f t="shared" si="2"/>
        <v>3.0416640013463773E-2</v>
      </c>
      <c r="O37" s="10"/>
      <c r="P37" s="10"/>
    </row>
  </sheetData>
  <mergeCells count="35">
    <mergeCell ref="P30:P31"/>
    <mergeCell ref="P32:P33"/>
    <mergeCell ref="P34:P35"/>
    <mergeCell ref="P36:P37"/>
    <mergeCell ref="O28:O29"/>
    <mergeCell ref="O30:O31"/>
    <mergeCell ref="O32:O33"/>
    <mergeCell ref="O34:O35"/>
    <mergeCell ref="O36:O37"/>
    <mergeCell ref="O21:O22"/>
    <mergeCell ref="P21:Q21"/>
    <mergeCell ref="R21:R22"/>
    <mergeCell ref="S21:S22"/>
    <mergeCell ref="T21:T22"/>
    <mergeCell ref="P28:P29"/>
    <mergeCell ref="J29:J30"/>
    <mergeCell ref="K29:K30"/>
    <mergeCell ref="L29:L30"/>
    <mergeCell ref="M29:M30"/>
    <mergeCell ref="J25:J26"/>
    <mergeCell ref="K25:K26"/>
    <mergeCell ref="L25:L26"/>
    <mergeCell ref="M25:M26"/>
    <mergeCell ref="J27:J28"/>
    <mergeCell ref="K27:K28"/>
    <mergeCell ref="L27:L28"/>
    <mergeCell ref="M27:M28"/>
    <mergeCell ref="J21:J22"/>
    <mergeCell ref="K21:K22"/>
    <mergeCell ref="L21:L22"/>
    <mergeCell ref="M21:M22"/>
    <mergeCell ref="J23:J24"/>
    <mergeCell ref="K23:K24"/>
    <mergeCell ref="L23:L24"/>
    <mergeCell ref="M23:M24"/>
  </mergeCells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2023-02-19T21:05:48Z</dcterms:created>
  <dcterms:modified xsi:type="dcterms:W3CDTF">2023-03-02T20:53:47Z</dcterms:modified>
</cp:coreProperties>
</file>