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ALOS\Downloads\"/>
    </mc:Choice>
  </mc:AlternateContent>
  <bookViews>
    <workbookView xWindow="0" yWindow="0" windowWidth="23040" windowHeight="9384" activeTab="8"/>
  </bookViews>
  <sheets>
    <sheet name="Standing" sheetId="1" r:id="rId1"/>
    <sheet name="MentorsStanding" sheetId="2" r:id="rId2"/>
    <sheet name="Points" sheetId="3" r:id="rId3"/>
    <sheet name="Extra points" sheetId="4" r:id="rId4"/>
    <sheet name="Mentors" sheetId="5" state="hidden" r:id="rId5"/>
    <sheet name="Tasks" sheetId="6" r:id="rId6"/>
    <sheet name="Analysis solved" sheetId="7" r:id="rId7"/>
    <sheet name="Data Trainees" sheetId="8" r:id="rId8"/>
    <sheet name="Material" sheetId="9" r:id="rId9"/>
    <sheet name="8" sheetId="10" r:id="rId10"/>
    <sheet name="6" sheetId="11" r:id="rId11"/>
    <sheet name="7" sheetId="12" r:id="rId12"/>
    <sheet name="4" sheetId="13" r:id="rId13"/>
    <sheet name="5" sheetId="14" r:id="rId14"/>
    <sheet name="3" sheetId="15" r:id="rId15"/>
    <sheet name="2" sheetId="16" r:id="rId16"/>
    <sheet name="1" sheetId="17" r:id="rId17"/>
    <sheet name="Analysis points" sheetId="18" r:id="rId18"/>
    <sheet name="Analysis problems" sheetId="19" r:id="rId19"/>
    <sheet name="Analysis solved (sorted)" sheetId="20" r:id="rId20"/>
    <sheet name="Saved Material" sheetId="21" r:id="rId21"/>
    <sheet name="Deleted" sheetId="22" r:id="rId22"/>
    <sheet name="Newcomers Materials" sheetId="23" r:id="rId23"/>
  </sheets>
  <definedNames>
    <definedName name="_xlnm._FilterDatabase" localSheetId="18" hidden="1">'Analysis problems'!$A$1:$C$317</definedName>
    <definedName name="AbdulrahmanSalahEldin">#REF!</definedName>
    <definedName name="kr">#REF!</definedName>
    <definedName name="shhahd">#REF!</definedName>
    <definedName name="Z_6D8CA87A_F400_4304_B89F_DFF5BAB3C0A2_.wvu.FilterData" localSheetId="18" hidden="1">'Analysis problems'!$A$1:$C$286</definedName>
    <definedName name="ات">#REF!</definedName>
  </definedNames>
  <calcPr calcId="152511"/>
  <customWorkbookViews>
    <customWorkbookView name="Filter 1" guid="{6D8CA87A-F400-4304-B89F-DFF5BAB3C0A2}" maximized="1" windowWidth="0" windowHeight="0" activeSheetId="0"/>
  </customWorkbookViews>
</workbook>
</file>

<file path=xl/calcChain.xml><?xml version="1.0" encoding="utf-8"?>
<calcChain xmlns="http://schemas.openxmlformats.org/spreadsheetml/2006/main">
  <c r="B132" i="23" l="1"/>
  <c r="B117" i="23"/>
  <c r="B112" i="23"/>
  <c r="B110" i="23"/>
  <c r="B97" i="23"/>
  <c r="B95" i="23"/>
  <c r="B80" i="23"/>
  <c r="B76" i="23"/>
  <c r="B75" i="23"/>
  <c r="B72" i="23"/>
  <c r="B70" i="23"/>
  <c r="B66" i="23"/>
  <c r="B60" i="23"/>
  <c r="B58" i="23"/>
  <c r="B49" i="23"/>
  <c r="B47" i="23"/>
  <c r="B34" i="23"/>
  <c r="B32" i="23"/>
  <c r="B27" i="23"/>
  <c r="B26" i="23"/>
  <c r="B23" i="23"/>
  <c r="B21" i="23"/>
  <c r="B17" i="23"/>
  <c r="B15" i="23"/>
  <c r="B10" i="23"/>
  <c r="B8" i="23"/>
  <c r="B4" i="23"/>
  <c r="B286" i="19"/>
  <c r="A286" i="19"/>
  <c r="B285" i="19"/>
  <c r="A285" i="19"/>
  <c r="B284" i="19"/>
  <c r="A284" i="19"/>
  <c r="B283" i="19"/>
  <c r="A283" i="19"/>
  <c r="B282" i="19"/>
  <c r="A282" i="19"/>
  <c r="B281" i="19"/>
  <c r="A281" i="19"/>
  <c r="B280" i="19"/>
  <c r="A280" i="19"/>
  <c r="B279" i="19"/>
  <c r="A279" i="19"/>
  <c r="B278" i="19"/>
  <c r="A278" i="19"/>
  <c r="B277" i="19"/>
  <c r="A277" i="19"/>
  <c r="B276" i="19"/>
  <c r="A276" i="19"/>
  <c r="B275" i="19"/>
  <c r="A275" i="19"/>
  <c r="B274" i="19"/>
  <c r="A274" i="19"/>
  <c r="B273" i="19"/>
  <c r="A273" i="19"/>
  <c r="B272" i="19"/>
  <c r="A272" i="19"/>
  <c r="B271" i="19"/>
  <c r="A271" i="19"/>
  <c r="B270" i="19"/>
  <c r="A270" i="19"/>
  <c r="B269" i="19"/>
  <c r="A269" i="19"/>
  <c r="B268" i="19"/>
  <c r="A268" i="19"/>
  <c r="B267" i="19"/>
  <c r="A267" i="19"/>
  <c r="B266" i="19"/>
  <c r="A266" i="19"/>
  <c r="B265" i="19"/>
  <c r="A265" i="19"/>
  <c r="B264" i="19"/>
  <c r="A264" i="19"/>
  <c r="B263" i="19"/>
  <c r="A263" i="19"/>
  <c r="B262" i="19"/>
  <c r="A262" i="19"/>
  <c r="B261" i="19"/>
  <c r="A261" i="19"/>
  <c r="B260" i="19"/>
  <c r="A260" i="19"/>
  <c r="B259" i="19"/>
  <c r="A259" i="19"/>
  <c r="B258" i="19"/>
  <c r="A258" i="19"/>
  <c r="B257" i="19"/>
  <c r="A257" i="19"/>
  <c r="B256" i="19"/>
  <c r="A256" i="19"/>
  <c r="B255" i="19"/>
  <c r="A255" i="19"/>
  <c r="B254" i="19"/>
  <c r="A254" i="19"/>
  <c r="B253" i="19"/>
  <c r="A253" i="19"/>
  <c r="B252" i="19"/>
  <c r="A252" i="19"/>
  <c r="B251" i="19"/>
  <c r="A251" i="19"/>
  <c r="B250" i="19"/>
  <c r="A250" i="19"/>
  <c r="B249" i="19"/>
  <c r="A249" i="19"/>
  <c r="B248" i="19"/>
  <c r="A248" i="19"/>
  <c r="B247" i="19"/>
  <c r="A247" i="19"/>
  <c r="B246" i="19"/>
  <c r="A246" i="19"/>
  <c r="B245" i="19"/>
  <c r="A245" i="19"/>
  <c r="B244" i="19"/>
  <c r="A244" i="19"/>
  <c r="B243" i="19"/>
  <c r="A243" i="19"/>
  <c r="B242" i="19"/>
  <c r="A242" i="19"/>
  <c r="B241" i="19"/>
  <c r="A241" i="19"/>
  <c r="B240" i="19"/>
  <c r="A240" i="19"/>
  <c r="B239" i="19"/>
  <c r="A239" i="19"/>
  <c r="B238" i="19"/>
  <c r="A238" i="19"/>
  <c r="B237" i="19"/>
  <c r="A237" i="19"/>
  <c r="B236" i="19"/>
  <c r="A236" i="19"/>
  <c r="B235" i="19"/>
  <c r="A235" i="19"/>
  <c r="B234" i="19"/>
  <c r="A234" i="19"/>
  <c r="B233" i="19"/>
  <c r="A233" i="19"/>
  <c r="B232" i="19"/>
  <c r="A232" i="19"/>
  <c r="B231" i="19"/>
  <c r="A231" i="19"/>
  <c r="B230" i="19"/>
  <c r="A230" i="19"/>
  <c r="B229" i="19"/>
  <c r="A229" i="19"/>
  <c r="B228" i="19"/>
  <c r="A228" i="19"/>
  <c r="B227" i="19"/>
  <c r="A227" i="19"/>
  <c r="B226" i="19"/>
  <c r="A226" i="19"/>
  <c r="B225" i="19"/>
  <c r="A225" i="19"/>
  <c r="B224" i="19"/>
  <c r="A224" i="19"/>
  <c r="B223" i="19"/>
  <c r="A223" i="19"/>
  <c r="B222" i="19"/>
  <c r="A222" i="19"/>
  <c r="B221" i="19"/>
  <c r="A221" i="19"/>
  <c r="B220" i="19"/>
  <c r="A220" i="19"/>
  <c r="B219" i="19"/>
  <c r="A219" i="19"/>
  <c r="B218" i="19"/>
  <c r="A218" i="19"/>
  <c r="B217" i="19"/>
  <c r="A217" i="19"/>
  <c r="B216" i="19"/>
  <c r="A216" i="19"/>
  <c r="B215" i="19"/>
  <c r="A215" i="19"/>
  <c r="B214" i="19"/>
  <c r="A214" i="19"/>
  <c r="B213" i="19"/>
  <c r="A213" i="19"/>
  <c r="B212" i="19"/>
  <c r="A212" i="19"/>
  <c r="B211" i="19"/>
  <c r="A211" i="19"/>
  <c r="B210" i="19"/>
  <c r="A210" i="19"/>
  <c r="B209" i="19"/>
  <c r="A209" i="19"/>
  <c r="B208" i="19"/>
  <c r="A208" i="19"/>
  <c r="B207" i="19"/>
  <c r="A207" i="19"/>
  <c r="B206" i="19"/>
  <c r="A206" i="19"/>
  <c r="B205" i="19"/>
  <c r="A205" i="19"/>
  <c r="B204" i="19"/>
  <c r="A204" i="19"/>
  <c r="B203" i="19"/>
  <c r="A203" i="19"/>
  <c r="B202" i="19"/>
  <c r="A202" i="19"/>
  <c r="B201" i="19"/>
  <c r="A201" i="19"/>
  <c r="B200" i="19"/>
  <c r="A200" i="19"/>
  <c r="B199" i="19"/>
  <c r="A199" i="19"/>
  <c r="B198" i="19"/>
  <c r="A198" i="19"/>
  <c r="B197" i="19"/>
  <c r="A197" i="19"/>
  <c r="B196" i="19"/>
  <c r="A196" i="19"/>
  <c r="B195" i="19"/>
  <c r="A195" i="19"/>
  <c r="B194" i="19"/>
  <c r="A194" i="19"/>
  <c r="B193" i="19"/>
  <c r="A193" i="19"/>
  <c r="B192" i="19"/>
  <c r="A192" i="19"/>
  <c r="B191" i="19"/>
  <c r="A191" i="19"/>
  <c r="B190" i="19"/>
  <c r="A190" i="19"/>
  <c r="B189" i="19"/>
  <c r="A189" i="19"/>
  <c r="B188" i="19"/>
  <c r="A188" i="19"/>
  <c r="B187" i="19"/>
  <c r="A187" i="19"/>
  <c r="B186" i="19"/>
  <c r="A186" i="19"/>
  <c r="B185" i="19"/>
  <c r="A185" i="19"/>
  <c r="B184" i="19"/>
  <c r="A184" i="19"/>
  <c r="B183" i="19"/>
  <c r="A183" i="19"/>
  <c r="B182" i="19"/>
  <c r="A182" i="19"/>
  <c r="B181" i="19"/>
  <c r="A181" i="19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B32" i="19"/>
  <c r="A32" i="19"/>
  <c r="B31" i="19"/>
  <c r="A31" i="19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B6" i="19"/>
  <c r="A6" i="19"/>
  <c r="B5" i="19"/>
  <c r="A5" i="19"/>
  <c r="B4" i="19"/>
  <c r="A4" i="19"/>
  <c r="B3" i="19"/>
  <c r="A3" i="19"/>
  <c r="B2" i="19"/>
  <c r="A2" i="19"/>
  <c r="B146" i="17"/>
  <c r="B130" i="17"/>
  <c r="B123" i="17"/>
  <c r="B108" i="17"/>
  <c r="B93" i="17"/>
  <c r="B89" i="17"/>
  <c r="B88" i="17"/>
  <c r="B74" i="17"/>
  <c r="B70" i="17"/>
  <c r="B64" i="17"/>
  <c r="B50" i="17"/>
  <c r="B32" i="17"/>
  <c r="B27" i="17"/>
  <c r="B26" i="17"/>
  <c r="B23" i="17"/>
  <c r="B19" i="17"/>
  <c r="B14" i="17"/>
  <c r="L1" i="17"/>
  <c r="K1" i="17"/>
  <c r="J1" i="17"/>
  <c r="I1" i="17"/>
  <c r="H1" i="17"/>
  <c r="G1" i="17"/>
  <c r="F1" i="17"/>
  <c r="E1" i="17"/>
  <c r="D1" i="17"/>
  <c r="C1" i="17"/>
  <c r="B146" i="16"/>
  <c r="B130" i="16"/>
  <c r="B123" i="16"/>
  <c r="B108" i="16"/>
  <c r="B93" i="16"/>
  <c r="B89" i="16"/>
  <c r="B88" i="16"/>
  <c r="B74" i="16"/>
  <c r="B70" i="16"/>
  <c r="B64" i="16"/>
  <c r="B50" i="16"/>
  <c r="B32" i="16"/>
  <c r="B27" i="16"/>
  <c r="B26" i="16"/>
  <c r="B23" i="16"/>
  <c r="B19" i="16"/>
  <c r="B14" i="16"/>
  <c r="L1" i="16"/>
  <c r="K1" i="16"/>
  <c r="J1" i="16"/>
  <c r="I1" i="16"/>
  <c r="H1" i="16"/>
  <c r="G1" i="16"/>
  <c r="F1" i="16"/>
  <c r="E1" i="16"/>
  <c r="D1" i="16"/>
  <c r="C1" i="16"/>
  <c r="B146" i="15"/>
  <c r="B130" i="15"/>
  <c r="B123" i="15"/>
  <c r="B108" i="15"/>
  <c r="B93" i="15"/>
  <c r="B89" i="15"/>
  <c r="B88" i="15"/>
  <c r="B74" i="15"/>
  <c r="B70" i="15"/>
  <c r="B64" i="15"/>
  <c r="B50" i="15"/>
  <c r="B32" i="15"/>
  <c r="B27" i="15"/>
  <c r="B26" i="15"/>
  <c r="B23" i="15"/>
  <c r="B19" i="15"/>
  <c r="B14" i="15"/>
  <c r="L1" i="15"/>
  <c r="K1" i="15"/>
  <c r="J1" i="15"/>
  <c r="I1" i="15"/>
  <c r="H1" i="15"/>
  <c r="G1" i="15"/>
  <c r="F1" i="15"/>
  <c r="E1" i="15"/>
  <c r="D1" i="15"/>
  <c r="C1" i="15"/>
  <c r="B146" i="14"/>
  <c r="B130" i="14"/>
  <c r="B123" i="14"/>
  <c r="B108" i="14"/>
  <c r="B93" i="14"/>
  <c r="B89" i="14"/>
  <c r="B88" i="14"/>
  <c r="B74" i="14"/>
  <c r="B70" i="14"/>
  <c r="B64" i="14"/>
  <c r="B50" i="14"/>
  <c r="B32" i="14"/>
  <c r="B27" i="14"/>
  <c r="B26" i="14"/>
  <c r="B23" i="14"/>
  <c r="B19" i="14"/>
  <c r="B14" i="14"/>
  <c r="L1" i="14"/>
  <c r="K1" i="14"/>
  <c r="J1" i="14"/>
  <c r="I1" i="14"/>
  <c r="H1" i="14"/>
  <c r="G1" i="14"/>
  <c r="F1" i="14"/>
  <c r="E1" i="14"/>
  <c r="D1" i="14"/>
  <c r="C1" i="14"/>
  <c r="B146" i="13"/>
  <c r="B130" i="13"/>
  <c r="B123" i="13"/>
  <c r="B108" i="13"/>
  <c r="B93" i="13"/>
  <c r="B89" i="13"/>
  <c r="B88" i="13"/>
  <c r="B74" i="13"/>
  <c r="B70" i="13"/>
  <c r="B64" i="13"/>
  <c r="B50" i="13"/>
  <c r="B32" i="13"/>
  <c r="B27" i="13"/>
  <c r="B26" i="13"/>
  <c r="B23" i="13"/>
  <c r="B19" i="13"/>
  <c r="B14" i="13"/>
  <c r="L1" i="13"/>
  <c r="K1" i="13"/>
  <c r="J1" i="13"/>
  <c r="I1" i="13"/>
  <c r="H1" i="13"/>
  <c r="G1" i="13"/>
  <c r="F1" i="13"/>
  <c r="E1" i="13"/>
  <c r="D1" i="13"/>
  <c r="C1" i="13"/>
  <c r="B146" i="12"/>
  <c r="B130" i="12"/>
  <c r="B123" i="12"/>
  <c r="B108" i="12"/>
  <c r="B93" i="12"/>
  <c r="B89" i="12"/>
  <c r="B88" i="12"/>
  <c r="B74" i="12"/>
  <c r="B70" i="12"/>
  <c r="B64" i="12"/>
  <c r="B50" i="12"/>
  <c r="B32" i="12"/>
  <c r="B27" i="12"/>
  <c r="B26" i="12"/>
  <c r="B23" i="12"/>
  <c r="B19" i="12"/>
  <c r="B14" i="12"/>
  <c r="L1" i="12"/>
  <c r="K1" i="12"/>
  <c r="J1" i="12"/>
  <c r="I1" i="12"/>
  <c r="H1" i="12"/>
  <c r="G1" i="12"/>
  <c r="F1" i="12"/>
  <c r="E1" i="12"/>
  <c r="D1" i="12"/>
  <c r="C1" i="12"/>
  <c r="B146" i="11"/>
  <c r="B130" i="11"/>
  <c r="B123" i="11"/>
  <c r="B108" i="11"/>
  <c r="B93" i="11"/>
  <c r="B89" i="11"/>
  <c r="B88" i="11"/>
  <c r="B74" i="11"/>
  <c r="B70" i="11"/>
  <c r="B64" i="11"/>
  <c r="B50" i="11"/>
  <c r="B32" i="11"/>
  <c r="B27" i="11"/>
  <c r="B26" i="11"/>
  <c r="B23" i="11"/>
  <c r="B19" i="11"/>
  <c r="B14" i="11"/>
  <c r="L1" i="11"/>
  <c r="K1" i="11"/>
  <c r="J1" i="11"/>
  <c r="I1" i="11"/>
  <c r="H1" i="11"/>
  <c r="G1" i="11"/>
  <c r="F1" i="11"/>
  <c r="E1" i="11"/>
  <c r="D1" i="11"/>
  <c r="C1" i="11"/>
  <c r="B146" i="10"/>
  <c r="B130" i="10"/>
  <c r="B123" i="10"/>
  <c r="B108" i="10"/>
  <c r="B93" i="10"/>
  <c r="B89" i="10"/>
  <c r="B88" i="10"/>
  <c r="B74" i="10"/>
  <c r="B70" i="10"/>
  <c r="B64" i="10"/>
  <c r="B50" i="10"/>
  <c r="B32" i="10"/>
  <c r="B27" i="10"/>
  <c r="B26" i="10"/>
  <c r="B23" i="10"/>
  <c r="B19" i="10"/>
  <c r="B14" i="10"/>
  <c r="C1" i="10"/>
  <c r="B146" i="9"/>
  <c r="B130" i="9"/>
  <c r="B123" i="9"/>
  <c r="B108" i="9"/>
  <c r="B93" i="9"/>
  <c r="B89" i="9"/>
  <c r="B88" i="9"/>
  <c r="B74" i="9"/>
  <c r="B70" i="9"/>
  <c r="B64" i="9"/>
  <c r="B50" i="9"/>
  <c r="B32" i="9"/>
  <c r="B27" i="9"/>
  <c r="B26" i="9"/>
  <c r="B23" i="9"/>
  <c r="B19" i="9"/>
  <c r="B14" i="9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B2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33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B33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C33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F33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43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47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B5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60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B60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C60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F60" authorId="0" shape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B97" authorId="0" shapeId="0">
      <text>
        <r>
          <rPr>
            <sz val="10"/>
            <color rgb="FF000000"/>
            <rFont val="Arial"/>
          </rPr>
          <t xml:space="preserve">watch until minute 45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83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B283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C283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B291" authorId="0" shape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B84" authorId="0" shapeId="0">
      <text>
        <r>
          <rPr>
            <sz val="10"/>
            <color rgb="FF000000"/>
            <rFont val="Arial"/>
          </rPr>
          <t xml:space="preserve">watch until minute 45
</t>
        </r>
      </text>
    </comment>
    <comment ref="B117" authorId="0" shapeId="0">
      <text>
        <r>
          <rPr>
            <sz val="10"/>
            <color rgb="FF000000"/>
            <rFont val="Arial"/>
          </rPr>
          <t xml:space="preserve">need to make other one </t>
        </r>
      </text>
    </comment>
    <comment ref="B120" authorId="0" shapeId="0">
      <text>
        <r>
          <rPr>
            <sz val="10"/>
            <color rgb="FF000000"/>
            <rFont val="Arial"/>
          </rPr>
          <t>not add to individual sheet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97" authorId="0" shapeId="0">
      <text>
        <r>
          <rPr>
            <sz val="10"/>
            <color rgb="FF000000"/>
            <rFont val="Arial"/>
          </rPr>
          <t xml:space="preserve">watch until minute 45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97" authorId="0" shapeId="0">
      <text>
        <r>
          <rPr>
            <sz val="10"/>
            <color rgb="FF000000"/>
            <rFont val="Arial"/>
          </rPr>
          <t xml:space="preserve">watch until minute 45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97" authorId="0" shapeId="0">
      <text>
        <r>
          <rPr>
            <sz val="10"/>
            <color rgb="FF000000"/>
            <rFont val="Arial"/>
          </rPr>
          <t xml:space="preserve">watch until minute 45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97" authorId="0" shapeId="0">
      <text>
        <r>
          <rPr>
            <sz val="10"/>
            <color rgb="FF000000"/>
            <rFont val="Arial"/>
          </rPr>
          <t xml:space="preserve">watch until minute 45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97" authorId="0" shapeId="0">
      <text>
        <r>
          <rPr>
            <sz val="10"/>
            <color rgb="FF000000"/>
            <rFont val="Arial"/>
          </rPr>
          <t xml:space="preserve">watch until minute 45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97" authorId="0" shapeId="0">
      <text>
        <r>
          <rPr>
            <sz val="10"/>
            <color rgb="FF000000"/>
            <rFont val="Arial"/>
          </rPr>
          <t xml:space="preserve">watch until minute 45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97" authorId="0" shapeId="0">
      <text>
        <r>
          <rPr>
            <sz val="10"/>
            <color rgb="FF000000"/>
            <rFont val="Arial"/>
          </rPr>
          <t xml:space="preserve">watch until minute 45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97" authorId="0" shapeId="0">
      <text>
        <r>
          <rPr>
            <sz val="10"/>
            <color rgb="FF000000"/>
            <rFont val="Arial"/>
          </rPr>
          <t xml:space="preserve">watch until minute 45
</t>
        </r>
      </text>
    </comment>
  </commentList>
</comments>
</file>

<file path=xl/sharedStrings.xml><?xml version="1.0" encoding="utf-8"?>
<sst xmlns="http://schemas.openxmlformats.org/spreadsheetml/2006/main" count="7330" uniqueCount="1708">
  <si>
    <t>***Newcomers Hall of Fame*** 🎉🎈</t>
  </si>
  <si>
    <t>Achievers</t>
  </si>
  <si>
    <t>Handle</t>
  </si>
  <si>
    <t>Mentor</t>
  </si>
  <si>
    <t>Sheet</t>
  </si>
  <si>
    <t xml:space="preserve">SOLVE </t>
  </si>
  <si>
    <t>Level</t>
  </si>
  <si>
    <t xml:space="preserve">john ashraf helal   </t>
  </si>
  <si>
    <t>Mina Essa</t>
  </si>
  <si>
    <t>Sheet 4</t>
  </si>
  <si>
    <t>Alfred Farag Safy</t>
  </si>
  <si>
    <t>Ahmed Galal</t>
  </si>
  <si>
    <t>Sheet 2</t>
  </si>
  <si>
    <t>Kamal soror ibrahem</t>
  </si>
  <si>
    <t>Sheet 3</t>
  </si>
  <si>
    <t>Mohamed Mostafa</t>
  </si>
  <si>
    <t>Omar Mohamed Gad</t>
  </si>
  <si>
    <t>Mohamed ElAraby</t>
  </si>
  <si>
    <t>Sheet 5</t>
  </si>
  <si>
    <t>abdelmaseih taqi aziz loka</t>
  </si>
  <si>
    <t>Mohamed Mahmoud</t>
  </si>
  <si>
    <t>Mariam Adly</t>
  </si>
  <si>
    <t>Ahmed Fahmy</t>
  </si>
  <si>
    <t>fatma al zahraa mohamed abd al hafeez abd al alaal</t>
  </si>
  <si>
    <t>Sanaa</t>
  </si>
  <si>
    <t>Sheet 6</t>
  </si>
  <si>
    <t>Khaled Ibrahem El-Desoky Al-Morshidi Gad</t>
  </si>
  <si>
    <t>Ahmed AbdElaziz</t>
  </si>
  <si>
    <t>احمد جمال احمد عبدالغفار</t>
  </si>
  <si>
    <t>Ghada Mahmoud Sayed</t>
  </si>
  <si>
    <t>Sohila Hussein</t>
  </si>
  <si>
    <t>Sheet 7</t>
  </si>
  <si>
    <t>Esraa Mohamed Ali Abdelal</t>
  </si>
  <si>
    <t>Mostafa Osama</t>
  </si>
  <si>
    <t>Shahd Atta Elkareem Taha ahmed</t>
  </si>
  <si>
    <t>ahmed maged hamed</t>
  </si>
  <si>
    <t>يوسف ابو الغيط على احمد</t>
  </si>
  <si>
    <t>AbdelRahman Hany</t>
  </si>
  <si>
    <t>Sheet 1</t>
  </si>
  <si>
    <t>Hatem Safwat Mohamed</t>
  </si>
  <si>
    <t>Shahd Ibrahiem Abdelrahiem</t>
  </si>
  <si>
    <t>Seham Anter</t>
  </si>
  <si>
    <t>اسماء حسن علي سيد</t>
  </si>
  <si>
    <t>Mariam Adel</t>
  </si>
  <si>
    <t>ياسمين حسني عبدالحميد</t>
  </si>
  <si>
    <t>Asmaa Abdelnasser amin</t>
  </si>
  <si>
    <t>Abdallah Naser</t>
  </si>
  <si>
    <t>Fatma Arafa Sayed Taha</t>
  </si>
  <si>
    <t>Shahd Hesham Abdelzaher Mostafa Elkarn</t>
  </si>
  <si>
    <t>أدهم محمد أبوزيد عبدالرازق</t>
  </si>
  <si>
    <t>شريف اشرف علي شواشين</t>
  </si>
  <si>
    <t>Eman Tamam Mohamed Ahmed</t>
  </si>
  <si>
    <t>مريم اشرف عزمي وهيب</t>
  </si>
  <si>
    <t>Youssef Hussein Mahmoud</t>
  </si>
  <si>
    <t>Marco Emad</t>
  </si>
  <si>
    <t>Huda Mawood Kamal</t>
  </si>
  <si>
    <t>Zainab Mohamed Thabet</t>
  </si>
  <si>
    <t>Sheet 8</t>
  </si>
  <si>
    <t>Eman Mostafa Mohamed</t>
  </si>
  <si>
    <t>Jannah Ayman Abd El-Raouf</t>
  </si>
  <si>
    <t>shahd hassan mahdy</t>
  </si>
  <si>
    <t>AbdulRahman ali sabet Abdelhafez</t>
  </si>
  <si>
    <t>Fatma Alzhraa Alaa Ali sayed</t>
  </si>
  <si>
    <t>Abram Ashraf AbdAlsayed Shehata</t>
  </si>
  <si>
    <t>Aliaa Ezz shahat Mohammed</t>
  </si>
  <si>
    <t>Wafaa Mostafa Kamel Mohamed</t>
  </si>
  <si>
    <t>Alaa Ashraf Shawky Ahmed</t>
  </si>
  <si>
    <t>Manar Adel ali</t>
  </si>
  <si>
    <t>Ahmed Mohamed Aref Abdelrahem</t>
  </si>
  <si>
    <t>احمد عصمت محمود ابراهيم</t>
  </si>
  <si>
    <t>Abdelrahman Ali Zaher Abdo</t>
  </si>
  <si>
    <t>Mario Refaat</t>
  </si>
  <si>
    <t>Nabila Hany Mohie-eldin Ahmed</t>
  </si>
  <si>
    <t>Mariam Hassan</t>
  </si>
  <si>
    <t>هناء محمود عبد العليم عبد الحافظ</t>
  </si>
  <si>
    <t>كيرلس ماجد لطيف عازر</t>
  </si>
  <si>
    <t>Nadia mostafa Shata abdelaal</t>
  </si>
  <si>
    <t>Abeer Tawab</t>
  </si>
  <si>
    <t>omar ali said</t>
  </si>
  <si>
    <t>أحمد حسن محمود حسن</t>
  </si>
  <si>
    <t>Maria Ayman Ibrahim</t>
  </si>
  <si>
    <t>Hassan Khaled Mohamed Mohamed hassan</t>
  </si>
  <si>
    <t>Rana Osama Mohammad Fahmy</t>
  </si>
  <si>
    <t>safaa mohamed shahin</t>
  </si>
  <si>
    <t>Ahmed mohamed abdel al</t>
  </si>
  <si>
    <t>Yomna Mohamed Sayed</t>
  </si>
  <si>
    <t>Shrouk Mohsen hamza</t>
  </si>
  <si>
    <t>Hanaa yafez yousef</t>
  </si>
  <si>
    <t>روان سطوحي محمد</t>
  </si>
  <si>
    <t>Marwa Mahmoud Kamel</t>
  </si>
  <si>
    <t>Ahmed Hamdy Hashem</t>
  </si>
  <si>
    <t>Batoul essam</t>
  </si>
  <si>
    <t>Ashraf Hussien Sayed</t>
  </si>
  <si>
    <t>Mosab Mohamed Atef Mohamed</t>
  </si>
  <si>
    <t>Jessica Ayman Naeam</t>
  </si>
  <si>
    <t>Mariam Ebrahim Mahfouz Mohamed</t>
  </si>
  <si>
    <t>Sohila Ahmed Usama</t>
  </si>
  <si>
    <t>Sherry Ayman Shekerum</t>
  </si>
  <si>
    <t>Mohamed Ahmed Hasan</t>
  </si>
  <si>
    <t>Raghad bayoumi mabeed naseeb</t>
  </si>
  <si>
    <t>Esraa Hussein Mohamed</t>
  </si>
  <si>
    <t>***Hall of Fame Points*** 🎉🎈</t>
  </si>
  <si>
    <t>point</t>
  </si>
  <si>
    <t>Points</t>
  </si>
  <si>
    <t>magedo99</t>
  </si>
  <si>
    <t>AhmedHamdy20</t>
  </si>
  <si>
    <t>ahmed512000</t>
  </si>
  <si>
    <t>Maria_Ayman</t>
  </si>
  <si>
    <t xml:space="preserve">Ahmednetxp </t>
  </si>
  <si>
    <t>_AAhhmmeedd</t>
  </si>
  <si>
    <t>Adham1</t>
  </si>
  <si>
    <t>doaaOthman_M</t>
  </si>
  <si>
    <t>amrabokrisha32</t>
  </si>
  <si>
    <t>omnyaadel849</t>
  </si>
  <si>
    <t>makka588</t>
  </si>
  <si>
    <t>nabilahany02</t>
  </si>
  <si>
    <t>Marwamahmoud44</t>
  </si>
  <si>
    <t>Omargad</t>
  </si>
  <si>
    <t>Abdelrahman.Ali95</t>
  </si>
  <si>
    <t>Yousry Essam</t>
  </si>
  <si>
    <t>AbdelfattahEssam09A</t>
  </si>
  <si>
    <t>Abdulraouf Essam</t>
  </si>
  <si>
    <t>mohammadalrahhal072</t>
  </si>
  <si>
    <t>Tasnim258</t>
  </si>
  <si>
    <t>JannahAyman</t>
  </si>
  <si>
    <t>ranaosama4264</t>
  </si>
  <si>
    <t>rawansotohy123</t>
  </si>
  <si>
    <t>fn6239551</t>
  </si>
  <si>
    <t xml:space="preserve">Seham Anter </t>
  </si>
  <si>
    <t>Ahmed-Abdellatief</t>
  </si>
  <si>
    <t>ammar-said2002</t>
  </si>
  <si>
    <t>Ahmed0M</t>
  </si>
  <si>
    <t>abdelrahman.naser958</t>
  </si>
  <si>
    <t>Abdulla2712</t>
  </si>
  <si>
    <t>Imtoord</t>
  </si>
  <si>
    <t xml:space="preserve">abdo saad mousa </t>
  </si>
  <si>
    <t>The_pioneers</t>
  </si>
  <si>
    <t>nouraaabdalraheem</t>
  </si>
  <si>
    <t>AbdulHamid_Nasser</t>
  </si>
  <si>
    <t>esraamohamed18112001</t>
  </si>
  <si>
    <t>mostafa osama</t>
  </si>
  <si>
    <t>tshahd733</t>
  </si>
  <si>
    <t>Ahmed.Kh.margenay</t>
  </si>
  <si>
    <t>Ghada Mahmoud</t>
  </si>
  <si>
    <t>Rania Mahmoud</t>
  </si>
  <si>
    <t>bolaashraf229</t>
  </si>
  <si>
    <t>Ahmed abdelaziz</t>
  </si>
  <si>
    <t>youssef_aboelghiet</t>
  </si>
  <si>
    <t>abdelrhman hany</t>
  </si>
  <si>
    <t>Elglaly</t>
  </si>
  <si>
    <t>Torkali44</t>
  </si>
  <si>
    <t>MahmoudRa2ouf</t>
  </si>
  <si>
    <t>Hassan2357</t>
  </si>
  <si>
    <t>ahmed abelaziz</t>
  </si>
  <si>
    <t>MuhammedNashaat</t>
  </si>
  <si>
    <t>abdallah naser</t>
  </si>
  <si>
    <t>omargad</t>
  </si>
  <si>
    <t>Shahd_Elkarn</t>
  </si>
  <si>
    <t>Mohammed Elaraby</t>
  </si>
  <si>
    <t>osama.11</t>
  </si>
  <si>
    <t>shhahd</t>
  </si>
  <si>
    <t>Sayo7a_salah</t>
  </si>
  <si>
    <t>shimaa_1</t>
  </si>
  <si>
    <t>hagarkhalil287</t>
  </si>
  <si>
    <t xml:space="preserve">sohila Hussein </t>
  </si>
  <si>
    <t>gkoko5024</t>
  </si>
  <si>
    <t>walaaahmed777</t>
  </si>
  <si>
    <t>uu_kh2</t>
  </si>
  <si>
    <t>Abdalrhman Mogahed</t>
  </si>
  <si>
    <t>rania.m</t>
  </si>
  <si>
    <t>Gh-</t>
  </si>
  <si>
    <t>Ahmednetxp</t>
  </si>
  <si>
    <t>MarcoEmad</t>
  </si>
  <si>
    <t>davidmaged489</t>
  </si>
  <si>
    <t>JOOo_Hussein</t>
  </si>
  <si>
    <t>Abdelrhman hany</t>
  </si>
  <si>
    <t>salma_omar19</t>
  </si>
  <si>
    <t>hanaama00</t>
  </si>
  <si>
    <t>Mr-john</t>
  </si>
  <si>
    <t>Mina Eissa</t>
  </si>
  <si>
    <t>mo1234</t>
  </si>
  <si>
    <t>hassanskary18</t>
  </si>
  <si>
    <t>MohamedAhmed666</t>
  </si>
  <si>
    <t>carlosmesho</t>
  </si>
  <si>
    <t>Hatem_mohsen</t>
  </si>
  <si>
    <t>Andrew_1911</t>
  </si>
  <si>
    <t xml:space="preserve">Sanaa </t>
  </si>
  <si>
    <t>hebaosman2002</t>
  </si>
  <si>
    <t>moon_2022</t>
  </si>
  <si>
    <t>nadiamostafa1042003</t>
  </si>
  <si>
    <t>shahdmedhat</t>
  </si>
  <si>
    <t>sohila hussein</t>
  </si>
  <si>
    <t>Shaima.</t>
  </si>
  <si>
    <t>ace_110</t>
  </si>
  <si>
    <t>alaa.ashraf228</t>
  </si>
  <si>
    <t>ahmed8626</t>
  </si>
  <si>
    <t>Mohamed Nabil</t>
  </si>
  <si>
    <t>Ashraf_Eladawy</t>
  </si>
  <si>
    <t>Abdo_ali74</t>
  </si>
  <si>
    <t>mariorafat171</t>
  </si>
  <si>
    <t>ahmed galal</t>
  </si>
  <si>
    <t>mohamed825</t>
  </si>
  <si>
    <t>Ibrahim_mostafa308</t>
  </si>
  <si>
    <t xml:space="preserve">Alfredfarag </t>
  </si>
  <si>
    <t>AhmedGamal74</t>
  </si>
  <si>
    <t>KeroMaged</t>
  </si>
  <si>
    <t>kamalmahss849</t>
  </si>
  <si>
    <t>Ali_Essam</t>
  </si>
  <si>
    <t>yomnams</t>
  </si>
  <si>
    <t>abier__</t>
  </si>
  <si>
    <t xml:space="preserve">Mohamed Mahmoud </t>
  </si>
  <si>
    <t>Uu_kh2</t>
  </si>
  <si>
    <t>Omar_Abadi</t>
  </si>
  <si>
    <t xml:space="preserve">Yousry Essam </t>
  </si>
  <si>
    <t>Ahmed-reda</t>
  </si>
  <si>
    <t>ahmed abd elaziz</t>
  </si>
  <si>
    <t>hudamawood</t>
  </si>
  <si>
    <t>WafaaMostafa</t>
  </si>
  <si>
    <t>boda11</t>
  </si>
  <si>
    <t>_Eleven</t>
  </si>
  <si>
    <t>yasminehosny</t>
  </si>
  <si>
    <t>fatmaaraf167</t>
  </si>
  <si>
    <t>Name</t>
  </si>
  <si>
    <t>Email</t>
  </si>
  <si>
    <t>Academic Mail</t>
  </si>
  <si>
    <t>Facebook</t>
  </si>
  <si>
    <t>handle</t>
  </si>
  <si>
    <t>Task</t>
  </si>
  <si>
    <t>start date</t>
  </si>
  <si>
    <t>Deadline</t>
  </si>
  <si>
    <t>Finish</t>
  </si>
  <si>
    <t>Average</t>
  </si>
  <si>
    <t>25-Oct</t>
  </si>
  <si>
    <t>26-Oct</t>
  </si>
  <si>
    <t>27-Oct</t>
  </si>
  <si>
    <t>28-Oct</t>
  </si>
  <si>
    <t>29-Oct</t>
  </si>
  <si>
    <t>30-Oct</t>
  </si>
  <si>
    <t>30-Oct(solved before)</t>
  </si>
  <si>
    <t>31-Oct</t>
  </si>
  <si>
    <t>1-Nov</t>
  </si>
  <si>
    <t>2-Nov</t>
  </si>
  <si>
    <t>3-Nov</t>
  </si>
  <si>
    <t>4-Nov</t>
  </si>
  <si>
    <t>5-Nov</t>
  </si>
  <si>
    <t>6-Nov</t>
  </si>
  <si>
    <t>6-Nov(solved before)</t>
  </si>
  <si>
    <t>7-Nov</t>
  </si>
  <si>
    <t>8-Nov</t>
  </si>
  <si>
    <t>9-Nov</t>
  </si>
  <si>
    <t>10-Nov</t>
  </si>
  <si>
    <t>11-Nov</t>
  </si>
  <si>
    <t>12-Nov</t>
  </si>
  <si>
    <t>13-Nov</t>
  </si>
  <si>
    <t>13-Nov(solved before)</t>
  </si>
  <si>
    <t>14-Nov</t>
  </si>
  <si>
    <t>15-Nov</t>
  </si>
  <si>
    <t>15-Nov(solved before)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</si>
  <si>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</si>
  <si>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</si>
  <si>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</si>
  <si>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</si>
  <si>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</si>
  <si>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</si>
  <si>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</si>
  <si>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</si>
  <si>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</si>
  <si>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</si>
  <si>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</si>
  <si>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</si>
  <si>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27-Nov(solved before)</t>
  </si>
  <si>
    <t>28-Nov</t>
  </si>
  <si>
    <t>29-Nov</t>
  </si>
  <si>
    <t>30-Nov</t>
  </si>
  <si>
    <t>1-Dec</t>
  </si>
  <si>
    <t>2-Dec</t>
  </si>
  <si>
    <t>3-Dec</t>
  </si>
  <si>
    <t>3-Dec(solved before)</t>
  </si>
  <si>
    <t>4-Dec</t>
  </si>
  <si>
    <t>5-Dec</t>
  </si>
  <si>
    <t>6-Dec</t>
  </si>
  <si>
    <t>7-Dec</t>
  </si>
  <si>
    <t>8-Dec</t>
  </si>
  <si>
    <t>9-Dec</t>
  </si>
  <si>
    <t>10-Dec</t>
  </si>
  <si>
    <t>10-Dec(solved before)</t>
  </si>
  <si>
    <t>11-Dec</t>
  </si>
  <si>
    <t>12-Dec</t>
  </si>
  <si>
    <t>13-Dec</t>
  </si>
  <si>
    <t>14-Dec</t>
  </si>
  <si>
    <t>15-Dec</t>
  </si>
  <si>
    <t>16-Dec</t>
  </si>
  <si>
    <t>16-Dec(solved before)</t>
  </si>
  <si>
    <t>17-Dec</t>
  </si>
  <si>
    <t>18-Dec</t>
  </si>
  <si>
    <t>18-Dec(solved before)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</si>
  <si>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</si>
  <si>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</si>
  <si>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</si>
  <si>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</si>
  <si>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</si>
  <si>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</si>
  <si>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</si>
  <si>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</si>
  <si>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</si>
  <si>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27-Dec(solved before)</t>
  </si>
  <si>
    <t>28-Dec</t>
  </si>
  <si>
    <t>29-Dec</t>
  </si>
  <si>
    <t>30-Dec</t>
  </si>
  <si>
    <t>31-Dec</t>
  </si>
  <si>
    <t>1-Jan</t>
  </si>
  <si>
    <t>1-Jan(solved before)</t>
  </si>
  <si>
    <t>2-Jan</t>
  </si>
  <si>
    <t>3-Jan</t>
  </si>
  <si>
    <t>4-Jan</t>
  </si>
  <si>
    <t>5-Jan</t>
  </si>
  <si>
    <t>6-Jan</t>
  </si>
  <si>
    <t>7-Jan</t>
  </si>
  <si>
    <t>7-Jan(solved before)</t>
  </si>
  <si>
    <t>8-Jan</t>
  </si>
  <si>
    <t>9-Jan</t>
  </si>
  <si>
    <t>10-Jan</t>
  </si>
  <si>
    <t>11-Jan</t>
  </si>
  <si>
    <t>12-Jan</t>
  </si>
  <si>
    <t>13-Jan</t>
  </si>
  <si>
    <t>14-Jan</t>
  </si>
  <si>
    <t>15-Jan(solved before)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</si>
  <si>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</si>
  <si>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</si>
  <si>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</si>
  <si>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</si>
  <si>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</si>
  <si>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</si>
  <si>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</si>
  <si>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</si>
  <si>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</si>
  <si>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</si>
  <si>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</si>
  <si>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</si>
  <si>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</si>
  <si>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</si>
  <si>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</si>
  <si>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</si>
  <si>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</si>
  <si>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</si>
  <si>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</si>
  <si>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maraimashraf907</t>
  </si>
  <si>
    <t>Programmer2022_</t>
  </si>
  <si>
    <t>Shahd1004</t>
  </si>
  <si>
    <t>HatemHassan</t>
  </si>
  <si>
    <t>Aliaaezz320</t>
  </si>
  <si>
    <t>asmaa..abdelnasser</t>
  </si>
  <si>
    <t>Alfredfarag</t>
  </si>
  <si>
    <t>FatmaAlzhraaAlaa</t>
  </si>
  <si>
    <t>Eman-Tamam</t>
  </si>
  <si>
    <t>amona</t>
  </si>
  <si>
    <t>Jessica_ayman2002</t>
  </si>
  <si>
    <t>Mohmedalassal</t>
  </si>
  <si>
    <t>Safaamohammed9222</t>
  </si>
  <si>
    <t>asmaa_hasan32</t>
  </si>
  <si>
    <t>zinab-mohamed</t>
  </si>
  <si>
    <t>RONIN.XR</t>
  </si>
  <si>
    <t>Sherry_103</t>
  </si>
  <si>
    <t>Inochan</t>
  </si>
  <si>
    <t>EsraaHussien</t>
  </si>
  <si>
    <t>ZEUSxUP</t>
  </si>
  <si>
    <t>Shoshohamza786</t>
  </si>
  <si>
    <t>Sohila2</t>
  </si>
  <si>
    <t>MohamedMostafa825</t>
  </si>
  <si>
    <t>Al-Zahraa</t>
  </si>
  <si>
    <t>Asdallah</t>
  </si>
  <si>
    <t>MariamAdly</t>
  </si>
  <si>
    <t>Abdo_Zaher</t>
  </si>
  <si>
    <t>hanaa_Elshreif</t>
  </si>
  <si>
    <t>Rawan.Sotohy</t>
  </si>
  <si>
    <t>Kamal_Soror</t>
  </si>
  <si>
    <t>Aseer_elahzan</t>
  </si>
  <si>
    <t>A7med_Hamdy</t>
  </si>
  <si>
    <t>JoO_H_</t>
  </si>
  <si>
    <t>Yomna.M</t>
  </si>
  <si>
    <t>Nadia.Mostafa</t>
  </si>
  <si>
    <t>M_A_</t>
  </si>
  <si>
    <t>email</t>
  </si>
  <si>
    <t>ADDED TO Sheet</t>
  </si>
  <si>
    <t>shahdmady@gmail.com</t>
  </si>
  <si>
    <t>ADDED TO Sheet(but not protected)</t>
  </si>
  <si>
    <t>Female</t>
  </si>
  <si>
    <t xml:space="preserve">Mohamedyomna290@gmail.com </t>
  </si>
  <si>
    <t>Abir.Tawab927@compit.aun.edu.eg</t>
  </si>
  <si>
    <t>Hanaayafez1@gmail.com</t>
  </si>
  <si>
    <t>AsmaaAbdelnasser2002@gmail.com</t>
  </si>
  <si>
    <t>youssef_world20@hotmail.com</t>
  </si>
  <si>
    <t>Male</t>
  </si>
  <si>
    <t>Sherifelglaly@gmail.com</t>
  </si>
  <si>
    <t>hatem_hassan52@yahoo.com</t>
  </si>
  <si>
    <t>3boodaali7@gmail.com</t>
  </si>
  <si>
    <t>bolam2416@gmail.com</t>
  </si>
  <si>
    <t>aaref8626@gmail.com</t>
  </si>
  <si>
    <t>omaraliabdelaziz250@gmail.com</t>
  </si>
  <si>
    <t>kaledibraem188@gmail.com</t>
  </si>
  <si>
    <t>hudamawood@gmail.com</t>
  </si>
  <si>
    <t>mariamadly633@gmail.com</t>
  </si>
  <si>
    <t>Mnaradel9090@gmail.com</t>
  </si>
  <si>
    <t>mostafaw175@gmail.com</t>
  </si>
  <si>
    <t>samsamdash30@gmail.com</t>
  </si>
  <si>
    <t>ahmedgma1234512345@gmail.com</t>
  </si>
  <si>
    <t>alfredfarag11@gmail.com</t>
  </si>
  <si>
    <t>keromagedk@gmail.com</t>
  </si>
  <si>
    <t>mariorafat171@gmail.com</t>
  </si>
  <si>
    <t>kamalmahss849@gmail.com</t>
  </si>
  <si>
    <t>mohmdmostfa825@gmail.com</t>
  </si>
  <si>
    <t>ahmedh223344ssan@gmail.com</t>
  </si>
  <si>
    <t>Ahmednetxp8@gmail.com</t>
  </si>
  <si>
    <t>youssefhoos40@gmail.com</t>
  </si>
  <si>
    <t>mohmed.alassal99@gmail.com</t>
  </si>
  <si>
    <t>ehussien256@gmail.com</t>
  </si>
  <si>
    <t>emantamam107@gmail.com</t>
  </si>
  <si>
    <t>emymostafa885@gmail.com</t>
  </si>
  <si>
    <t>fatmaalaa898@gmail.com</t>
  </si>
  <si>
    <t>Somahasan2341@gmail.com</t>
  </si>
  <si>
    <t>inochan2952@gmail.com</t>
  </si>
  <si>
    <t>Jysykaaymnn@gmail.com</t>
  </si>
  <si>
    <t>maccae2002@gmail.com</t>
  </si>
  <si>
    <t>marwamahmoud090p@gmail.com</t>
  </si>
  <si>
    <t>nabilahany2002@gmail.com</t>
  </si>
  <si>
    <t>Hassanskaryelshame@gmail.com</t>
  </si>
  <si>
    <t>jone.ashaf87@yahoo.com</t>
  </si>
  <si>
    <t>mzo48469@gmail.com</t>
  </si>
  <si>
    <t>abdelrahmanali4495@gmail.com</t>
  </si>
  <si>
    <t>ahmedhamdy.ceo@gmail.com</t>
  </si>
  <si>
    <t>ahmedmagedha@gmail.com</t>
  </si>
  <si>
    <t>ashrafalaa056@gmail.com</t>
  </si>
  <si>
    <t>OmarGad525@gmail.com</t>
  </si>
  <si>
    <t>mosab.elkalyouby@gmail.com</t>
  </si>
  <si>
    <t>abdotaqi41@gmail.com</t>
  </si>
  <si>
    <t>adhamabozeed398@gmail.com</t>
  </si>
  <si>
    <t>ashrafhu011@gmail.com</t>
  </si>
  <si>
    <t>tshahd733@gmail.com</t>
  </si>
  <si>
    <t>yasminehosny930@gmail.com</t>
  </si>
  <si>
    <t>esraamohamed18112001@gmail.com</t>
  </si>
  <si>
    <t>fatmaaraf167@gmail.com</t>
  </si>
  <si>
    <t>Shery.ayman03@gmail.com</t>
  </si>
  <si>
    <t>acedlevi5@gmail.com</t>
  </si>
  <si>
    <t>nadiamostafa731@gmail.com</t>
  </si>
  <si>
    <t>shahdelkarn536@gmail.com</t>
  </si>
  <si>
    <t>fa202ma@gmail.com</t>
  </si>
  <si>
    <t>Shoshohamza786@gmail.com</t>
  </si>
  <si>
    <t>jannahayman169@gmail.com</t>
  </si>
  <si>
    <t>Ranaosama4264@gmail.com</t>
  </si>
  <si>
    <t>rawansotohy123@gmail.com</t>
  </si>
  <si>
    <t>shahdibrahiem2004@gmail.com</t>
  </si>
  <si>
    <t>maraimashraf907@gmail.com</t>
  </si>
  <si>
    <t>aliaaezzshahat@gmail.com</t>
  </si>
  <si>
    <t>hanaama00@gmail.com</t>
  </si>
  <si>
    <t>mera.ayman11@gmail.com</t>
  </si>
  <si>
    <t>gm433183@gmail.com</t>
  </si>
  <si>
    <t>sohila24ahmed@gmail.com</t>
  </si>
  <si>
    <t>zezymohamed876@gmail.com</t>
  </si>
  <si>
    <t>week</t>
  </si>
  <si>
    <t>Total Solve</t>
  </si>
  <si>
    <t>000/000</t>
  </si>
  <si>
    <t>Weekly Contest</t>
  </si>
  <si>
    <t>Contest #10</t>
  </si>
  <si>
    <t>0/0</t>
  </si>
  <si>
    <t>Contest #9</t>
  </si>
  <si>
    <t>Contest #8</t>
  </si>
  <si>
    <t>week 10</t>
  </si>
  <si>
    <t>References :</t>
  </si>
  <si>
    <t>Problems</t>
  </si>
  <si>
    <t>week 9</t>
  </si>
  <si>
    <t>C++ Language (Structures 1 - Intro)</t>
  </si>
  <si>
    <t>week 8</t>
  </si>
  <si>
    <t>week 7</t>
  </si>
  <si>
    <t>C++ Language ( Recursion function )</t>
  </si>
  <si>
    <t>Recursion Slides</t>
  </si>
  <si>
    <t>(Recursion) Problems &amp; Answers</t>
  </si>
  <si>
    <t>Contest #7</t>
  </si>
  <si>
    <t>Onsite Contest #3</t>
  </si>
  <si>
    <t>week 6</t>
  </si>
  <si>
    <t>Modular Arithmetic</t>
  </si>
  <si>
    <t>Factorization</t>
  </si>
  <si>
    <t>Prime Factorization</t>
  </si>
  <si>
    <t>GCD</t>
  </si>
  <si>
    <t>LCM</t>
  </si>
  <si>
    <t>7- Math Slides</t>
  </si>
  <si>
    <t>Geometry</t>
  </si>
  <si>
    <t>Basic Math functions</t>
  </si>
  <si>
    <t>(Math) Problems &amp; Answers</t>
  </si>
  <si>
    <t>Contest #6</t>
  </si>
  <si>
    <t>Onsite Contest #2</t>
  </si>
  <si>
    <t>week 5</t>
  </si>
  <si>
    <t>C++ Language Functions 1 - Intro</t>
  </si>
  <si>
    <t>C++ Language Functions 2 - Practice</t>
  </si>
  <si>
    <t>C++ Language Functions 3 - Homework</t>
  </si>
  <si>
    <t>Functions Slides</t>
  </si>
  <si>
    <t>(Functions) Problems &amp; Answers</t>
  </si>
  <si>
    <t>week 4</t>
  </si>
  <si>
    <t>C++ Language (Char Arrays 1 - Intro)</t>
  </si>
  <si>
    <t>C++ Language (Char Arrays 2 - Practice)</t>
  </si>
  <si>
    <t>C++ Language (Char Arrays 3 - Homework)</t>
  </si>
  <si>
    <t>Slide 4 Strings</t>
  </si>
  <si>
    <t>(Strings) Problems &amp; Answers</t>
  </si>
  <si>
    <t>Contest #5</t>
  </si>
  <si>
    <t>Contest #4</t>
  </si>
  <si>
    <t>Onsite Contest</t>
  </si>
  <si>
    <t>Onsite Contest #1</t>
  </si>
  <si>
    <t>Contest #3</t>
  </si>
  <si>
    <t>week 3</t>
  </si>
  <si>
    <t>C++ Language (1D Arrays 3 - Homework)</t>
  </si>
  <si>
    <t>C++ Language (2D Arrays 1 - Intro)</t>
  </si>
  <si>
    <t>C++ Language (2D Arrays 1 - Practice)</t>
  </si>
  <si>
    <t>C++ Language (2D Arrays 1 - Homework)</t>
  </si>
  <si>
    <t>C++ Language (Complexity Analysis , Binary search Video Ain Shams)</t>
  </si>
  <si>
    <t>C++ Language (prefix sum)</t>
  </si>
  <si>
    <t>C++ Language (frequancy array)</t>
  </si>
  <si>
    <t>C++ Language (Sorting Selection Sort)</t>
  </si>
  <si>
    <t>C++ Language (Sorting bubble sort)</t>
  </si>
  <si>
    <t>Slide 3 (Arrays)</t>
  </si>
  <si>
    <t>Slide 4 (Arrays)</t>
  </si>
  <si>
    <t>Arrays Blog</t>
  </si>
  <si>
    <t>Definations of  (subarrays , subseqances)</t>
  </si>
  <si>
    <t>(ِArrays) Problems &amp; Answers</t>
  </si>
  <si>
    <t>Contest #2</t>
  </si>
  <si>
    <t>week 2</t>
  </si>
  <si>
    <t>C++ Language While Loops 1 - Intro</t>
  </si>
  <si>
    <t>C++ Language While Loops 2 - Practice</t>
  </si>
  <si>
    <t>C++ Language While Loops 3 - Homework</t>
  </si>
  <si>
    <t>C++ Language For Loops 1 - Intro</t>
  </si>
  <si>
    <t>C++ Language For Loops 2 - Practice</t>
  </si>
  <si>
    <t>C++ Language For Loops 3 - Homework</t>
  </si>
  <si>
    <t>Slide 2 Loops</t>
  </si>
  <si>
    <t xml:space="preserve">Loops Blog </t>
  </si>
  <si>
    <t>(Loops) Problems &amp; Answers</t>
  </si>
  <si>
    <t>Contest #1</t>
  </si>
  <si>
    <t>week 1</t>
  </si>
  <si>
    <t>Computer Basic Componentes</t>
  </si>
  <si>
    <t>Intro to Programming</t>
  </si>
  <si>
    <t>Programming Competitions - What and Why (Arabic)</t>
  </si>
  <si>
    <t>Codeforces Group Link You should join it</t>
  </si>
  <si>
    <t>Update Organization in Codeforces for Assiut Trainees</t>
  </si>
  <si>
    <t xml:space="preserve">C++ Language Intro </t>
  </si>
  <si>
    <t>C++ Language Printing</t>
  </si>
  <si>
    <t>C++ Language Errors</t>
  </si>
  <si>
    <t>C++ Language Data types and variables</t>
  </si>
  <si>
    <t>C++ Language Logical Operators</t>
  </si>
  <si>
    <t>C++ Language Division and Modulus</t>
  </si>
  <si>
    <t>C++ Language Conditions ( Selection )</t>
  </si>
  <si>
    <t>0 - Intro To CP</t>
  </si>
  <si>
    <t>Slide 1 Data Type - Conditions</t>
  </si>
  <si>
    <t>Intro to CP , Datatypes , conditions</t>
  </si>
  <si>
    <t>(Datatypes - conditions) Problems &amp; Answers</t>
  </si>
  <si>
    <t>230 / 328</t>
  </si>
  <si>
    <t>000 / 328</t>
  </si>
  <si>
    <t>1/5</t>
  </si>
  <si>
    <t>0/5</t>
  </si>
  <si>
    <t>2/5</t>
  </si>
  <si>
    <t>0/26</t>
  </si>
  <si>
    <t>16/26</t>
  </si>
  <si>
    <t>20/26</t>
  </si>
  <si>
    <t>3/7</t>
  </si>
  <si>
    <t>0/7</t>
  </si>
  <si>
    <t>3/6</t>
  </si>
  <si>
    <t>0/6</t>
  </si>
  <si>
    <t>21/26</t>
  </si>
  <si>
    <t>5/6</t>
  </si>
  <si>
    <t>15/15</t>
  </si>
  <si>
    <t>0/15</t>
  </si>
  <si>
    <t>24/26</t>
  </si>
  <si>
    <t>6/7</t>
  </si>
  <si>
    <t>6/6</t>
  </si>
  <si>
    <t>26/26</t>
  </si>
  <si>
    <t>258 / 328</t>
  </si>
  <si>
    <t>253 / 328</t>
  </si>
  <si>
    <t>260 / 328</t>
  </si>
  <si>
    <t>248 / 328</t>
  </si>
  <si>
    <t>167 / 328</t>
  </si>
  <si>
    <t>180 / 328</t>
  </si>
  <si>
    <t>209 / 328</t>
  </si>
  <si>
    <t>244 / 328</t>
  </si>
  <si>
    <t>278 / 328</t>
  </si>
  <si>
    <t>189 / 328</t>
  </si>
  <si>
    <t>5/5</t>
  </si>
  <si>
    <t>3/5</t>
  </si>
  <si>
    <t>4/5</t>
  </si>
  <si>
    <t>2/26</t>
  </si>
  <si>
    <t>3/26</t>
  </si>
  <si>
    <t>8/26</t>
  </si>
  <si>
    <t>10/26</t>
  </si>
  <si>
    <t>12/26</t>
  </si>
  <si>
    <t>5/26</t>
  </si>
  <si>
    <t>4/26</t>
  </si>
  <si>
    <t>1/26</t>
  </si>
  <si>
    <t>18/26</t>
  </si>
  <si>
    <t>17/26</t>
  </si>
  <si>
    <t>23/26</t>
  </si>
  <si>
    <t>19/26</t>
  </si>
  <si>
    <t>22/26</t>
  </si>
  <si>
    <t>14/26</t>
  </si>
  <si>
    <t>13/26</t>
  </si>
  <si>
    <t>7/7</t>
  </si>
  <si>
    <t>5/7</t>
  </si>
  <si>
    <t>2/7</t>
  </si>
  <si>
    <t>4/7</t>
  </si>
  <si>
    <t>2/6</t>
  </si>
  <si>
    <t>4/6</t>
  </si>
  <si>
    <t>13/15</t>
  </si>
  <si>
    <t>14/15</t>
  </si>
  <si>
    <t>1/7</t>
  </si>
  <si>
    <t>25/26</t>
  </si>
  <si>
    <t>228 / 328</t>
  </si>
  <si>
    <t>193 / 328</t>
  </si>
  <si>
    <t>186 / 328</t>
  </si>
  <si>
    <t>254 / 328</t>
  </si>
  <si>
    <t>237 / 328</t>
  </si>
  <si>
    <t>223 / 328</t>
  </si>
  <si>
    <t>214 / 328</t>
  </si>
  <si>
    <t>195 / 328</t>
  </si>
  <si>
    <t>261 / 328</t>
  </si>
  <si>
    <t>6/26</t>
  </si>
  <si>
    <t>15/26</t>
  </si>
  <si>
    <t>9/26</t>
  </si>
  <si>
    <t>1/6</t>
  </si>
  <si>
    <t>12/15</t>
  </si>
  <si>
    <t>11/15</t>
  </si>
  <si>
    <t>164 / 328</t>
  </si>
  <si>
    <t>171 / 328</t>
  </si>
  <si>
    <t>168 / 328</t>
  </si>
  <si>
    <t>183 / 328</t>
  </si>
  <si>
    <t>326 / 328</t>
  </si>
  <si>
    <t>291 / 313</t>
  </si>
  <si>
    <t>292 / 313</t>
  </si>
  <si>
    <t>294 / 313</t>
  </si>
  <si>
    <t>11/26</t>
  </si>
  <si>
    <t>218 / 328</t>
  </si>
  <si>
    <t>217 / 328</t>
  </si>
  <si>
    <t>220 / 328</t>
  </si>
  <si>
    <t>293 / 328</t>
  </si>
  <si>
    <t>173 / 328</t>
  </si>
  <si>
    <t>288 / 328</t>
  </si>
  <si>
    <t>211 / 328</t>
  </si>
  <si>
    <t>322 / 328</t>
  </si>
  <si>
    <t>303 / 328</t>
  </si>
  <si>
    <t>196 / 328</t>
  </si>
  <si>
    <t>192 / 328</t>
  </si>
  <si>
    <t>234 / 328</t>
  </si>
  <si>
    <t>153 / 328</t>
  </si>
  <si>
    <t>239 / 328</t>
  </si>
  <si>
    <t>7/26</t>
  </si>
  <si>
    <t>219 / 328</t>
  </si>
  <si>
    <t>274 / 328</t>
  </si>
  <si>
    <t>232 / 328</t>
  </si>
  <si>
    <t>282 / 328</t>
  </si>
  <si>
    <t>263 / 328</t>
  </si>
  <si>
    <t>324 / 328</t>
  </si>
  <si>
    <t>190 / 328</t>
  </si>
  <si>
    <t>206 / 328</t>
  </si>
  <si>
    <t>252 / 328</t>
  </si>
  <si>
    <t>255 / 328</t>
  </si>
  <si>
    <t>227 / 328</t>
  </si>
  <si>
    <t>22-Oct</t>
  </si>
  <si>
    <t>23-Oct</t>
  </si>
  <si>
    <t>24-Oct</t>
  </si>
  <si>
    <t>contest</t>
  </si>
  <si>
    <t>Problem</t>
  </si>
  <si>
    <t>number</t>
  </si>
  <si>
    <t>hisham29</t>
  </si>
  <si>
    <t>Andrew1911</t>
  </si>
  <si>
    <t>Mohammed987</t>
  </si>
  <si>
    <t>shorba</t>
  </si>
  <si>
    <t>RaedAhmed</t>
  </si>
  <si>
    <t>Eroo33</t>
  </si>
  <si>
    <t>farouk10</t>
  </si>
  <si>
    <t>mei_ahmed</t>
  </si>
  <si>
    <t>omarradwan1</t>
  </si>
  <si>
    <t>MAHMOUD_SALAH_apdelmalek</t>
  </si>
  <si>
    <t>amrkhaled2</t>
  </si>
  <si>
    <t>Abdo_10</t>
  </si>
  <si>
    <t>Yasmeen.M.Ali</t>
  </si>
  <si>
    <t>joali0128</t>
  </si>
  <si>
    <t>AhmedFarhan</t>
  </si>
  <si>
    <t>gehad172</t>
  </si>
  <si>
    <t>nancysaad1234</t>
  </si>
  <si>
    <t>Khalaf6165</t>
  </si>
  <si>
    <t>ahmedabdelbadea</t>
  </si>
  <si>
    <t>Nour_Metwally</t>
  </si>
  <si>
    <t>_DoHa</t>
  </si>
  <si>
    <t>Kareemmohamedshawki</t>
  </si>
  <si>
    <t>khaled.mo213</t>
  </si>
  <si>
    <t>mohamedsherif264765</t>
  </si>
  <si>
    <t>mohamedmahmoudzaz20</t>
  </si>
  <si>
    <t>shoshohamza786</t>
  </si>
  <si>
    <t>Aya-Hosny</t>
  </si>
  <si>
    <t>hendatwa</t>
  </si>
  <si>
    <t>Menna_Ramadan</t>
  </si>
  <si>
    <t>samy_deif81</t>
  </si>
  <si>
    <t>ASSOUMA</t>
  </si>
  <si>
    <t>KeroGeorge</t>
  </si>
  <si>
    <t>DohaAnter</t>
  </si>
  <si>
    <t>alshyma529</t>
  </si>
  <si>
    <t>Essamohsen74</t>
  </si>
  <si>
    <t>Ra7Oom</t>
  </si>
  <si>
    <t>rawdasayah</t>
  </si>
  <si>
    <t>salmahamada3398</t>
  </si>
  <si>
    <t>sandyrafat200</t>
  </si>
  <si>
    <t>ShahdMostafa2003</t>
  </si>
  <si>
    <t>Shahdmaged</t>
  </si>
  <si>
    <t>shazaayman177</t>
  </si>
  <si>
    <t>Nada_Mamdouh2020</t>
  </si>
  <si>
    <t>so7a</t>
  </si>
  <si>
    <t>Nermeen_khaled20</t>
  </si>
  <si>
    <t>nooramer_</t>
  </si>
  <si>
    <t>nourhan.</t>
  </si>
  <si>
    <t>OmrTaha</t>
  </si>
  <si>
    <t>mohamed.bk10150</t>
  </si>
  <si>
    <t>mohamed-0</t>
  </si>
  <si>
    <t>mohamedmostafaamin306</t>
  </si>
  <si>
    <t>MOHamed_MosTafa2001</t>
  </si>
  <si>
    <t>moheeymaher</t>
  </si>
  <si>
    <t>Mostafa318</t>
  </si>
  <si>
    <t>muhammadelbaklishy</t>
  </si>
  <si>
    <t>MostafaMahmoudRagab</t>
  </si>
  <si>
    <t>Keolos_Marsleus</t>
  </si>
  <si>
    <t>mahmoud.mustafa156m156</t>
  </si>
  <si>
    <t>mahmoudwahman006</t>
  </si>
  <si>
    <t>morcos_shehata</t>
  </si>
  <si>
    <t>mariaamir</t>
  </si>
  <si>
    <t>Meriam_Jan</t>
  </si>
  <si>
    <t>Mohamed-Asmaay</t>
  </si>
  <si>
    <t>Belal_Mo</t>
  </si>
  <si>
    <t>5maxban5</t>
  </si>
  <si>
    <t>shehabahmed</t>
  </si>
  <si>
    <t>shimaasaber165</t>
  </si>
  <si>
    <t>shrouksobhy</t>
  </si>
  <si>
    <t>sohaila_ali123</t>
  </si>
  <si>
    <t>Sohilai697</t>
  </si>
  <si>
    <t>Ma7moud_Ma3iouf</t>
  </si>
  <si>
    <t>Mo.Heikal</t>
  </si>
  <si>
    <t>YoYoAd</t>
  </si>
  <si>
    <t>AhmedAlhamza</t>
  </si>
  <si>
    <t>Nehal-Hamid</t>
  </si>
  <si>
    <t>Shery_Matta</t>
  </si>
  <si>
    <t>Islammu30</t>
  </si>
  <si>
    <t>JosephAtef</t>
  </si>
  <si>
    <t>KeroAyman</t>
  </si>
  <si>
    <t>keroloskaram</t>
  </si>
  <si>
    <t>kerolosayman500</t>
  </si>
  <si>
    <t>Khloud_taha</t>
  </si>
  <si>
    <t>Faten_Hamza98</t>
  </si>
  <si>
    <t>gehad88</t>
  </si>
  <si>
    <t>Dani_alshabah</t>
  </si>
  <si>
    <t>7azem_mo</t>
  </si>
  <si>
    <t>H_A_S_M</t>
  </si>
  <si>
    <t>DoaaAhmed_200</t>
  </si>
  <si>
    <t>Do7a</t>
  </si>
  <si>
    <t>EbramShereen</t>
  </si>
  <si>
    <t>Alshaimaa-Gamal</t>
  </si>
  <si>
    <t>emamm2494</t>
  </si>
  <si>
    <t>Eman_30222</t>
  </si>
  <si>
    <t>EMAN.OSAMA</t>
  </si>
  <si>
    <t>Rashed28_11</t>
  </si>
  <si>
    <t>Eslamsaifeldeen2001</t>
  </si>
  <si>
    <t>Aliaamortada494</t>
  </si>
  <si>
    <t>_DOaA</t>
  </si>
  <si>
    <t>Ayat_Moatamed</t>
  </si>
  <si>
    <t>bebo-boba</t>
  </si>
  <si>
    <t>AL-Bashar_Gamal</t>
  </si>
  <si>
    <t>joya_beshara22</t>
  </si>
  <si>
    <t>bodymetoo4</t>
  </si>
  <si>
    <t>AbdullahSalah291</t>
  </si>
  <si>
    <t>Debo12</t>
  </si>
  <si>
    <t>abanob_amad</t>
  </si>
  <si>
    <t>abdallaabdelal6</t>
  </si>
  <si>
    <t>mo1010</t>
  </si>
  <si>
    <t>MohamedNasseer</t>
  </si>
  <si>
    <t>Elmansy03</t>
  </si>
  <si>
    <t>ahmed_ameen11</t>
  </si>
  <si>
    <t>manar_abu_jundi</t>
  </si>
  <si>
    <t>ahmedfathy</t>
  </si>
  <si>
    <t>Ahmed_66</t>
  </si>
  <si>
    <t>manar.g</t>
  </si>
  <si>
    <t>Youstina_yousef22</t>
  </si>
  <si>
    <t>zead.osama.4</t>
  </si>
  <si>
    <t>Zainab_Mahmoud</t>
  </si>
  <si>
    <t>ziadabdelrahman2001</t>
  </si>
  <si>
    <t>7.oo.s</t>
  </si>
  <si>
    <t>Salah_Reda</t>
  </si>
  <si>
    <t>AhmedKhaled.ragab</t>
  </si>
  <si>
    <t>youstenayousef</t>
  </si>
  <si>
    <t>Salma_Abdelhameed</t>
  </si>
  <si>
    <t>MichaeldahwoodBakhyt</t>
  </si>
  <si>
    <t>www.salmy7270</t>
  </si>
  <si>
    <t>Yasmeen_elewa</t>
  </si>
  <si>
    <t>yassamina44</t>
  </si>
  <si>
    <t>mohamed_yousry_10m</t>
  </si>
  <si>
    <t>shaimaa21-523</t>
  </si>
  <si>
    <t>Soha_ramadan</t>
  </si>
  <si>
    <t>Steven_Ayman</t>
  </si>
  <si>
    <t>Tadros_GM</t>
  </si>
  <si>
    <t>taha010240</t>
  </si>
  <si>
    <t>tassbeehhassan17</t>
  </si>
  <si>
    <t>selwan199</t>
  </si>
  <si>
    <t>shahdamr871</t>
  </si>
  <si>
    <t>shahd-shehata97</t>
  </si>
  <si>
    <t>Shahd_nady99</t>
  </si>
  <si>
    <t>Shehab_Zaher</t>
  </si>
  <si>
    <t>Sherrynabil68</t>
  </si>
  <si>
    <t>Rafek</t>
  </si>
  <si>
    <t>rafikzarief186</t>
  </si>
  <si>
    <t>RanaAmr</t>
  </si>
  <si>
    <t>rana_elgendy9</t>
  </si>
  <si>
    <t>RogenaYousryAdel</t>
  </si>
  <si>
    <t>SabreenEssam2025</t>
  </si>
  <si>
    <t>....</t>
  </si>
  <si>
    <t>Mohamed20Abdo</t>
  </si>
  <si>
    <t>Noureen_Elsayd</t>
  </si>
  <si>
    <t>nourhansingerr</t>
  </si>
  <si>
    <t>ny6358528</t>
  </si>
  <si>
    <t>omar_ali_abdelaziz</t>
  </si>
  <si>
    <t>opop1omar</t>
  </si>
  <si>
    <t>Peter--Rafat</t>
  </si>
  <si>
    <t>ahmed108</t>
  </si>
  <si>
    <t>raafetmohamed0</t>
  </si>
  <si>
    <t>raed_nady22</t>
  </si>
  <si>
    <t>Mostafatia20</t>
  </si>
  <si>
    <t>Mostafamedhatt107</t>
  </si>
  <si>
    <t>mostafa74abass</t>
  </si>
  <si>
    <t>Mohamed2002zakaria</t>
  </si>
  <si>
    <t>Nadeen-Ahmed88</t>
  </si>
  <si>
    <t>nasrfatma3</t>
  </si>
  <si>
    <t>nancy712002</t>
  </si>
  <si>
    <t>nooraamoh123</t>
  </si>
  <si>
    <t>Alsaad</t>
  </si>
  <si>
    <t>Mohammed2211</t>
  </si>
  <si>
    <t>mohammed_10</t>
  </si>
  <si>
    <t>Basil_Almahdy</t>
  </si>
  <si>
    <t>Marleyamged</t>
  </si>
  <si>
    <t>momenessam676t</t>
  </si>
  <si>
    <t>mostafaalnaqib107</t>
  </si>
  <si>
    <t>Manar_Adel</t>
  </si>
  <si>
    <t>Khalifa_bek</t>
  </si>
  <si>
    <t>deiaa_shutiiig-2-</t>
  </si>
  <si>
    <t>Moamen10</t>
  </si>
  <si>
    <t>moataz23</t>
  </si>
  <si>
    <t>Moaz_Mo</t>
  </si>
  <si>
    <t>Modo72</t>
  </si>
  <si>
    <t>mohamed.kha003</t>
  </si>
  <si>
    <t>mohamedactoor299</t>
  </si>
  <si>
    <t>xbenahmed</t>
  </si>
  <si>
    <t>Sagittarius_A_west</t>
  </si>
  <si>
    <t>Mena_Safwat</t>
  </si>
  <si>
    <t>Menna_mahmoud</t>
  </si>
  <si>
    <t>mohamedhanyiv</t>
  </si>
  <si>
    <t>Mohamedmokhtar1590</t>
  </si>
  <si>
    <t>michealanton00</t>
  </si>
  <si>
    <t>Mina_Remon</t>
  </si>
  <si>
    <t>Mirna21-777</t>
  </si>
  <si>
    <t>Mariam2022</t>
  </si>
  <si>
    <t>Mo7amedMomtaz</t>
  </si>
  <si>
    <t>Manar66</t>
  </si>
  <si>
    <t>maria_kamal71</t>
  </si>
  <si>
    <t>Mariam21-750</t>
  </si>
  <si>
    <t>Mariam888</t>
  </si>
  <si>
    <t>martinamamdouh97</t>
  </si>
  <si>
    <t>Masr3910</t>
  </si>
  <si>
    <t>ahmedd_medhat</t>
  </si>
  <si>
    <t>krem.01063274122</t>
  </si>
  <si>
    <t>Kyrillos_Hanna95</t>
  </si>
  <si>
    <t>mahmoudadelsadek</t>
  </si>
  <si>
    <t>Bakly</t>
  </si>
  <si>
    <t>_SHIKA_10</t>
  </si>
  <si>
    <t>meemmeem</t>
  </si>
  <si>
    <t>Mahmoud_kassem5</t>
  </si>
  <si>
    <t>Hadidy_H</t>
  </si>
  <si>
    <t>Mahmud2030</t>
  </si>
  <si>
    <t>elgendy_AhmedSaber</t>
  </si>
  <si>
    <t>John_Ayman</t>
  </si>
  <si>
    <t>KameliaRaouf</t>
  </si>
  <si>
    <t>Karamela_19</t>
  </si>
  <si>
    <t>salah.saad</t>
  </si>
  <si>
    <t>Codeforces</t>
  </si>
  <si>
    <t>kimohamdy49</t>
  </si>
  <si>
    <t>hoda26954</t>
  </si>
  <si>
    <t>7assanzayed</t>
  </si>
  <si>
    <t>Hussien_Taha</t>
  </si>
  <si>
    <t>david_wassef</t>
  </si>
  <si>
    <t>ismail-mosallam</t>
  </si>
  <si>
    <t>Mohammed332</t>
  </si>
  <si>
    <t>hassankhalaf409</t>
  </si>
  <si>
    <t>HAHM123</t>
  </si>
  <si>
    <t>Marwa_amer</t>
  </si>
  <si>
    <t>abdulrhmansaad27</t>
  </si>
  <si>
    <t>FebroniaAttia</t>
  </si>
  <si>
    <t>gehadd</t>
  </si>
  <si>
    <t>Ahmed_salah_26</t>
  </si>
  <si>
    <t>hadeerwageh</t>
  </si>
  <si>
    <t>Hager55</t>
  </si>
  <si>
    <t>enas_ikram</t>
  </si>
  <si>
    <t>EmanSaeed</t>
  </si>
  <si>
    <t>A7med_Esmat</t>
  </si>
  <si>
    <t>Essam-Muhammed</t>
  </si>
  <si>
    <t>Fady_wageh</t>
  </si>
  <si>
    <t>Fatma_Nour</t>
  </si>
  <si>
    <t>wanteddangerous348</t>
  </si>
  <si>
    <t>asmaywsf754</t>
  </si>
  <si>
    <t>-Aalaa-</t>
  </si>
  <si>
    <t>Aya_Sabry_</t>
  </si>
  <si>
    <t>Abdallah125</t>
  </si>
  <si>
    <t>ahmeddiaa_6</t>
  </si>
  <si>
    <t>Beshoytalaat</t>
  </si>
  <si>
    <t>beshoy12</t>
  </si>
  <si>
    <t>HADEER</t>
  </si>
  <si>
    <t>DeemaHamoudeh</t>
  </si>
  <si>
    <t>David_menassa</t>
  </si>
  <si>
    <t>EL_DAMO0O</t>
  </si>
  <si>
    <t>Alaa_11</t>
  </si>
  <si>
    <t>emanhassanmahmoud1</t>
  </si>
  <si>
    <t>Shimo_walid</t>
  </si>
  <si>
    <t>AMJAD_SH_c7</t>
  </si>
  <si>
    <t>amrhamza</t>
  </si>
  <si>
    <t>ArwaAdel174</t>
  </si>
  <si>
    <t>AhmedOraby1233</t>
  </si>
  <si>
    <t>ahmed_yones74</t>
  </si>
  <si>
    <t>NourAkmal</t>
  </si>
  <si>
    <t>dinadina2467</t>
  </si>
  <si>
    <t>engalia09</t>
  </si>
  <si>
    <t>A7med_Nage7</t>
  </si>
  <si>
    <t>Ahmed.Essam</t>
  </si>
  <si>
    <t>Shaimaa_Muhamed</t>
  </si>
  <si>
    <t>AhmedDahloop</t>
  </si>
  <si>
    <t>Ahmed22Osama</t>
  </si>
  <si>
    <t>Ahmed_Alshafei</t>
  </si>
  <si>
    <t>Abdelrahman.ali95</t>
  </si>
  <si>
    <t>Abdulrahman_Gaball</t>
  </si>
  <si>
    <t>Flmng</t>
  </si>
  <si>
    <t>AbdElrahman.Hosni</t>
  </si>
  <si>
    <t>Abdullah.Ahmed</t>
  </si>
  <si>
    <t>abdullahramadanx360</t>
  </si>
  <si>
    <t>ABDO_TAHA55</t>
  </si>
  <si>
    <t>zoz9080ahmed</t>
  </si>
  <si>
    <t>Vhmdz</t>
  </si>
  <si>
    <t>ahmedhhesham11</t>
  </si>
  <si>
    <t>mahmoudelfar</t>
  </si>
  <si>
    <t>aaahalaz4</t>
  </si>
  <si>
    <t>Abanoub_Maqqar19</t>
  </si>
  <si>
    <t>abdalrahman155</t>
  </si>
  <si>
    <t>Abdalrahman_101</t>
  </si>
  <si>
    <t>Eldod2</t>
  </si>
  <si>
    <t>YassaHany</t>
  </si>
  <si>
    <t>YoussefGutzbach</t>
  </si>
  <si>
    <t>YoussefMohamed9</t>
  </si>
  <si>
    <t>YossefMohamed3204</t>
  </si>
  <si>
    <t>ZeyadGasser</t>
  </si>
  <si>
    <t>ziadataaa</t>
  </si>
  <si>
    <t>ziadbeeh00</t>
  </si>
  <si>
    <t>ziadkhaled.204</t>
  </si>
  <si>
    <t>sara_khalifa_63_</t>
  </si>
  <si>
    <t>Sayed.7</t>
  </si>
  <si>
    <t>ShahdAhmed9900</t>
  </si>
  <si>
    <t>shahdtareksalah743</t>
  </si>
  <si>
    <t>Shroukalaa</t>
  </si>
  <si>
    <t>soha90145</t>
  </si>
  <si>
    <t>Amgd2004</t>
  </si>
  <si>
    <t>OsamaTaha</t>
  </si>
  <si>
    <t>rahmatarek264</t>
  </si>
  <si>
    <t>Mohamedkhaled83</t>
  </si>
  <si>
    <t>Ramy0z</t>
  </si>
  <si>
    <t>Raol</t>
  </si>
  <si>
    <t>Mo_reda44</t>
  </si>
  <si>
    <t>ahmedrezkfathy</t>
  </si>
  <si>
    <t>Romany33</t>
  </si>
  <si>
    <t>Samamostafaa</t>
  </si>
  <si>
    <t>SaifMohamed22</t>
  </si>
  <si>
    <t>Anti_Frustration</t>
  </si>
  <si>
    <t>NaghDiefalla</t>
  </si>
  <si>
    <t>Nancyy177</t>
  </si>
  <si>
    <t>omarmohamed12369</t>
  </si>
  <si>
    <t>omarkhaled365</t>
  </si>
  <si>
    <t>Be5</t>
  </si>
  <si>
    <t>Mohamedemad-eldin</t>
  </si>
  <si>
    <t>mohammadmamdouh10</t>
  </si>
  <si>
    <t>Mo_Tehamy</t>
  </si>
  <si>
    <t>M.Elwakel</t>
  </si>
  <si>
    <t>MohamedOsamaMohamed</t>
  </si>
  <si>
    <t>Kloud11</t>
  </si>
  <si>
    <t>Mo2men_Aref</t>
  </si>
  <si>
    <t>MostafaSayed.R</t>
  </si>
  <si>
    <t>MostafaAbdelrhim</t>
  </si>
  <si>
    <t>minamelad18</t>
  </si>
  <si>
    <t>MohammedHAhmed</t>
  </si>
  <si>
    <t>Shourba</t>
  </si>
  <si>
    <t>None</t>
  </si>
  <si>
    <t>Muhammad_elsayed74</t>
  </si>
  <si>
    <t>Mohamedhassanin</t>
  </si>
  <si>
    <t>MohamedAshraf2003.</t>
  </si>
  <si>
    <t>mohamedaljoker254</t>
  </si>
  <si>
    <t>mohamedeltaher043</t>
  </si>
  <si>
    <t>m7mdtl3t</t>
  </si>
  <si>
    <t>Mai1510</t>
  </si>
  <si>
    <t>manar2040</t>
  </si>
  <si>
    <t>Mahmoud_mohamed55</t>
  </si>
  <si>
    <t>mariamsobhi009</t>
  </si>
  <si>
    <t>marllymedhat988</t>
  </si>
  <si>
    <t>NinJAA8</t>
  </si>
  <si>
    <t>mayarayman055</t>
  </si>
  <si>
    <t>mazenrady00</t>
  </si>
  <si>
    <t>Mazen_Abdelfattah</t>
  </si>
  <si>
    <t>ahmed92780222</t>
  </si>
  <si>
    <t>badrbahaa557</t>
  </si>
  <si>
    <t>Kero_Ashraf55</t>
  </si>
  <si>
    <t>Keroleshany293</t>
  </si>
  <si>
    <t>Khaled_Aboelhamed</t>
  </si>
  <si>
    <t>KFarghaly</t>
  </si>
  <si>
    <t>khaled_mo21</t>
  </si>
  <si>
    <t>3ab3al</t>
  </si>
  <si>
    <t>Steven_Magdy_sm</t>
  </si>
  <si>
    <t>Mahmoud_Abd_Elnaser</t>
  </si>
  <si>
    <t>Mido710</t>
  </si>
  <si>
    <t>HabibaAshrafEladawy</t>
  </si>
  <si>
    <t>hadymedo98</t>
  </si>
  <si>
    <t>HamssMohammed</t>
  </si>
  <si>
    <t>ramez_hazem</t>
  </si>
  <si>
    <t>SamirHegazy</t>
  </si>
  <si>
    <t>Hesham_7</t>
  </si>
  <si>
    <t>islam147</t>
  </si>
  <si>
    <t>SMTPjupiter</t>
  </si>
  <si>
    <t>fatmayasser03</t>
  </si>
  <si>
    <t>fatmaalzahraamohamed</t>
  </si>
  <si>
    <t>Fatmanasersayed</t>
  </si>
  <si>
    <t>Fatma66</t>
  </si>
  <si>
    <t>farouk_fci</t>
  </si>
  <si>
    <t>fouda74</t>
  </si>
  <si>
    <t>Ebrahim_Ghonamy7</t>
  </si>
  <si>
    <t>Kareembn_mo</t>
  </si>
  <si>
    <t>ge0rgesameh</t>
  </si>
  <si>
    <t>N_O_R_H_A_N</t>
  </si>
  <si>
    <t>Clara_ayman27</t>
  </si>
  <si>
    <t>Mena_Jz</t>
  </si>
  <si>
    <t>Salah0.9</t>
  </si>
  <si>
    <t>David_mamdouh</t>
  </si>
  <si>
    <t>HABDAWY</t>
  </si>
  <si>
    <t>Seifelden2357</t>
  </si>
  <si>
    <t>Ero33</t>
  </si>
  <si>
    <t>EzzMoharm</t>
  </si>
  <si>
    <t>Fady_Tarek</t>
  </si>
  <si>
    <t>Ahmed68</t>
  </si>
  <si>
    <t>Anasemon-Anis</t>
  </si>
  <si>
    <t>asmd6329</t>
  </si>
  <si>
    <t>AYaayman1234</t>
  </si>
  <si>
    <t>az0</t>
  </si>
  <si>
    <t>Bahaa_Aldin</t>
  </si>
  <si>
    <t>Bassam.Michael</t>
  </si>
  <si>
    <t>beshoysafwat15</t>
  </si>
  <si>
    <t>blalsmyr512</t>
  </si>
  <si>
    <t>Bebo_Jz</t>
  </si>
  <si>
    <t>Ali_Mohamed_Cs</t>
  </si>
  <si>
    <t>AhmedAlkingHamdy</t>
  </si>
  <si>
    <t>alaa_2005</t>
  </si>
  <si>
    <t>Amir_Medhat</t>
  </si>
  <si>
    <t>Ammar_eid77</t>
  </si>
  <si>
    <t>devamr17</t>
  </si>
  <si>
    <t>amrmohamedhamdy</t>
  </si>
  <si>
    <t>amrshawky936</t>
  </si>
  <si>
    <t>Amira_Abdelwahab</t>
  </si>
  <si>
    <t>ahmed_AR</t>
  </si>
  <si>
    <t>ahmedmak012.2005</t>
  </si>
  <si>
    <t>Ahmedmazhr</t>
  </si>
  <si>
    <t>ahmedeid11</t>
  </si>
  <si>
    <t>ahmedabdalbadea</t>
  </si>
  <si>
    <t>__C_aro_L__</t>
  </si>
  <si>
    <t>x_al24</t>
  </si>
  <si>
    <t>muhamedeladham</t>
  </si>
  <si>
    <t>Ali_slamn</t>
  </si>
  <si>
    <t>abdallah_elzanfaly</t>
  </si>
  <si>
    <t>abdallah24534</t>
  </si>
  <si>
    <t>Abdelaziz55</t>
  </si>
  <si>
    <t>abdonaser29.</t>
  </si>
  <si>
    <t>Rahman_Atef</t>
  </si>
  <si>
    <t>AbdelrahmanSobhy</t>
  </si>
  <si>
    <t>a7mdmo5tar</t>
  </si>
  <si>
    <t>FullMark</t>
  </si>
  <si>
    <t>Abdallah elzanfaly</t>
  </si>
  <si>
    <t>abdallahgado111@gmail.com</t>
  </si>
  <si>
    <t>abdallah mohamed</t>
  </si>
  <si>
    <t>abdallahmohamedfc2004@gmail.com</t>
  </si>
  <si>
    <t>Abdelaziz Mohamed</t>
  </si>
  <si>
    <t>abdelazizshaker912@gmail.com</t>
  </si>
  <si>
    <t>Abdelrahman Naser fathy</t>
  </si>
  <si>
    <t>abdelrahman.naser958@gmail.com</t>
  </si>
  <si>
    <t>Abdelrahman Ahmed Mohamed sobhy mahmoud</t>
  </si>
  <si>
    <t>aboodsobhy123@gmail.com</t>
  </si>
  <si>
    <t>Ahmed Mokhtar Mohamed</t>
  </si>
  <si>
    <t>ahmdmokhtar540@gmail.com</t>
  </si>
  <si>
    <t>Ahmed salah ebrahim mahmoud</t>
  </si>
  <si>
    <t>Ahmed.mahmoud032@eng-st.cu.edu.eg</t>
  </si>
  <si>
    <t>ahmed asem</t>
  </si>
  <si>
    <t>ahmedasem1101@gmail.com</t>
  </si>
  <si>
    <t>Ahmed mazhr</t>
  </si>
  <si>
    <t>ahmedmedod2343@gmail.com</t>
  </si>
  <si>
    <t>Ahmed moheb mohamed abdelghafar eid</t>
  </si>
  <si>
    <t>ahmedmohebeid123123@gmail.com</t>
  </si>
  <si>
    <t>Ahmed Mohamed Abd Al-badea</t>
  </si>
  <si>
    <t>ahmedmohmaedabdalbadea@gmail.com</t>
  </si>
  <si>
    <t>الاء محمد سفينة</t>
  </si>
  <si>
    <t>alaams2004@gmail.com</t>
  </si>
  <si>
    <t>Mohamed eladham ali atya</t>
  </si>
  <si>
    <t>aladhammohamed8@gmail.com</t>
  </si>
  <si>
    <t>Ali Mohamed Abdelhafez</t>
  </si>
  <si>
    <t>ali5553754@gmail.com</t>
  </si>
  <si>
    <t>Amir Medhat Mounir Abd El Malak</t>
  </si>
  <si>
    <t>Amirmedhat0@gmail.com</t>
  </si>
  <si>
    <t>عمار عيد مصطفى</t>
  </si>
  <si>
    <t>ammareidd7@gmail.com</t>
  </si>
  <si>
    <t>Amr Khaled</t>
  </si>
  <si>
    <t>amrkhaled72727@gmail.com</t>
  </si>
  <si>
    <t>عمرو محمد</t>
  </si>
  <si>
    <t>amrmoamed5566@gmail.com</t>
  </si>
  <si>
    <t>Amira Abdelwahab</t>
  </si>
  <si>
    <t>amta53046@gmail</t>
  </si>
  <si>
    <t>Anasemon Anis Makram</t>
  </si>
  <si>
    <t>anasemonanis@gmail.com</t>
  </si>
  <si>
    <t>Ahmed Sobhi Lotfi</t>
  </si>
  <si>
    <t>asmd6329@gmail.com</t>
  </si>
  <si>
    <t>Azo</t>
  </si>
  <si>
    <t>azomohamed93@gmail.com</t>
  </si>
  <si>
    <t>Bahaa Aldin Abdel Nasser Almnaza Hashem</t>
  </si>
  <si>
    <t>bahaa.1419020@stemassiut.moe.edu.eg</t>
  </si>
  <si>
    <t>Bassam Michael Fayez</t>
  </si>
  <si>
    <t>bassammichael03@gmail.com</t>
  </si>
  <si>
    <t>Bishoy Safwat Rady Ghaly</t>
  </si>
  <si>
    <t>beshoysafwat15@gmail.com</t>
  </si>
  <si>
    <t>Belal Samir Mahrous</t>
  </si>
  <si>
    <t>blalsmyr512@gmail.com</t>
  </si>
  <si>
    <t>Abanob Rafat</t>
  </si>
  <si>
    <t>bobarafat122@gmail.com</t>
  </si>
  <si>
    <t>clara Ayman Elia</t>
  </si>
  <si>
    <t>claraayman27@gmail.com</t>
  </si>
  <si>
    <t>Mena Adel</t>
  </si>
  <si>
    <t>darkmena2003@gmail.com</t>
  </si>
  <si>
    <t>صلاح الدين صابر سيد</t>
  </si>
  <si>
    <t>darkstorm075@gmail.com</t>
  </si>
  <si>
    <t>David mamdouh</t>
  </si>
  <si>
    <t>davidlabib04@gmail.com</t>
  </si>
  <si>
    <t>Ahmed Maher</t>
  </si>
  <si>
    <t>Dinofrozzid62@gmail.com</t>
  </si>
  <si>
    <t>Seif elden mohamed Ibrahim</t>
  </si>
  <si>
    <t>eldenseif645@gmail.com</t>
  </si>
  <si>
    <t>إيرين ناشد عيسي</t>
  </si>
  <si>
    <t>eren.nashed2020@gmail.com</t>
  </si>
  <si>
    <t>عزالدين محرم فؤاد السيد</t>
  </si>
  <si>
    <t>ezzmoharm718@gmail.com</t>
  </si>
  <si>
    <t>Fady Tarek Wageh Roshdy</t>
  </si>
  <si>
    <t>fadytarek365@gmail.com</t>
  </si>
  <si>
    <t>Fatma alzahraa yasser elian</t>
  </si>
  <si>
    <t>fatma.yasser@icloud.com</t>
  </si>
  <si>
    <t>Fatma AL Zahraa Mohamed Thabet</t>
  </si>
  <si>
    <t>fatmamohamedthabet8@gmail.com</t>
  </si>
  <si>
    <t>Fatma naser sayed</t>
  </si>
  <si>
    <t>Fatmanaser597@gmail.com</t>
  </si>
  <si>
    <t>Farouk Mohamed</t>
  </si>
  <si>
    <t>fm01068567179@gmail.com</t>
  </si>
  <si>
    <t>Abu Bakr Wahdan Hamdallah Al-Sayed</t>
  </si>
  <si>
    <t>fouda9960@gmail.com</t>
  </si>
  <si>
    <t>Ebrahim Mohamed Ghonamy</t>
  </si>
  <si>
    <t>ghonamyebrahim@gmail.com</t>
  </si>
  <si>
    <t>Kareem Mhammed Sayed Soltan</t>
  </si>
  <si>
    <t>greenlantern3322@gmail.com</t>
  </si>
  <si>
    <t>George Sameh Mourad</t>
  </si>
  <si>
    <t>gruways@gmail.com</t>
  </si>
  <si>
    <t>Hamada Ahmed Abdelrady</t>
  </si>
  <si>
    <t>ha4990252@gmail.com</t>
  </si>
  <si>
    <t>Habiba Ashraf MohamedKmal</t>
  </si>
  <si>
    <t>habibaeladawy52@gmail.com</t>
  </si>
  <si>
    <t>Hady Mohamed Abd Elwhab</t>
  </si>
  <si>
    <t>hadymedo98@gmail.com</t>
  </si>
  <si>
    <t>Hamss Mohammed Mostafa Osman</t>
  </si>
  <si>
    <t>hamssmohammed54@gmail.com</t>
  </si>
  <si>
    <t>Ramez hazem</t>
  </si>
  <si>
    <t>hazemramez92@gmail.com</t>
  </si>
  <si>
    <t>Samir Samir Ismail Hegazy</t>
  </si>
  <si>
    <t>hegazi.creator@gmail.com</t>
  </si>
  <si>
    <t>Hesham Abdelkhaleq Abdelradi Noureldin</t>
  </si>
  <si>
    <t>heshamabdelkhaleq@gmail.com</t>
  </si>
  <si>
    <t>اسلام محمد محمد السيد محمد</t>
  </si>
  <si>
    <t>islamelsanwanj@gmail.com</t>
  </si>
  <si>
    <t>Kamal Abdel Aziz Kamal El Din Hassan</t>
  </si>
  <si>
    <t>kamalsakr110@gmail.com</t>
  </si>
  <si>
    <t>كيرلس اشرف اديب جودة</t>
  </si>
  <si>
    <t>keroashraf921@gmail.com</t>
  </si>
  <si>
    <t>Keroles Hany Helmey malek</t>
  </si>
  <si>
    <t>keroleshany293@gmail.com</t>
  </si>
  <si>
    <t>Khaled Aboelhamed Mahmoud</t>
  </si>
  <si>
    <t>khaledaboelhamed5@gmail.com</t>
  </si>
  <si>
    <t>Khaled farghaly</t>
  </si>
  <si>
    <t>khaledfarghaly2020@gmail.com</t>
  </si>
  <si>
    <t>khaled mohamed Ali mohamed Ali</t>
  </si>
  <si>
    <t>km2132004@gmail.com</t>
  </si>
  <si>
    <t>Ahmed Mohamed abd elaal</t>
  </si>
  <si>
    <t>koranews1517@gmail.com</t>
  </si>
  <si>
    <t>Steven Magdy Jakob Gaid</t>
  </si>
  <si>
    <t>magdysteven077@gmail.com</t>
  </si>
  <si>
    <t>محمود عبدالناصر محسن</t>
  </si>
  <si>
    <t>mahmoudabdelnaser83@gmail.com</t>
  </si>
  <si>
    <t>Manar Mohamed Ahmed</t>
  </si>
  <si>
    <t>manar20402004@gmail.com</t>
  </si>
  <si>
    <t>Mahmoud</t>
  </si>
  <si>
    <t>manorap374@gmail.com</t>
  </si>
  <si>
    <t>Mariam Sobhy</t>
  </si>
  <si>
    <t>mariamsobhy781@gmail.com</t>
  </si>
  <si>
    <t>Marly Medhat saad saleb</t>
  </si>
  <si>
    <t>marllymedhat988@gmail.com</t>
  </si>
  <si>
    <t>احمد سيد محمد خفاجه خليل</t>
  </si>
  <si>
    <t>masterahmed888k@gmail.com</t>
  </si>
  <si>
    <t>Mayar Ayman</t>
  </si>
  <si>
    <t>mayarayman055@gmail.com</t>
  </si>
  <si>
    <t>Mazen rady hassan</t>
  </si>
  <si>
    <t>mazenrady00@gmail.com</t>
  </si>
  <si>
    <t>Mahmoud Hussien</t>
  </si>
  <si>
    <t>mhmgaber0@gmail.com</t>
  </si>
  <si>
    <t>Mohamed Adel Mohamed</t>
  </si>
  <si>
    <t>mjr410590@gmail.com</t>
  </si>
  <si>
    <t>Muhammad Elsayed sabry</t>
  </si>
  <si>
    <t>moelsayed747@gmail.com</t>
  </si>
  <si>
    <t>Mohamed hassanin</t>
  </si>
  <si>
    <t>mohamed.hassanin.250@gmail.com</t>
  </si>
  <si>
    <t>Mohamed Ashraf Mohamed Mostafa</t>
  </si>
  <si>
    <t>mohamed2ashraf610@gmail.com</t>
  </si>
  <si>
    <t>Mohamed Eltaher Rajab</t>
  </si>
  <si>
    <t>mohamedeltaher043@gmail.com</t>
  </si>
  <si>
    <t>Muhamed Talaat Ragab</t>
  </si>
  <si>
    <t>mohamedeltaweel171@gmail.com</t>
  </si>
  <si>
    <t>Mohammed Gamal Tehamy</t>
  </si>
  <si>
    <t>mohammed5egamal5y@gmail.com</t>
  </si>
  <si>
    <t>Mohamed Osama Mohamed Mahmoud</t>
  </si>
  <si>
    <t>mohammmedosama420@gmail.com</t>
  </si>
  <si>
    <t>خلود محمد مصطفى</t>
  </si>
  <si>
    <t>mohmostafayousef@gmail.com</t>
  </si>
  <si>
    <t>Mo'men Mohamed Aref</t>
  </si>
  <si>
    <t>momenaref4@gmail.com</t>
  </si>
  <si>
    <t>Saif Mohamed</t>
  </si>
  <si>
    <t>Mseif6259@gmail.com</t>
  </si>
  <si>
    <t>Nabil Mohamed</t>
  </si>
  <si>
    <t>nabelmohamed154004@gmail.com</t>
  </si>
  <si>
    <t>Nada Mohamad Sayed</t>
  </si>
  <si>
    <t>nadamohamadmaklouf@gmail.com</t>
  </si>
  <si>
    <t>Nagh Diefalla</t>
  </si>
  <si>
    <t>naghdiefalla64@gmail.com</t>
  </si>
  <si>
    <t>Nancy saad</t>
  </si>
  <si>
    <t>nancysaad1234@gmail.co</t>
  </si>
  <si>
    <t>Omar Muhamed Abdel Fatah muhamed</t>
  </si>
  <si>
    <t>omarandrock@gmail.com</t>
  </si>
  <si>
    <t>Omar Khaled kamel</t>
  </si>
  <si>
    <t>oommar13579@gmail.com</t>
  </si>
  <si>
    <t>omar khaled kamed</t>
  </si>
  <si>
    <t>Osama Abdelsamed Mohamed Mahmoud</t>
  </si>
  <si>
    <t>Osamat6666@gmail.com</t>
  </si>
  <si>
    <t>رحمة طارق محمد جمال الدين</t>
  </si>
  <si>
    <t>rahmatarek264@gmail.com</t>
  </si>
  <si>
    <t>Mohamed khaled abdelhady rammah</t>
  </si>
  <si>
    <t>Rammohamed962@gmail.com</t>
  </si>
  <si>
    <t>Ramy Zakaria Fares Hanna</t>
  </si>
  <si>
    <t>ramyzakariafares@gmail.com</t>
  </si>
  <si>
    <t>محمد رضا السيد مصطفى محمود بنوره</t>
  </si>
  <si>
    <t>reda30340@gmail.com</t>
  </si>
  <si>
    <t>احمد رزق فتحى عبدالحميد</t>
  </si>
  <si>
    <t>rezk18649@gmail.com</t>
  </si>
  <si>
    <t>Romany Khairi Mokhtar Sedrak</t>
  </si>
  <si>
    <t>romanykhairi9@gmail.com</t>
  </si>
  <si>
    <t>Sama mostafa shafik</t>
  </si>
  <si>
    <t>Sama.moustafa013@gmail.com</t>
  </si>
  <si>
    <t>Sayed Taha</t>
  </si>
  <si>
    <t>sayedtaha4536@gmail.com</t>
  </si>
  <si>
    <t>Shahd Ahmed Abdul Hamid Mohamed</t>
  </si>
  <si>
    <t>shahd.shsh1919@gmail.com</t>
  </si>
  <si>
    <t>Shahd Tarek salah</t>
  </si>
  <si>
    <t>shahdtarek325@gmail.com</t>
  </si>
  <si>
    <t>شروق علاء الدين محمد</t>
  </si>
  <si>
    <t>sheruk1883@gmail.com</t>
  </si>
  <si>
    <t>Yassa hany abdalla</t>
  </si>
  <si>
    <t>yassahany612@gmail.com</t>
  </si>
  <si>
    <t>Yossef Mohammed Refaat</t>
  </si>
  <si>
    <t>yy38122377@gmail.com</t>
  </si>
  <si>
    <t>Ziad Ahmed Thabet</t>
  </si>
  <si>
    <t>ziadahmedthabet4@.com</t>
  </si>
  <si>
    <t>Ziad hany mohamed hamed</t>
  </si>
  <si>
    <t>ziadbeeh00@gmail.com</t>
  </si>
  <si>
    <t>Ziad khaled yehia mohamed</t>
  </si>
  <si>
    <t>ziadkhaledyehia@gmail.com</t>
  </si>
  <si>
    <t>زياد محمد كمال احمد</t>
  </si>
  <si>
    <t>zoz9080ahmed@gmail.com</t>
  </si>
  <si>
    <t>احمد مصطفى محمد</t>
  </si>
  <si>
    <t>zzahmedd1@gmail.com</t>
  </si>
  <si>
    <t>Eman Abdo abdelrhman</t>
  </si>
  <si>
    <t>01140373379.eman@gmail.com</t>
  </si>
  <si>
    <t>Hala abd Element Ahmed Mohamed</t>
  </si>
  <si>
    <t>aaahalaz4@gmail.com</t>
  </si>
  <si>
    <t>Ahmed Essam Abd Alkarim</t>
  </si>
  <si>
    <t>abdalrahman099essam@gmail.com</t>
  </si>
  <si>
    <t>Abd-Alrahman Hassan Mohammad</t>
  </si>
  <si>
    <t>abdalrahmansph003@gmail.com</t>
  </si>
  <si>
    <t>عبد الله رمضان عزت حسين</t>
  </si>
  <si>
    <t>abdullahramadanx360@gmail.com</t>
  </si>
  <si>
    <t>Ahmed nageh Mohamed Salama</t>
  </si>
  <si>
    <t>ahmdnajkh71@gmail.com</t>
  </si>
  <si>
    <t>Ahmed Essam</t>
  </si>
  <si>
    <t>ahmed099essam@gmail.com</t>
  </si>
  <si>
    <t>Ahmed Abdelmonaem mohamed</t>
  </si>
  <si>
    <t>ahmedalshafei755@gmail.com</t>
  </si>
  <si>
    <t>Ahmed Oraby Mohamed Mohamed</t>
  </si>
  <si>
    <t>Ahmedoraby1233@gmail.com</t>
  </si>
  <si>
    <t>ahmed ibrahim</t>
  </si>
  <si>
    <t>ahmedsaad75618@yahoo.com</t>
  </si>
  <si>
    <t>Nour Akmal</t>
  </si>
  <si>
    <t>akmalnour278@gmail.com</t>
  </si>
  <si>
    <t>dina samy abdelhamed sayed</t>
  </si>
  <si>
    <t>alhamdllah435@gmail.com</t>
  </si>
  <si>
    <t>Amjad shekhani</t>
  </si>
  <si>
    <t>amjad1amjad7@gmail.com</t>
  </si>
  <si>
    <t>Amr Mamdouh Ali</t>
  </si>
  <si>
    <t>amrhamza66@gmail.com</t>
  </si>
  <si>
    <t>Gehad Youssef Ahmed Souliman</t>
  </si>
  <si>
    <t>asmaywsf754@gmail.com</t>
  </si>
  <si>
    <t>abdallah ashraf</t>
  </si>
  <si>
    <t>bdallahashrf110@gmail.com</t>
  </si>
  <si>
    <t>Ahmed Diaa Mohamed Ali</t>
  </si>
  <si>
    <t>bebro3647@gmail.com</t>
  </si>
  <si>
    <t>Beshoy boktor tawfels</t>
  </si>
  <si>
    <t>beshoyboktor11@gmail.com</t>
  </si>
  <si>
    <t>Hadeer Badr Hassan</t>
  </si>
  <si>
    <t>bobobadr2003@gmail.com</t>
  </si>
  <si>
    <t>Deema Hamoudeh</t>
  </si>
  <si>
    <t>demahamoudeh200@gmail.com</t>
  </si>
  <si>
    <t>David Menassa</t>
  </si>
  <si>
    <t>dodamenassa01@gmail.com</t>
  </si>
  <si>
    <t>mohamed ahmed</t>
  </si>
  <si>
    <t>eldamooo1416@gmail.com</t>
  </si>
  <si>
    <t>علاء سيد عبد الحافظ</t>
  </si>
  <si>
    <t>Elgady2030@gmail.com</t>
  </si>
  <si>
    <t>Fady Wageh Youssef</t>
  </si>
  <si>
    <t>fadywageh01223469080@gmail.com</t>
  </si>
  <si>
    <t>Febronia Attia Azmy Attia</t>
  </si>
  <si>
    <t>fpronyfprony@gmail.com</t>
  </si>
  <si>
    <t>Ahmed mohamed salah aldeen</t>
  </si>
  <si>
    <t>Gormite116 @gmail.com</t>
  </si>
  <si>
    <t>hagar Abdelrahim mohammed abdulhady</t>
  </si>
  <si>
    <t>hagar.abdulrahim061@gmail.com</t>
  </si>
  <si>
    <t>Mohammed abdalkareem abdellah</t>
  </si>
  <si>
    <t>hamadaabdalkareem444@gmail.com</t>
  </si>
  <si>
    <t>حسن خلف حسن شحاته</t>
  </si>
  <si>
    <t>hassankhalaf409@gmail.com</t>
  </si>
  <si>
    <t>Hassan Adel Hassan Mohamed</t>
  </si>
  <si>
    <t>hawedcx@gmail.com</t>
  </si>
  <si>
    <t>محمود عبداللاه فوزي احمد</t>
  </si>
  <si>
    <t>hoda26954@gmail.com</t>
  </si>
  <si>
    <t>David Abdelmeseh wassef</t>
  </si>
  <si>
    <t>ichdavid22@gmail.com</t>
  </si>
  <si>
    <t>ismail ramzi mosallam</t>
  </si>
  <si>
    <t>ismailisraa2021@gmail.com</t>
  </si>
  <si>
    <t>Ahmed Saber Hafez ELGendy</t>
  </si>
  <si>
    <t>jbvhjcc.4evz8cz9@gmail.com</t>
  </si>
  <si>
    <t>John ayman</t>
  </si>
  <si>
    <t>Johnayman1177@gmail.com</t>
  </si>
  <si>
    <t>kamelia Raouf</t>
  </si>
  <si>
    <t>kamillia403647@fci.bu.edu</t>
  </si>
  <si>
    <t>Abanob shawky nagy</t>
  </si>
  <si>
    <t>Kerillosshawky40@gmail.com</t>
  </si>
  <si>
    <t>kareem Hamdy Moneer</t>
  </si>
  <si>
    <t>kimohamdy49@gmail.com</t>
  </si>
  <si>
    <t>Mahmoud Adel Sadek Mohamed</t>
  </si>
  <si>
    <t>lsadq7962@gmail.com</t>
  </si>
  <si>
    <t>Mahmoud abd elrazik Ahmed Mohamed</t>
  </si>
  <si>
    <t>Mahmoud200abouda@gmail.com</t>
  </si>
  <si>
    <t>Mahmoud Mohamed Hassan</t>
  </si>
  <si>
    <t>mahmoud3.hassan10@gmail.com</t>
  </si>
  <si>
    <t>Mahmoud Mohamed Elhadidy</t>
  </si>
  <si>
    <t>mahmoudelhadidy2003@gmail.com</t>
  </si>
  <si>
    <t>منار احمد محمد علي</t>
  </si>
  <si>
    <t>manarsoliman442003@gmail.com</t>
  </si>
  <si>
    <t>Maria Kamal Bebawy Mansour</t>
  </si>
  <si>
    <t>mariakamal203@gmail.com</t>
  </si>
  <si>
    <t>Mariam Hany Abdu Abdelmalak</t>
  </si>
  <si>
    <t>mariam333shaq750@gmail.com</t>
  </si>
  <si>
    <t>Ahmed Ragab abbas</t>
  </si>
  <si>
    <t>Masr3910@gmail.com</t>
  </si>
  <si>
    <t>Ahmed medhat abdelalem ahmed</t>
  </si>
  <si>
    <t>medhatabdow12345677@gmail.com</t>
  </si>
  <si>
    <t>MD MEHEDI HASAN</t>
  </si>
  <si>
    <t>mehedi.nstu.ice@gmail.com</t>
  </si>
  <si>
    <t>Menna mahmoud mohamed mohamed Salah</t>
  </si>
  <si>
    <t>menasalehalex@gmail.com</t>
  </si>
  <si>
    <t>Mohamed hany</t>
  </si>
  <si>
    <t>mhany3544@gmail.com</t>
  </si>
  <si>
    <t>Mohamed Mokhtar Ibrahim Abdo</t>
  </si>
  <si>
    <t>mhmedmokhtar1590@gmail.com</t>
  </si>
  <si>
    <t>Mina Remon Adel Tawfik</t>
  </si>
  <si>
    <t>minaremon006@gmail.com</t>
  </si>
  <si>
    <t>Mirna samer wahba</t>
  </si>
  <si>
    <t>mirnasamer220@gmail.com</t>
  </si>
  <si>
    <t>Mariam mohamed thabet</t>
  </si>
  <si>
    <t>mm7318153@gmail.com</t>
  </si>
  <si>
    <t>Mohamed Momtaz Ahmed Hassan</t>
  </si>
  <si>
    <t>mmomtaz9870@gmail.com</t>
  </si>
  <si>
    <t>Mohamed KhaLifa</t>
  </si>
  <si>
    <t>mo7amed.1.khalifa@gmail.com</t>
  </si>
  <si>
    <t>Deiaa Mohammed Mahmoud Ahmed</t>
  </si>
  <si>
    <t>Moamn100g@gmail.com</t>
  </si>
  <si>
    <t>Moaz mohammed</t>
  </si>
  <si>
    <t>moazmohammed123123@gmail.com</t>
  </si>
  <si>
    <t>محمد أحمد عبدالمحسن محمد</t>
  </si>
  <si>
    <t>mohamedahmed699699@gmail.com</t>
  </si>
  <si>
    <t>Mohamed saad</t>
  </si>
  <si>
    <t>mohamedkammbaa@gmail.com</t>
  </si>
  <si>
    <t>Mohammed Ahmed Shereen</t>
  </si>
  <si>
    <t>mohammedahmedshereen@gmail.com</t>
  </si>
  <si>
    <t>Mo'men Essam</t>
  </si>
  <si>
    <t>momenabo7amed74@gmail.com</t>
  </si>
  <si>
    <t>Mostafa Kamal Mohmed Hassanin</t>
  </si>
  <si>
    <t>mostafaalnaqib107@gmail.com</t>
  </si>
  <si>
    <t>Mostafa Atia</t>
  </si>
  <si>
    <t>mostafaatia20@gmail.com</t>
  </si>
  <si>
    <t>Mostafa Medhat</t>
  </si>
  <si>
    <t>Mostafamedhatt107@gmail.com</t>
  </si>
  <si>
    <t>Mostafa tarek mostafa</t>
  </si>
  <si>
    <t>mostafatarek7274@gmail.com</t>
  </si>
  <si>
    <t>محمد زكريا عبدالعظيم احمد</t>
  </si>
  <si>
    <t>mzazakaria77@gmail.com</t>
  </si>
  <si>
    <t>Nadeen Ahmed Riad Saleh</t>
  </si>
  <si>
    <t>nadeenahmedriad88@gmail.com</t>
  </si>
  <si>
    <t>Fatma nasr abdallah</t>
  </si>
  <si>
    <t>nasrfatma361@gmail.com</t>
  </si>
  <si>
    <t>Norhanmohamed</t>
  </si>
  <si>
    <t>nooraamoh123@gmail.com</t>
  </si>
  <si>
    <t>ندي ياسر يوسف محمد ابو شاهين</t>
  </si>
  <si>
    <t>ny6358528@gmail.com</t>
  </si>
  <si>
    <t>Omar Ahmed Mostafa</t>
  </si>
  <si>
    <t>opop1omar@gmail.com</t>
  </si>
  <si>
    <t>Rafek Naim Gabrial</t>
  </si>
  <si>
    <t>rafeknaim@gmail.com</t>
  </si>
  <si>
    <t>Rana Amr Shapan</t>
  </si>
  <si>
    <t>ranaamr737@gmail.com</t>
  </si>
  <si>
    <t>Rogena Yousry Adel</t>
  </si>
  <si>
    <t>rogenayousryadel12345@gmail.com</t>
  </si>
  <si>
    <t>Asmaa Saleh Mahran Mahroos</t>
  </si>
  <si>
    <t>salehmahran59@gmail.com</t>
  </si>
  <si>
    <t>Mohamed Abdelrahman Mohamed Saleh</t>
  </si>
  <si>
    <t>salehmohamed468@yahoo.com</t>
  </si>
  <si>
    <t>Shahd Amr Mohamed Tawfik</t>
  </si>
  <si>
    <t>shahdamr871@gmail.com</t>
  </si>
  <si>
    <t>Sherry Nabil</t>
  </si>
  <si>
    <t>sherry.sidky2@gmail.com</t>
  </si>
  <si>
    <t>سها محمد رمضان</t>
  </si>
  <si>
    <t>Soooo990011@gmail.com</t>
  </si>
  <si>
    <t>Mohamed Mahmoud Farghal Mohamed</t>
  </si>
  <si>
    <t>taha010240@gmail.com</t>
  </si>
  <si>
    <t>Tassbeeh Hassan Khalaf Hassaan</t>
  </si>
  <si>
    <t>tassbeehhassan17@gmail.com</t>
  </si>
  <si>
    <t>Michael dahwood bakhyt</t>
  </si>
  <si>
    <t>www.michaeldahwood@gmail.com</t>
  </si>
  <si>
    <t>Yasmeen Elewa Ahmed Taher</t>
  </si>
  <si>
    <t>yasmynlywt7@gmail.com</t>
  </si>
  <si>
    <t>يسى مينا حنا لوقا</t>
  </si>
  <si>
    <t>yassam8ma44@gmail.com</t>
  </si>
  <si>
    <t>mohamed Yousry abd Elmouty</t>
  </si>
  <si>
    <t>yousrym443@gmail.com</t>
  </si>
  <si>
    <t>manar gamal ahmed hussien</t>
  </si>
  <si>
    <t>youssefmanar656@gmail.com</t>
  </si>
  <si>
    <t>Youstina Youssef Zakaria</t>
  </si>
  <si>
    <t>youstina.yossef748@gmail.com</t>
  </si>
  <si>
    <t>Zead Osama Thabet</t>
  </si>
  <si>
    <t>zead.osama.4@gmail.com</t>
  </si>
  <si>
    <t>Zainab Mahmoud Seddik</t>
  </si>
  <si>
    <t>zeuzemahm.o@gmail.com</t>
  </si>
  <si>
    <t>Ziad Abdelrhman</t>
  </si>
  <si>
    <t>ziadabdelrahman2001@gmail.com</t>
  </si>
  <si>
    <t>احمد حسام الدين حسن محمود</t>
  </si>
  <si>
    <t>zicoxn@gmail.com</t>
  </si>
  <si>
    <t>Salah Reda Salah Mahmoud</t>
  </si>
  <si>
    <t>01118968964salah@gmail.com</t>
  </si>
  <si>
    <t>Abanob Emad sedky</t>
  </si>
  <si>
    <t>abanobe871@gmail.com</t>
  </si>
  <si>
    <t>Mohamed Abd El-mohsen Abd Alla Abd El-mohsen</t>
  </si>
  <si>
    <t>abdelmohsenmohamed552@gmail.com</t>
  </si>
  <si>
    <t>Abdullah Elmansy</t>
  </si>
  <si>
    <t>abdullahelmansy02@gmail.com</t>
  </si>
  <si>
    <t>Ahmed Mohamed el-ameen abd el Kareem</t>
  </si>
  <si>
    <t>aboameen230@gmail.com</t>
  </si>
  <si>
    <t>manar jaber abu jundi</t>
  </si>
  <si>
    <t>abujundimanar@gmail.com</t>
  </si>
  <si>
    <t>Ahmed fathy Mohamed Sayed</t>
  </si>
  <si>
    <t>ahmedfathy3677@gmail.com</t>
  </si>
  <si>
    <t>Ahmed Mohamed Kamal Ezz Al Arab</t>
  </si>
  <si>
    <t>ahmedmohamedkamal66@gmail.com</t>
  </si>
  <si>
    <t>Aliaa Ahmed mortada abd alfatah</t>
  </si>
  <si>
    <t>aliaamortada494@gmail.com</t>
  </si>
  <si>
    <t>Doaa Antar</t>
  </si>
  <si>
    <t>anterdoaa17@gmail.com</t>
  </si>
  <si>
    <t>آيات عبد المعتمد احمد</t>
  </si>
  <si>
    <t>ayatmoatamed05@gmail.com</t>
  </si>
  <si>
    <t>Abanoub Ayman Samy</t>
  </si>
  <si>
    <t>aymanabanob663@gmail.com</t>
  </si>
  <si>
    <t>Joya Bshara Gohar</t>
  </si>
  <si>
    <t>Besharajohar@gmail.com</t>
  </si>
  <si>
    <t>Abdulrahman Metwaly Sayed</t>
  </si>
  <si>
    <t>bodymetoo4@gmail.com</t>
  </si>
  <si>
    <t>دياب سعودي دياب منصور</t>
  </si>
  <si>
    <t>dbo86395@gmail.com</t>
  </si>
  <si>
    <t>Doha Mohamed Abd Elrahman</t>
  </si>
  <si>
    <t>doha94647@gmail.com</t>
  </si>
  <si>
    <t>Ebram Shereen</t>
  </si>
  <si>
    <t>Ebramshereen2002@gmail.com</t>
  </si>
  <si>
    <t>Alshaimaa Gamal Dahy salah</t>
  </si>
  <si>
    <t>elshemaag@gmail.com</t>
  </si>
  <si>
    <t>Mohamed emam fekry</t>
  </si>
  <si>
    <t>emamm2494@gmail.com</t>
  </si>
  <si>
    <t>Eman Osama Hosny Ahmed</t>
  </si>
  <si>
    <t>emanosama88200@gmail.com</t>
  </si>
  <si>
    <t>Alaa khaled rashed</t>
  </si>
  <si>
    <t>engineerkhaledalaa@gmail.com</t>
  </si>
  <si>
    <t>Eslam Ahmed saifeldeen salem</t>
  </si>
  <si>
    <t>Eslamsaifeldeen2001@gmail.com</t>
  </si>
  <si>
    <t>Fatma .M.Hashem Hamza</t>
  </si>
  <si>
    <t>Fatmahashem643@gmail.com</t>
  </si>
  <si>
    <t>هادي جمال صادق محمد</t>
  </si>
  <si>
    <t>hadyg3733@gmail.com</t>
  </si>
  <si>
    <t>Hesham Ahmed Sayed</t>
  </si>
  <si>
    <t>Heshmahmed146@gmail.com</t>
  </si>
  <si>
    <t>Islam Muhammad Abdul Hamid Omar</t>
  </si>
  <si>
    <t>islammhamid30@gmail.com</t>
  </si>
  <si>
    <t>Joseph Atef Atyaa</t>
  </si>
  <si>
    <t>josephatefatyaa@gmail.com</t>
  </si>
  <si>
    <t>jsephatefatyaa@gmail.com</t>
  </si>
  <si>
    <t>كيرلس ايمن اسحق وديع</t>
  </si>
  <si>
    <t>kerolosayman500@gmail.com</t>
  </si>
  <si>
    <t>خلود طه سيد عبدالسلام</t>
  </si>
  <si>
    <t>khloudtaha31@gmail.com</t>
  </si>
  <si>
    <t>Kerolos Marcelus</t>
  </si>
  <si>
    <t>kirolosmarslues@gmail.com</t>
  </si>
  <si>
    <t>محمود مصطفى احمد</t>
  </si>
  <si>
    <t>mahmoud.mustafa156m156@gmail.com</t>
  </si>
  <si>
    <t>maria amir</t>
  </si>
  <si>
    <t>maria01022877248@gmail.com</t>
  </si>
  <si>
    <t>Meriam Jan Gendy Hanna</t>
  </si>
  <si>
    <t>merojan66@gmail.com</t>
  </si>
  <si>
    <t>Belal Mohamed Osam Sayed</t>
  </si>
  <si>
    <t>mob39341@gmail.com</t>
  </si>
  <si>
    <t>Mohamed Mostafa Abd Elsamee</t>
  </si>
  <si>
    <t>mohammedmostafa.4012@gmail.com</t>
  </si>
  <si>
    <t>Yahia Maher Yahia abdelmenam</t>
  </si>
  <si>
    <t>moheeymaher94@gmail.com</t>
  </si>
  <si>
    <t>Mostafa Elsayed Metwaly</t>
  </si>
  <si>
    <t>mostafaelsayed318318@gmail.com</t>
  </si>
  <si>
    <t>Mohamed Mahmoud Ismail</t>
  </si>
  <si>
    <t>muhammadelbaklishy8@gmail.com</t>
  </si>
  <si>
    <t>Soha Nagy khedr</t>
  </si>
  <si>
    <t>nagysoha121@gmail.com</t>
  </si>
  <si>
    <t>Nermeen Khaled Mohamed elkholisy</t>
  </si>
  <si>
    <t>nermeenkhaled339@gmail.com</t>
  </si>
  <si>
    <t>Noor amer</t>
  </si>
  <si>
    <t>noormostafa482@gmail.com</t>
  </si>
  <si>
    <t>Nourhan shapan Gaber</t>
  </si>
  <si>
    <t>nourhanshapan90@gmail.com</t>
  </si>
  <si>
    <t>omar Taha soliman</t>
  </si>
  <si>
    <t>omar.taha5757@gmail.com</t>
  </si>
  <si>
    <t>Rahma Ragab Hassan</t>
  </si>
  <si>
    <t>rahmaragab216@gmail.com</t>
  </si>
  <si>
    <t>Salma Hamada Abdelnaem Mohamed</t>
  </si>
  <si>
    <t>salmahamada3398@gmail.com</t>
  </si>
  <si>
    <t>Sandy Rafat Shafeek</t>
  </si>
  <si>
    <t>sandyrafat200@gmail.com</t>
  </si>
  <si>
    <t>Shahd Mohamed Mostafa</t>
  </si>
  <si>
    <t>ShahdM.Mostafaa2003@gmail.com</t>
  </si>
  <si>
    <t>Shahd maged mohamed</t>
  </si>
  <si>
    <t>Shahdmorsy26@gmail.com</t>
  </si>
  <si>
    <t>Shaza Ayman Amin Ahmed</t>
  </si>
  <si>
    <t>shazaayman177@gmail.com</t>
  </si>
  <si>
    <t>شهاب الدين احمد عبد الرؤوف قطب</t>
  </si>
  <si>
    <t>sheboahmed15@gmail.com</t>
  </si>
  <si>
    <t>Sohaila Ali Mohammed</t>
  </si>
  <si>
    <t>sohailaali555@gmail.com</t>
  </si>
  <si>
    <t>Sohila Ibrahim Abdelhameed</t>
  </si>
  <si>
    <t>Sohilai697@gmail.com</t>
  </si>
  <si>
    <t>Yassa Adli Fawzy Basaly</t>
  </si>
  <si>
    <t>yassa.adli888@gmail.com</t>
  </si>
  <si>
    <t>Ahmed Alhamza</t>
  </si>
  <si>
    <t>ahmedalhamza2020@gmail.com</t>
  </si>
  <si>
    <t>Aya Hosny Saied</t>
  </si>
  <si>
    <t>ayahosny4817@gmail.com</t>
  </si>
  <si>
    <t>hend mohammed abd el-fatah</t>
  </si>
  <si>
    <t>hendatwa20@gmail.com</t>
  </si>
  <si>
    <t>Samy Ahmed Samy</t>
  </si>
  <si>
    <t>samydeif719@gmail.com</t>
  </si>
  <si>
    <t>Asma Kacem</t>
  </si>
  <si>
    <t>asma.kacem217@gmail.com</t>
  </si>
  <si>
    <t>Kerolos George</t>
  </si>
  <si>
    <t>atefp8433@gmail.com</t>
  </si>
  <si>
    <t>Alshimaa Ahmed Gad</t>
  </si>
  <si>
    <t>alshimaaa529@gmail.com</t>
  </si>
  <si>
    <t xml:space="preserve">Doha Mohamed Abd Elrahman </t>
  </si>
  <si>
    <t xml:space="preserve">doha94647@gmail.com </t>
  </si>
  <si>
    <t xml:space="preserve">محمد شريف صابر حسن  </t>
  </si>
  <si>
    <t xml:space="preserve">mohamedsherif2606@gmail.com
</t>
  </si>
  <si>
    <t>ايرين ناشد</t>
  </si>
  <si>
    <t>nancysaad1234@gmail.com</t>
  </si>
  <si>
    <t>Ahmed Khalaf Mohamed</t>
  </si>
  <si>
    <t>ahk51989@gmail.com</t>
  </si>
  <si>
    <t xml:space="preserve">ahmedmohmaedabdalbadea@gmail.com </t>
  </si>
  <si>
    <t xml:space="preserve">eren.nashed2020@gmail.com </t>
  </si>
  <si>
    <t>Yasmeen Mahmoud Ali</t>
  </si>
  <si>
    <t>jasmin1230456@gmail.com</t>
  </si>
  <si>
    <t>jo ali alsharqawy</t>
  </si>
  <si>
    <t>alsharqawyy701@gmail.com</t>
  </si>
  <si>
    <t xml:space="preserve">Andrew magdy fayez </t>
  </si>
  <si>
    <t>uhfyhghjjky@gmail.com</t>
  </si>
  <si>
    <t xml:space="preserve">Mahmoud Hussien Mahmoud   </t>
  </si>
  <si>
    <t>abdelrahman naser</t>
  </si>
  <si>
    <t>‪Amr Shawky‬‏</t>
  </si>
  <si>
    <t>amrshawky936@gmail.com</t>
  </si>
  <si>
    <t>Ahmed Abd El Nasser El Metwally Abd El Naby</t>
  </si>
  <si>
    <t>an203564@gmail.com</t>
  </si>
  <si>
    <t>aya ayman khallafallah ahmed</t>
  </si>
  <si>
    <t>aymanayaayman406@gmail.com</t>
  </si>
  <si>
    <t>Nourhanne Abdelnafea Abdallah Sayed</t>
  </si>
  <si>
    <t>boseyabdelnafaa@gmail.com</t>
  </si>
  <si>
    <t>Abdelfattah Essam Abdelfattah</t>
  </si>
  <si>
    <t>khaldsam674@gmail.com</t>
  </si>
  <si>
    <t>Ahmed Elsayed Mahmoud</t>
  </si>
  <si>
    <t>medo92780222@gmail.com</t>
  </si>
  <si>
    <t>Mostafa Sayed Esmail</t>
  </si>
  <si>
    <t>mostafa.s.e2004@gmail.com</t>
  </si>
  <si>
    <t>مصطفى عبدالرحيم عمر محمد</t>
  </si>
  <si>
    <t>Mostafaabdo2465@gmail.com</t>
  </si>
  <si>
    <t>Osama Sheriff Mohammed</t>
  </si>
  <si>
    <t>osama19282004@gmail.com</t>
  </si>
  <si>
    <t>Raol Atef Naeem</t>
  </si>
  <si>
    <t>raolatef44@gmail.com</t>
  </si>
  <si>
    <t>امجد ابراهيم عبد العليم حسن</t>
  </si>
  <si>
    <t>tetostetos013@gmail.com</t>
  </si>
  <si>
    <t>Demiana Moheb Rassmy</t>
  </si>
  <si>
    <t>www.demiana20@gmail.com</t>
  </si>
  <si>
    <t>يوسف محمد مصطفى عبدالحميد</t>
  </si>
  <si>
    <t>ywsfalshryf218@gmail.com</t>
  </si>
  <si>
    <t xml:space="preserve">khaled mohamed Ali mohamed Ali </t>
  </si>
  <si>
    <t>Ahmed Hesham</t>
  </si>
  <si>
    <t>@ah4431618@gmail.com</t>
  </si>
  <si>
    <t>mahmoud ashraf mahmoud labeb</t>
  </si>
  <si>
    <t>7otaelfar@gamil.com</t>
  </si>
  <si>
    <t>أبانوب مقار معزوز حليم منصور</t>
  </si>
  <si>
    <t>abanoubmaqqar19@gmail.com</t>
  </si>
  <si>
    <t>Shaimaa Mohamed Ibrahim</t>
  </si>
  <si>
    <t>ahmed1357al@gmail.com</t>
  </si>
  <si>
    <t>Ahmed Dahloop</t>
  </si>
  <si>
    <t>ahmed2003dahloop@gmail.com</t>
  </si>
  <si>
    <t>الشيماء وليد طلعت</t>
  </si>
  <si>
    <t>alshymawlyd01@gmail.com</t>
  </si>
  <si>
    <t>Beshoy talaat fakhry bakhet</t>
  </si>
  <si>
    <t>beshotalat01@gmail.com</t>
  </si>
  <si>
    <t>Hassan Ahmed Mohamed</t>
  </si>
  <si>
    <t>ham1062003@gmail.com</t>
  </si>
  <si>
    <t>Hatem Abdel-Mohsen Abdel-Naiem Mohamed</t>
  </si>
  <si>
    <t>hatemmo2001@gmail.com</t>
  </si>
  <si>
    <t>كريم علاء الدين عبدلله محمد</t>
  </si>
  <si>
    <t>Kareemalaaeldin22.22@gmail.com</t>
  </si>
  <si>
    <t>Mohamed Atif</t>
  </si>
  <si>
    <t>m7amed3atefff@gmail.com</t>
  </si>
  <si>
    <t>Mena Safwat Adolf</t>
  </si>
  <si>
    <t>menasafwatadolf@gmail.com</t>
  </si>
  <si>
    <t>Mohamed Khaled Mohamed Ahmed</t>
  </si>
  <si>
    <t>mohamed.kha003@gmail.com</t>
  </si>
  <si>
    <t>نانسي مسعود منصور</t>
  </si>
  <si>
    <t>nnancymasoud@gmail.com</t>
  </si>
  <si>
    <t>AHMED ASHRAF</t>
  </si>
  <si>
    <t>pqpyqteoooei@gmail.com</t>
  </si>
  <si>
    <t>Mahmoud Abdelraouf Rizq</t>
  </si>
  <si>
    <t>raouf172009@gmail.com</t>
  </si>
  <si>
    <t>Selwan Ezzat Mohammed</t>
  </si>
  <si>
    <t>selwanezzat24@gmail.com</t>
  </si>
  <si>
    <t>Salma omar Mohamed</t>
  </si>
  <si>
    <t>sooomar687@gmail.com</t>
  </si>
  <si>
    <t xml:space="preserve">Kareem M Shawki </t>
  </si>
  <si>
    <t xml:space="preserve">kareem.shawki02@gmail.com </t>
  </si>
  <si>
    <t>Doaa Ahmed Gharib</t>
  </si>
  <si>
    <t>do.a.g2682002@gmail.com</t>
  </si>
  <si>
    <t>Kirolos Ayman Fathi</t>
  </si>
  <si>
    <t>keroayman58@gmail.com</t>
  </si>
  <si>
    <t>Kerolos karam saber</t>
  </si>
  <si>
    <t>kerokarm2019@gmail.com</t>
  </si>
  <si>
    <t>mahmoud mohamed ahmed mohamed wahman</t>
  </si>
  <si>
    <t>mahmoudwahman006@gmail.com</t>
  </si>
  <si>
    <t>Morcos Shehata Badrous</t>
  </si>
  <si>
    <t>marcosshehata7422@gmail.com</t>
  </si>
  <si>
    <t>Mohamed abd elfatah abd elzaher</t>
  </si>
  <si>
    <t>Mohamed.abdou50050@gmail.com</t>
  </si>
  <si>
    <t>mohamed Abdeldaiem</t>
  </si>
  <si>
    <t>mohamed.bk10150@gmail.com</t>
  </si>
  <si>
    <t>امنيه عادل علي عباس</t>
  </si>
  <si>
    <t>omnyaadel849@gmail.com</t>
  </si>
  <si>
    <t>osama mohamed mohamed el-shamy</t>
  </si>
  <si>
    <t>ososmohamed2511@gmail.com</t>
  </si>
  <si>
    <t>رواد أحمد صابر فتح الباب</t>
  </si>
  <si>
    <t>psrawad07@gmail.com</t>
  </si>
  <si>
    <t>shrouk sobhy henedy</t>
  </si>
  <si>
    <t>sobhyshrouk497@gmail.com</t>
  </si>
  <si>
    <t>andrew magdy fayez</t>
  </si>
  <si>
    <t>Rahma Tarek</t>
  </si>
  <si>
    <t>jo Ali alsharqawy</t>
  </si>
  <si>
    <t>Mohamed Gaber</t>
  </si>
  <si>
    <t>Shorba</t>
  </si>
  <si>
    <t>Soha Mohamed Ramadan</t>
  </si>
  <si>
    <t>soha_ramadan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</si>
</sst>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04">
    <font>
      <sz val="10"/>
      <color rgb="FF000000"/>
      <name val="Arial"/>
    </font>
    <font>
      <sz val="33"/>
      <color rgb="FFFFD966"/>
      <name val="Amatic SC"/>
    </font>
    <font>
      <sz val="10"/>
      <name val="Arial"/>
    </font>
    <font>
      <sz val="14"/>
      <color rgb="FFFFD966"/>
      <name val="Bree Serif"/>
    </font>
    <font>
      <sz val="14"/>
      <color rgb="FFFFFFFF"/>
      <name val="Bree Serif"/>
    </font>
    <font>
      <b/>
      <sz val="14"/>
      <color rgb="FFFFFFFF"/>
      <name val="Arial"/>
    </font>
    <font>
      <b/>
      <u/>
      <sz val="14"/>
      <color rgb="FF808080"/>
      <name val="Arial"/>
    </font>
    <font>
      <b/>
      <sz val="14"/>
      <color rgb="FFFFFFFF"/>
      <name val="Arial"/>
    </font>
    <font>
      <b/>
      <u/>
      <sz val="14"/>
      <color rgb="FFFFFFFF"/>
      <name val="Arial"/>
    </font>
    <font>
      <b/>
      <sz val="12"/>
      <color rgb="FFFFFFFF"/>
      <name val="Arial"/>
    </font>
    <font>
      <b/>
      <u/>
      <sz val="14"/>
      <color rgb="FF808080"/>
      <name val="Arial"/>
    </font>
    <font>
      <b/>
      <u/>
      <sz val="14"/>
      <color rgb="FFFFFFFF"/>
      <name val="Arial"/>
    </font>
    <font>
      <b/>
      <u/>
      <sz val="14"/>
      <color rgb="FF00FF00"/>
      <name val="Arial"/>
    </font>
    <font>
      <b/>
      <u/>
      <sz val="14"/>
      <color rgb="FFFFFFFF"/>
      <name val="Arial"/>
    </font>
    <font>
      <b/>
      <u/>
      <sz val="14"/>
      <color rgb="FFFFFFFF"/>
      <name val="Arial"/>
    </font>
    <font>
      <b/>
      <u/>
      <sz val="14"/>
      <color rgb="FFFFFFFF"/>
      <name val="Arial"/>
    </font>
    <font>
      <b/>
      <u/>
      <sz val="14"/>
      <color rgb="FFFFFFFF"/>
      <name val="Arial"/>
    </font>
    <font>
      <b/>
      <sz val="33"/>
      <color rgb="FFFFD966"/>
      <name val="Amatic SC"/>
    </font>
    <font>
      <b/>
      <sz val="14"/>
      <color rgb="FF00FF00"/>
      <name val="Arial"/>
    </font>
    <font>
      <b/>
      <u/>
      <sz val="14"/>
      <color rgb="FF00FF00"/>
      <name val="Arial"/>
    </font>
    <font>
      <b/>
      <u/>
      <sz val="14"/>
      <color rgb="FFFFFFFF"/>
      <name val="Arial"/>
    </font>
    <font>
      <b/>
      <u/>
      <sz val="14"/>
      <color rgb="FF808080"/>
      <name val="Arial"/>
    </font>
    <font>
      <b/>
      <u/>
      <sz val="14"/>
      <color rgb="FFFFFFFF"/>
      <name val="Arial"/>
    </font>
    <font>
      <b/>
      <u/>
      <sz val="14"/>
      <color rgb="FFFFFFFF"/>
      <name val="Arial"/>
    </font>
    <font>
      <sz val="14"/>
      <name val="Cairo"/>
    </font>
    <font>
      <sz val="14"/>
      <color rgb="FF000000"/>
      <name val="Comic Sans MS"/>
    </font>
    <font>
      <sz val="14"/>
      <name val="Arial"/>
    </font>
    <font>
      <sz val="14"/>
      <color rgb="FF000000"/>
      <name val="&quot;Comic Sans MS&quot;"/>
    </font>
    <font>
      <sz val="14"/>
      <color rgb="FF050505"/>
      <name val="Arial"/>
    </font>
    <font>
      <sz val="14"/>
      <color rgb="FF000000"/>
      <name val="Changa"/>
    </font>
    <font>
      <sz val="14"/>
      <color rgb="FF050505"/>
      <name val="Changa"/>
    </font>
    <font>
      <sz val="14"/>
      <color rgb="FF050505"/>
      <name val="Docs-Changa"/>
    </font>
    <font>
      <sz val="14"/>
      <color rgb="FF050505"/>
      <name val="Comic Sans MS"/>
    </font>
    <font>
      <b/>
      <sz val="12"/>
      <name val="Arial"/>
    </font>
    <font>
      <sz val="12"/>
      <name val="Arial"/>
    </font>
    <font>
      <sz val="11"/>
      <color rgb="FF050505"/>
      <name val="Arial"/>
    </font>
    <font>
      <sz val="11"/>
      <color rgb="FF050505"/>
      <name val="&quot;Segoe UI Historic&quot;"/>
    </font>
    <font>
      <b/>
      <sz val="10"/>
      <color rgb="FF000000"/>
      <name val="Bree Serif"/>
    </font>
    <font>
      <b/>
      <sz val="11"/>
      <color rgb="FF000000"/>
      <name val="Bree Serif"/>
    </font>
    <font>
      <b/>
      <sz val="12"/>
      <color rgb="FF000000"/>
      <name val="Arial"/>
    </font>
    <font>
      <b/>
      <sz val="10"/>
      <name val="Arial"/>
    </font>
    <font>
      <sz val="10"/>
      <name val="Arial"/>
    </font>
    <font>
      <sz val="11"/>
      <name val="Arial"/>
    </font>
    <font>
      <sz val="12"/>
      <color rgb="FFFF0000"/>
      <name val="Arial"/>
    </font>
    <font>
      <b/>
      <sz val="10"/>
      <name val="Comic Sans MS"/>
    </font>
    <font>
      <b/>
      <sz val="12"/>
      <name val="Comfortaa"/>
    </font>
    <font>
      <sz val="12"/>
      <name val="Comic Sans MS"/>
    </font>
    <font>
      <b/>
      <sz val="14"/>
      <name val="&quot;Bree Serif&quot;"/>
    </font>
    <font>
      <sz val="10"/>
      <name val="Arial"/>
    </font>
    <font>
      <b/>
      <sz val="18"/>
      <color rgb="FFFFFFFF"/>
      <name val="Roboto"/>
    </font>
    <font>
      <b/>
      <u/>
      <sz val="18"/>
      <color rgb="FFFF0000"/>
      <name val="Verdana"/>
    </font>
    <font>
      <b/>
      <u/>
      <sz val="14"/>
      <color rgb="FF000000"/>
      <name val="Verdana"/>
    </font>
    <font>
      <b/>
      <u/>
      <sz val="18"/>
      <color rgb="FFFF0000"/>
      <name val="Verdana"/>
    </font>
    <font>
      <b/>
      <u/>
      <sz val="14"/>
      <color rgb="FF000000"/>
      <name val="Verdana"/>
    </font>
    <font>
      <b/>
      <sz val="18"/>
      <color rgb="FFFFFFFF"/>
      <name val="Arial"/>
    </font>
    <font>
      <b/>
      <u/>
      <sz val="12"/>
      <color rgb="FF0000FF"/>
      <name val="Arial"/>
    </font>
    <font>
      <b/>
      <u/>
      <sz val="14"/>
      <color rgb="FF0000FF"/>
      <name val="Verdana"/>
    </font>
    <font>
      <b/>
      <u/>
      <sz val="12"/>
      <color rgb="FF0000FF"/>
      <name val="Arial"/>
    </font>
    <font>
      <b/>
      <u/>
      <sz val="12"/>
      <color rgb="FF0000FF"/>
      <name val="Arial"/>
    </font>
    <font>
      <b/>
      <sz val="12"/>
      <color rgb="FF0000FF"/>
      <name val="Arial"/>
    </font>
    <font>
      <b/>
      <u/>
      <sz val="12"/>
      <color rgb="FF0000FF"/>
      <name val="Arial"/>
    </font>
    <font>
      <b/>
      <u/>
      <sz val="12"/>
      <color rgb="FF1155CC"/>
      <name val="Arial"/>
    </font>
    <font>
      <b/>
      <u/>
      <sz val="12"/>
      <color rgb="FF1155CC"/>
      <name val="Arial"/>
    </font>
    <font>
      <b/>
      <u/>
      <sz val="18"/>
      <color rgb="FFFF0000"/>
      <name val="Verdana"/>
    </font>
    <font>
      <b/>
      <u/>
      <sz val="14"/>
      <color rgb="FF000000"/>
      <name val="Verdana"/>
    </font>
    <font>
      <b/>
      <u/>
      <sz val="12"/>
      <color rgb="FF1155CC"/>
      <name val="Arial"/>
    </font>
    <font>
      <b/>
      <u/>
      <sz val="12"/>
      <color rgb="FF0000FF"/>
      <name val="Arial"/>
    </font>
    <font>
      <b/>
      <u/>
      <sz val="14"/>
      <color rgb="FF0000FF"/>
      <name val="Verdana"/>
    </font>
    <font>
      <b/>
      <u/>
      <sz val="14"/>
      <color rgb="FF000000"/>
      <name val="Verdana"/>
    </font>
    <font>
      <b/>
      <u/>
      <sz val="12"/>
      <color rgb="FF1155CC"/>
      <name val="Arial"/>
    </font>
    <font>
      <b/>
      <u/>
      <sz val="12"/>
      <color rgb="FF0000FF"/>
      <name val="Arial"/>
    </font>
    <font>
      <b/>
      <u/>
      <sz val="12"/>
      <color rgb="FF0000FF"/>
      <name val="Arial"/>
    </font>
    <font>
      <b/>
      <u/>
      <sz val="14"/>
      <color rgb="FF808080"/>
      <name val="Arial"/>
    </font>
    <font>
      <b/>
      <sz val="14"/>
      <name val="Arial"/>
    </font>
    <font>
      <sz val="10"/>
      <color rgb="FF000000"/>
      <name val="Arial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FFFFFF"/>
      <name val="Arial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u/>
      <sz val="14"/>
      <color rgb="FF0000FF"/>
      <name val="Verdana"/>
    </font>
    <font>
      <b/>
      <sz val="18"/>
      <color rgb="FF0000FF"/>
      <name val="Roboto"/>
    </font>
    <font>
      <b/>
      <u/>
      <sz val="14"/>
      <color rgb="FF00FF00"/>
      <name val="Arial"/>
    </font>
    <font>
      <sz val="12"/>
      <color rgb="FF0000FF"/>
      <name val="Arial"/>
    </font>
    <font>
      <u/>
      <sz val="14"/>
      <color rgb="FF0000FF"/>
      <name val="Verdana"/>
    </font>
    <font>
      <u/>
      <sz val="14"/>
      <color rgb="FF0000FF"/>
      <name val="Verdana"/>
    </font>
    <font>
      <b/>
      <sz val="12"/>
      <name val="Comic Sans MS"/>
    </font>
    <font>
      <u/>
      <sz val="10"/>
      <color rgb="FF0000FF"/>
      <name val="Arial"/>
    </font>
    <font>
      <b/>
      <u/>
      <sz val="18"/>
      <color rgb="FFFF0000"/>
      <name val="Verdana"/>
    </font>
    <font>
      <b/>
      <u/>
      <sz val="18"/>
      <color rgb="FFFF0000"/>
      <name val="Verdana"/>
    </font>
    <font>
      <b/>
      <u/>
      <sz val="12"/>
      <color rgb="FF0000FF"/>
      <name val="Arial"/>
    </font>
  </fonts>
  <fills count="27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980000"/>
        <bgColor rgb="FF980000"/>
      </patternFill>
    </fill>
    <fill>
      <patternFill patternType="solid">
        <fgColor rgb="FF4C1130"/>
        <bgColor rgb="FF4C1130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D33131"/>
        <bgColor rgb="FFD33131"/>
      </patternFill>
    </fill>
    <fill>
      <patternFill patternType="solid">
        <fgColor rgb="FFD5A6BD"/>
        <bgColor rgb="FFD5A6BD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A61C00"/>
        <bgColor rgb="FFA61C00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44">
    <border>
      <left/>
      <right/>
      <top/>
      <bottom/>
      <diagonal/>
    </border>
    <border>
      <left style="thick">
        <color rgb="FF5B0F00"/>
      </left>
      <right/>
      <top style="thick">
        <color rgb="FF5B0F00"/>
      </top>
      <bottom style="hair">
        <color rgb="FF660000"/>
      </bottom>
      <diagonal/>
    </border>
    <border>
      <left/>
      <right/>
      <top style="thick">
        <color rgb="FF5B0F00"/>
      </top>
      <bottom style="hair">
        <color rgb="FF660000"/>
      </bottom>
      <diagonal/>
    </border>
    <border>
      <left/>
      <right style="thick">
        <color rgb="FF5B0F00"/>
      </right>
      <top style="thick">
        <color rgb="FF5B0F00"/>
      </top>
      <bottom style="hair">
        <color rgb="FF660000"/>
      </bottom>
      <diagonal/>
    </border>
    <border>
      <left style="thick">
        <color rgb="FF5B0F00"/>
      </left>
      <right style="thick">
        <color rgb="FF5B0F00"/>
      </right>
      <top style="hair">
        <color rgb="FF660000"/>
      </top>
      <bottom style="hair">
        <color rgb="FF66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ck">
        <color rgb="FF000000"/>
      </right>
      <top style="hair">
        <color rgb="FF000000"/>
      </top>
      <bottom/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2">
    <xf numFmtId="0" fontId="0" fillId="0" borderId="0" xfId="0" applyFont="1" applyAlignment="1"/>
    <xf numFmtId="0" fontId="3" fillId="3" borderId="4" xfId="0" applyFont="1" applyFill="1" applyBorder="1" applyAlignment="1">
      <alignment horizontal="center" readingOrder="1"/>
    </xf>
    <xf numFmtId="0" fontId="4" fillId="4" borderId="4" xfId="0" applyFont="1" applyFill="1" applyBorder="1" applyAlignment="1">
      <alignment horizontal="center" readingOrder="1"/>
    </xf>
    <xf numFmtId="0" fontId="4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readingOrder="1"/>
    </xf>
    <xf numFmtId="0" fontId="6" fillId="4" borderId="4" xfId="0" applyFont="1" applyFill="1" applyBorder="1" applyAlignment="1">
      <alignment horizontal="center" readingOrder="1"/>
    </xf>
    <xf numFmtId="0" fontId="7" fillId="5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readingOrder="1"/>
    </xf>
    <xf numFmtId="49" fontId="9" fillId="5" borderId="4" xfId="0" applyNumberFormat="1" applyFont="1" applyFill="1" applyBorder="1" applyAlignment="1">
      <alignment horizontal="center" readingOrder="1"/>
    </xf>
    <xf numFmtId="0" fontId="9" fillId="5" borderId="4" xfId="0" applyFont="1" applyFill="1" applyBorder="1" applyAlignment="1">
      <alignment horizontal="center"/>
    </xf>
    <xf numFmtId="0" fontId="5" fillId="5" borderId="0" xfId="0" applyFont="1" applyFill="1" applyAlignment="1">
      <alignment horizontal="center" readingOrder="1"/>
    </xf>
    <xf numFmtId="0" fontId="10" fillId="4" borderId="0" xfId="0" applyFont="1" applyFill="1" applyAlignment="1">
      <alignment horizontal="center" readingOrder="1"/>
    </xf>
    <xf numFmtId="0" fontId="7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readingOrder="1"/>
    </xf>
    <xf numFmtId="49" fontId="9" fillId="5" borderId="0" xfId="0" applyNumberFormat="1" applyFont="1" applyFill="1" applyAlignment="1">
      <alignment horizontal="center" readingOrder="1"/>
    </xf>
    <xf numFmtId="0" fontId="9" fillId="5" borderId="0" xfId="0" applyFont="1" applyFill="1" applyAlignment="1">
      <alignment horizontal="center"/>
    </xf>
    <xf numFmtId="0" fontId="12" fillId="4" borderId="0" xfId="0" applyFont="1" applyFill="1" applyAlignment="1">
      <alignment horizontal="center" readingOrder="1"/>
    </xf>
    <xf numFmtId="0" fontId="5" fillId="6" borderId="0" xfId="0" applyFont="1" applyFill="1" applyAlignment="1">
      <alignment horizontal="center" readingOrder="1"/>
    </xf>
    <xf numFmtId="0" fontId="13" fillId="4" borderId="0" xfId="0" applyFont="1" applyFill="1" applyAlignment="1">
      <alignment horizontal="center" readingOrder="1"/>
    </xf>
    <xf numFmtId="0" fontId="7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 readingOrder="1"/>
    </xf>
    <xf numFmtId="49" fontId="9" fillId="6" borderId="0" xfId="0" applyNumberFormat="1" applyFont="1" applyFill="1" applyAlignment="1">
      <alignment horizontal="center" readingOrder="1"/>
    </xf>
    <xf numFmtId="0" fontId="9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 readingOrder="1"/>
    </xf>
    <xf numFmtId="0" fontId="7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 readingOrder="1"/>
    </xf>
    <xf numFmtId="49" fontId="9" fillId="7" borderId="0" xfId="0" applyNumberFormat="1" applyFont="1" applyFill="1" applyAlignment="1">
      <alignment horizontal="center" readingOrder="1"/>
    </xf>
    <xf numFmtId="0" fontId="9" fillId="7" borderId="0" xfId="0" applyFont="1" applyFill="1" applyAlignment="1">
      <alignment horizontal="center"/>
    </xf>
    <xf numFmtId="0" fontId="5" fillId="6" borderId="4" xfId="0" applyFont="1" applyFill="1" applyBorder="1" applyAlignment="1">
      <alignment horizontal="center" readingOrder="1"/>
    </xf>
    <xf numFmtId="0" fontId="7" fillId="6" borderId="4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 readingOrder="1"/>
    </xf>
    <xf numFmtId="49" fontId="9" fillId="6" borderId="4" xfId="0" applyNumberFormat="1" applyFont="1" applyFill="1" applyBorder="1" applyAlignment="1">
      <alignment horizontal="center" readingOrder="1"/>
    </xf>
    <xf numFmtId="0" fontId="9" fillId="6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20" fillId="8" borderId="4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/>
    </xf>
    <xf numFmtId="0" fontId="26" fillId="10" borderId="0" xfId="0" applyFont="1" applyFill="1" applyAlignment="1">
      <alignment horizontal="center" vertical="center"/>
    </xf>
    <xf numFmtId="0" fontId="25" fillId="10" borderId="7" xfId="0" applyFont="1" applyFill="1" applyBorder="1" applyAlignment="1">
      <alignment horizontal="center"/>
    </xf>
    <xf numFmtId="0" fontId="25" fillId="11" borderId="0" xfId="0" applyFont="1" applyFill="1" applyAlignment="1">
      <alignment horizontal="center"/>
    </xf>
    <xf numFmtId="0" fontId="26" fillId="11" borderId="0" xfId="0" applyFont="1" applyFill="1" applyAlignment="1">
      <alignment horizontal="center" vertical="center"/>
    </xf>
    <xf numFmtId="0" fontId="25" fillId="11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0" fontId="25" fillId="10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0" fontId="25" fillId="10" borderId="0" xfId="0" applyFont="1" applyFill="1" applyAlignment="1">
      <alignment horizontal="center"/>
    </xf>
    <xf numFmtId="0" fontId="25" fillId="10" borderId="0" xfId="0" applyFont="1" applyFill="1" applyAlignment="1">
      <alignment horizontal="center"/>
    </xf>
    <xf numFmtId="0" fontId="25" fillId="11" borderId="0" xfId="0" applyFont="1" applyFill="1" applyAlignment="1">
      <alignment horizontal="center" readingOrder="1"/>
    </xf>
    <xf numFmtId="0" fontId="27" fillId="11" borderId="0" xfId="0" applyFont="1" applyFill="1" applyAlignment="1">
      <alignment horizontal="center"/>
    </xf>
    <xf numFmtId="0" fontId="25" fillId="12" borderId="0" xfId="0" applyFont="1" applyFill="1" applyAlignment="1">
      <alignment horizontal="center"/>
    </xf>
    <xf numFmtId="0" fontId="26" fillId="12" borderId="0" xfId="0" applyFont="1" applyFill="1" applyAlignment="1">
      <alignment horizontal="center" vertical="center"/>
    </xf>
    <xf numFmtId="0" fontId="25" fillId="11" borderId="0" xfId="0" applyFont="1" applyFill="1" applyAlignment="1">
      <alignment horizontal="center" readingOrder="1"/>
    </xf>
    <xf numFmtId="0" fontId="28" fillId="13" borderId="0" xfId="0" applyFont="1" applyFill="1" applyAlignment="1">
      <alignment horizontal="center"/>
    </xf>
    <xf numFmtId="0" fontId="26" fillId="11" borderId="0" xfId="0" applyFont="1" applyFill="1" applyAlignment="1">
      <alignment horizontal="center" vertical="center"/>
    </xf>
    <xf numFmtId="0" fontId="26" fillId="11" borderId="0" xfId="0" applyFont="1" applyFill="1" applyAlignment="1">
      <alignment horizontal="center" vertical="center"/>
    </xf>
    <xf numFmtId="0" fontId="26" fillId="11" borderId="0" xfId="0" applyFont="1" applyFill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29" fillId="11" borderId="0" xfId="0" applyFont="1" applyFill="1" applyAlignment="1">
      <alignment horizontal="center"/>
    </xf>
    <xf numFmtId="0" fontId="25" fillId="11" borderId="0" xfId="0" applyFont="1" applyFill="1" applyAlignment="1">
      <alignment horizontal="center" vertical="center"/>
    </xf>
    <xf numFmtId="0" fontId="27" fillId="11" borderId="0" xfId="0" applyFont="1" applyFill="1" applyAlignment="1">
      <alignment horizontal="center"/>
    </xf>
    <xf numFmtId="0" fontId="25" fillId="11" borderId="0" xfId="0" applyFont="1" applyFill="1" applyAlignment="1">
      <alignment horizontal="center" vertical="center"/>
    </xf>
    <xf numFmtId="0" fontId="30" fillId="11" borderId="0" xfId="0" applyFont="1" applyFill="1" applyAlignment="1">
      <alignment horizontal="center"/>
    </xf>
    <xf numFmtId="0" fontId="31" fillId="11" borderId="0" xfId="0" applyFont="1" applyFill="1" applyAlignment="1">
      <alignment horizontal="center"/>
    </xf>
    <xf numFmtId="0" fontId="32" fillId="11" borderId="0" xfId="0" applyFont="1" applyFill="1" applyAlignment="1">
      <alignment horizontal="center"/>
    </xf>
    <xf numFmtId="0" fontId="30" fillId="11" borderId="0" xfId="0" applyFont="1" applyFill="1" applyAlignment="1">
      <alignment horizontal="center"/>
    </xf>
    <xf numFmtId="0" fontId="33" fillId="14" borderId="8" xfId="0" applyFont="1" applyFill="1" applyBorder="1" applyAlignment="1">
      <alignment horizontal="center" vertical="center"/>
    </xf>
    <xf numFmtId="0" fontId="33" fillId="15" borderId="9" xfId="0" applyFont="1" applyFill="1" applyBorder="1" applyAlignment="1">
      <alignment horizontal="center" vertical="center"/>
    </xf>
    <xf numFmtId="0" fontId="33" fillId="14" borderId="9" xfId="0" applyFont="1" applyFill="1" applyBorder="1" applyAlignment="1">
      <alignment horizontal="center" vertical="center"/>
    </xf>
    <xf numFmtId="0" fontId="33" fillId="15" borderId="10" xfId="0" applyFont="1" applyFill="1" applyBorder="1" applyAlignment="1">
      <alignment horizontal="center" vertical="center"/>
    </xf>
    <xf numFmtId="0" fontId="34" fillId="14" borderId="11" xfId="0" applyFont="1" applyFill="1" applyBorder="1" applyAlignment="1">
      <alignment vertical="center"/>
    </xf>
    <xf numFmtId="0" fontId="34" fillId="16" borderId="12" xfId="0" applyFont="1" applyFill="1" applyBorder="1" applyAlignment="1">
      <alignment vertical="center"/>
    </xf>
    <xf numFmtId="0" fontId="34" fillId="14" borderId="12" xfId="0" applyFont="1" applyFill="1" applyBorder="1" applyAlignment="1">
      <alignment vertical="center"/>
    </xf>
    <xf numFmtId="0" fontId="34" fillId="16" borderId="13" xfId="0" applyFont="1" applyFill="1" applyBorder="1" applyAlignment="1">
      <alignment vertical="center"/>
    </xf>
    <xf numFmtId="0" fontId="34" fillId="14" borderId="11" xfId="0" applyFont="1" applyFill="1" applyBorder="1" applyAlignment="1">
      <alignment vertical="center"/>
    </xf>
    <xf numFmtId="0" fontId="34" fillId="14" borderId="14" xfId="0" applyFont="1" applyFill="1" applyBorder="1" applyAlignment="1">
      <alignment vertical="center"/>
    </xf>
    <xf numFmtId="0" fontId="34" fillId="16" borderId="15" xfId="0" applyFont="1" applyFill="1" applyBorder="1" applyAlignment="1">
      <alignment vertical="center"/>
    </xf>
    <xf numFmtId="0" fontId="35" fillId="14" borderId="0" xfId="0" applyFont="1" applyFill="1" applyAlignment="1"/>
    <xf numFmtId="0" fontId="34" fillId="16" borderId="16" xfId="0" applyFont="1" applyFill="1" applyBorder="1" applyAlignment="1">
      <alignment vertical="center"/>
    </xf>
    <xf numFmtId="0" fontId="36" fillId="14" borderId="0" xfId="0" applyFont="1" applyFill="1" applyAlignment="1"/>
    <xf numFmtId="0" fontId="34" fillId="14" borderId="0" xfId="0" applyFont="1" applyFill="1" applyAlignment="1">
      <alignment vertical="center"/>
    </xf>
    <xf numFmtId="0" fontId="34" fillId="14" borderId="17" xfId="0" applyFont="1" applyFill="1" applyBorder="1" applyAlignment="1">
      <alignment vertical="center"/>
    </xf>
    <xf numFmtId="0" fontId="34" fillId="16" borderId="18" xfId="0" applyFont="1" applyFill="1" applyBorder="1" applyAlignment="1">
      <alignment vertical="center"/>
    </xf>
    <xf numFmtId="0" fontId="34" fillId="14" borderId="18" xfId="0" applyFont="1" applyFill="1" applyBorder="1" applyAlignment="1">
      <alignment vertical="center"/>
    </xf>
    <xf numFmtId="0" fontId="34" fillId="16" borderId="19" xfId="0" applyFont="1" applyFill="1" applyBorder="1" applyAlignment="1">
      <alignment vertical="center"/>
    </xf>
    <xf numFmtId="0" fontId="37" fillId="17" borderId="8" xfId="0" applyFont="1" applyFill="1" applyBorder="1" applyAlignment="1">
      <alignment horizontal="center" vertical="center" wrapText="1"/>
    </xf>
    <xf numFmtId="0" fontId="37" fillId="17" borderId="20" xfId="0" applyFont="1" applyFill="1" applyBorder="1" applyAlignment="1">
      <alignment horizontal="center" vertical="center" wrapText="1"/>
    </xf>
    <xf numFmtId="0" fontId="38" fillId="17" borderId="9" xfId="0" applyFont="1" applyFill="1" applyBorder="1" applyAlignment="1">
      <alignment horizontal="center" vertical="center"/>
    </xf>
    <xf numFmtId="0" fontId="33" fillId="17" borderId="9" xfId="0" applyFont="1" applyFill="1" applyBorder="1" applyAlignment="1">
      <alignment horizontal="center" vertical="center" wrapText="1"/>
    </xf>
    <xf numFmtId="14" fontId="33" fillId="17" borderId="9" xfId="0" applyNumberFormat="1" applyFont="1" applyFill="1" applyBorder="1" applyAlignment="1">
      <alignment horizontal="center" vertical="center"/>
    </xf>
    <xf numFmtId="14" fontId="39" fillId="17" borderId="9" xfId="0" applyNumberFormat="1" applyFont="1" applyFill="1" applyBorder="1" applyAlignment="1">
      <alignment horizontal="center" vertical="center"/>
    </xf>
    <xf numFmtId="0" fontId="33" fillId="17" borderId="21" xfId="0" applyFont="1" applyFill="1" applyBorder="1" applyAlignment="1">
      <alignment horizontal="center" vertical="center"/>
    </xf>
    <xf numFmtId="0" fontId="41" fillId="18" borderId="23" xfId="0" applyFont="1" applyFill="1" applyBorder="1" applyAlignment="1">
      <alignment horizontal="center" wrapText="1"/>
    </xf>
    <xf numFmtId="0" fontId="42" fillId="18" borderId="23" xfId="0" applyFont="1" applyFill="1" applyBorder="1" applyAlignment="1">
      <alignment horizontal="center"/>
    </xf>
    <xf numFmtId="0" fontId="34" fillId="18" borderId="23" xfId="0" applyFont="1" applyFill="1" applyBorder="1" applyAlignment="1">
      <alignment horizontal="center" wrapText="1"/>
    </xf>
    <xf numFmtId="14" fontId="43" fillId="18" borderId="23" xfId="0" applyNumberFormat="1" applyFont="1" applyFill="1" applyBorder="1" applyAlignment="1">
      <alignment horizontal="center" vertical="center"/>
    </xf>
    <xf numFmtId="0" fontId="34" fillId="18" borderId="24" xfId="0" applyFont="1" applyFill="1" applyBorder="1" applyAlignment="1">
      <alignment horizontal="center" vertical="center"/>
    </xf>
    <xf numFmtId="0" fontId="34" fillId="13" borderId="23" xfId="0" applyFont="1" applyFill="1" applyBorder="1" applyAlignment="1">
      <alignment horizontal="center" wrapText="1"/>
    </xf>
    <xf numFmtId="0" fontId="34" fillId="18" borderId="24" xfId="0" applyFont="1" applyFill="1" applyBorder="1" applyAlignment="1">
      <alignment horizontal="center" vertical="center"/>
    </xf>
    <xf numFmtId="0" fontId="41" fillId="18" borderId="26" xfId="0" applyFont="1" applyFill="1" applyBorder="1" applyAlignment="1">
      <alignment horizontal="center" wrapText="1"/>
    </xf>
    <xf numFmtId="0" fontId="42" fillId="18" borderId="26" xfId="0" applyFont="1" applyFill="1" applyBorder="1" applyAlignment="1">
      <alignment horizontal="center"/>
    </xf>
    <xf numFmtId="0" fontId="34" fillId="18" borderId="26" xfId="0" applyFont="1" applyFill="1" applyBorder="1" applyAlignment="1">
      <alignment horizontal="center" wrapText="1"/>
    </xf>
    <xf numFmtId="14" fontId="43" fillId="18" borderId="26" xfId="0" applyNumberFormat="1" applyFont="1" applyFill="1" applyBorder="1" applyAlignment="1">
      <alignment horizontal="center" vertical="center"/>
    </xf>
    <xf numFmtId="0" fontId="34" fillId="18" borderId="27" xfId="0" applyFont="1" applyFill="1" applyBorder="1" applyAlignment="1">
      <alignment horizontal="center" vertical="center"/>
    </xf>
    <xf numFmtId="0" fontId="41" fillId="18" borderId="7" xfId="0" applyFont="1" applyFill="1" applyBorder="1" applyAlignment="1">
      <alignment horizontal="center" wrapText="1"/>
    </xf>
    <xf numFmtId="0" fontId="42" fillId="18" borderId="6" xfId="0" applyFont="1" applyFill="1" applyBorder="1" applyAlignment="1">
      <alignment horizontal="center"/>
    </xf>
    <xf numFmtId="0" fontId="34" fillId="18" borderId="6" xfId="0" applyFont="1" applyFill="1" applyBorder="1" applyAlignment="1">
      <alignment horizontal="center" wrapText="1"/>
    </xf>
    <xf numFmtId="164" fontId="34" fillId="18" borderId="6" xfId="0" applyNumberFormat="1" applyFont="1" applyFill="1" applyBorder="1" applyAlignment="1">
      <alignment horizontal="center" vertical="center"/>
    </xf>
    <xf numFmtId="14" fontId="34" fillId="18" borderId="6" xfId="0" applyNumberFormat="1" applyFont="1" applyFill="1" applyBorder="1" applyAlignment="1">
      <alignment horizontal="center" vertical="center"/>
    </xf>
    <xf numFmtId="0" fontId="34" fillId="18" borderId="28" xfId="0" applyFont="1" applyFill="1" applyBorder="1" applyAlignment="1">
      <alignment horizontal="center" vertical="center"/>
    </xf>
    <xf numFmtId="0" fontId="41" fillId="18" borderId="29" xfId="0" applyFont="1" applyFill="1" applyBorder="1" applyAlignment="1">
      <alignment horizontal="center" wrapText="1"/>
    </xf>
    <xf numFmtId="0" fontId="42" fillId="18" borderId="12" xfId="0" applyFont="1" applyFill="1" applyBorder="1" applyAlignment="1">
      <alignment horizontal="center"/>
    </xf>
    <xf numFmtId="0" fontId="34" fillId="18" borderId="12" xfId="0" applyFont="1" applyFill="1" applyBorder="1" applyAlignment="1">
      <alignment horizontal="center" wrapText="1"/>
    </xf>
    <xf numFmtId="14" fontId="34" fillId="18" borderId="12" xfId="0" applyNumberFormat="1" applyFont="1" applyFill="1" applyBorder="1" applyAlignment="1">
      <alignment horizontal="center" vertical="center"/>
    </xf>
    <xf numFmtId="0" fontId="34" fillId="18" borderId="30" xfId="0" applyFont="1" applyFill="1" applyBorder="1" applyAlignment="1">
      <alignment horizontal="center" vertical="center"/>
    </xf>
    <xf numFmtId="0" fontId="41" fillId="18" borderId="31" xfId="0" applyFont="1" applyFill="1" applyBorder="1" applyAlignment="1">
      <alignment horizontal="center" wrapText="1"/>
    </xf>
    <xf numFmtId="0" fontId="42" fillId="18" borderId="15" xfId="0" applyFont="1" applyFill="1" applyBorder="1" applyAlignment="1">
      <alignment horizontal="center"/>
    </xf>
    <xf numFmtId="0" fontId="34" fillId="18" borderId="15" xfId="0" applyFont="1" applyFill="1" applyBorder="1" applyAlignment="1">
      <alignment horizontal="center" wrapText="1"/>
    </xf>
    <xf numFmtId="14" fontId="34" fillId="18" borderId="15" xfId="0" applyNumberFormat="1" applyFont="1" applyFill="1" applyBorder="1" applyAlignment="1">
      <alignment horizontal="center" vertical="center"/>
    </xf>
    <xf numFmtId="0" fontId="34" fillId="18" borderId="30" xfId="0" applyFont="1" applyFill="1" applyBorder="1" applyAlignment="1">
      <alignment horizontal="center" vertical="center"/>
    </xf>
    <xf numFmtId="0" fontId="44" fillId="11" borderId="0" xfId="0" applyFont="1" applyFill="1" applyAlignment="1">
      <alignment horizontal="center" vertical="center" wrapText="1"/>
    </xf>
    <xf numFmtId="0" fontId="44" fillId="19" borderId="0" xfId="0" applyFont="1" applyFill="1" applyAlignment="1">
      <alignment horizontal="center" vertical="center" wrapText="1"/>
    </xf>
    <xf numFmtId="49" fontId="44" fillId="0" borderId="0" xfId="0" applyNumberFormat="1" applyFont="1" applyAlignment="1">
      <alignment horizontal="center" vertical="center" wrapText="1"/>
    </xf>
    <xf numFmtId="0" fontId="45" fillId="11" borderId="0" xfId="0" applyFont="1" applyFill="1" applyAlignment="1"/>
    <xf numFmtId="0" fontId="46" fillId="19" borderId="0" xfId="0" applyFont="1" applyFill="1" applyAlignment="1">
      <alignment horizontal="center"/>
    </xf>
    <xf numFmtId="0" fontId="46" fillId="10" borderId="0" xfId="0" applyFont="1" applyFill="1" applyAlignment="1">
      <alignment horizontal="center"/>
    </xf>
    <xf numFmtId="0" fontId="46" fillId="20" borderId="0" xfId="0" applyFont="1" applyFill="1" applyAlignment="1">
      <alignment horizontal="center"/>
    </xf>
    <xf numFmtId="0" fontId="47" fillId="17" borderId="8" xfId="0" applyFont="1" applyFill="1" applyBorder="1" applyAlignment="1">
      <alignment horizontal="center"/>
    </xf>
    <xf numFmtId="0" fontId="47" fillId="17" borderId="20" xfId="0" applyFont="1" applyFill="1" applyBorder="1" applyAlignment="1">
      <alignment horizontal="center"/>
    </xf>
    <xf numFmtId="0" fontId="47" fillId="17" borderId="32" xfId="0" applyFont="1" applyFill="1" applyBorder="1" applyAlignment="1">
      <alignment horizontal="center"/>
    </xf>
    <xf numFmtId="0" fontId="48" fillId="17" borderId="0" xfId="0" applyFont="1" applyFill="1" applyAlignment="1">
      <alignment horizontal="center"/>
    </xf>
    <xf numFmtId="0" fontId="48" fillId="17" borderId="0" xfId="0" applyFont="1" applyFill="1" applyAlignment="1">
      <alignment horizontal="center"/>
    </xf>
    <xf numFmtId="0" fontId="48" fillId="17" borderId="0" xfId="0" applyFont="1" applyFill="1"/>
    <xf numFmtId="0" fontId="48" fillId="17" borderId="0" xfId="0" applyFont="1" applyFill="1" applyAlignment="1">
      <alignment horizontal="center"/>
    </xf>
    <xf numFmtId="0" fontId="48" fillId="17" borderId="0" xfId="0" applyFont="1" applyFill="1" applyAlignment="1">
      <alignment horizontal="center"/>
    </xf>
    <xf numFmtId="0" fontId="7" fillId="21" borderId="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49" fontId="49" fillId="22" borderId="35" xfId="0" applyNumberFormat="1" applyFont="1" applyFill="1" applyBorder="1" applyAlignment="1">
      <alignment horizontal="center" vertical="center"/>
    </xf>
    <xf numFmtId="0" fontId="48" fillId="21" borderId="36" xfId="0" applyFont="1" applyFill="1" applyBorder="1" applyAlignment="1"/>
    <xf numFmtId="49" fontId="48" fillId="21" borderId="36" xfId="0" applyNumberFormat="1" applyFont="1" applyFill="1" applyBorder="1" applyAlignment="1"/>
    <xf numFmtId="0" fontId="50" fillId="16" borderId="38" xfId="0" applyFont="1" applyFill="1" applyBorder="1" applyAlignment="1">
      <alignment horizontal="center"/>
    </xf>
    <xf numFmtId="49" fontId="51" fillId="16" borderId="38" xfId="0" applyNumberFormat="1" applyFont="1" applyFill="1" applyBorder="1" applyAlignment="1">
      <alignment horizontal="center"/>
    </xf>
    <xf numFmtId="0" fontId="48" fillId="21" borderId="40" xfId="0" applyFont="1" applyFill="1" applyBorder="1" applyAlignment="1"/>
    <xf numFmtId="49" fontId="48" fillId="21" borderId="40" xfId="0" applyNumberFormat="1" applyFont="1" applyFill="1" applyBorder="1" applyAlignment="1"/>
    <xf numFmtId="0" fontId="52" fillId="16" borderId="38" xfId="0" applyFont="1" applyFill="1" applyBorder="1" applyAlignment="1">
      <alignment horizontal="center"/>
    </xf>
    <xf numFmtId="49" fontId="53" fillId="16" borderId="38" xfId="0" applyNumberFormat="1" applyFont="1" applyFill="1" applyBorder="1" applyAlignment="1">
      <alignment horizontal="center"/>
    </xf>
    <xf numFmtId="0" fontId="7" fillId="24" borderId="40" xfId="0" applyFont="1" applyFill="1" applyBorder="1" applyAlignment="1"/>
    <xf numFmtId="49" fontId="48" fillId="24" borderId="37" xfId="0" applyNumberFormat="1" applyFont="1" applyFill="1" applyBorder="1" applyAlignment="1"/>
    <xf numFmtId="0" fontId="54" fillId="24" borderId="40" xfId="0" applyFont="1" applyFill="1" applyBorder="1" applyAlignment="1"/>
    <xf numFmtId="0" fontId="55" fillId="16" borderId="41" xfId="0" applyFont="1" applyFill="1" applyBorder="1" applyAlignment="1"/>
    <xf numFmtId="49" fontId="56" fillId="16" borderId="42" xfId="0" applyNumberFormat="1" applyFont="1" applyFill="1" applyBorder="1" applyAlignment="1">
      <alignment horizontal="center"/>
    </xf>
    <xf numFmtId="49" fontId="48" fillId="25" borderId="37" xfId="0" applyNumberFormat="1" applyFont="1" applyFill="1" applyBorder="1" applyAlignment="1"/>
    <xf numFmtId="0" fontId="57" fillId="16" borderId="40" xfId="0" applyFont="1" applyFill="1" applyBorder="1" applyAlignment="1"/>
    <xf numFmtId="49" fontId="48" fillId="16" borderId="37" xfId="0" applyNumberFormat="1" applyFont="1" applyFill="1" applyBorder="1" applyAlignment="1"/>
    <xf numFmtId="0" fontId="58" fillId="16" borderId="37" xfId="0" applyFont="1" applyFill="1" applyBorder="1" applyAlignment="1"/>
    <xf numFmtId="0" fontId="59" fillId="16" borderId="37" xfId="0" applyFont="1" applyFill="1" applyBorder="1" applyAlignment="1">
      <alignment horizontal="center"/>
    </xf>
    <xf numFmtId="0" fontId="60" fillId="16" borderId="40" xfId="0" applyFont="1" applyFill="1" applyBorder="1" applyAlignment="1"/>
    <xf numFmtId="0" fontId="61" fillId="16" borderId="40" xfId="0" applyFont="1" applyFill="1" applyBorder="1" applyAlignment="1"/>
    <xf numFmtId="0" fontId="62" fillId="26" borderId="40" xfId="0" applyFont="1" applyFill="1" applyBorder="1" applyAlignment="1"/>
    <xf numFmtId="0" fontId="63" fillId="16" borderId="38" xfId="0" applyFont="1" applyFill="1" applyBorder="1" applyAlignment="1">
      <alignment horizontal="center" vertical="center"/>
    </xf>
    <xf numFmtId="49" fontId="64" fillId="16" borderId="38" xfId="0" applyNumberFormat="1" applyFont="1" applyFill="1" applyBorder="1" applyAlignment="1">
      <alignment horizontal="center" vertical="center"/>
    </xf>
    <xf numFmtId="0" fontId="65" fillId="26" borderId="0" xfId="0" applyFont="1" applyFill="1" applyAlignment="1">
      <alignment horizontal="left"/>
    </xf>
    <xf numFmtId="0" fontId="66" fillId="16" borderId="40" xfId="0" applyFont="1" applyFill="1" applyBorder="1" applyAlignment="1"/>
    <xf numFmtId="49" fontId="67" fillId="16" borderId="37" xfId="0" applyNumberFormat="1" applyFont="1" applyFill="1" applyBorder="1" applyAlignment="1">
      <alignment horizontal="center"/>
    </xf>
    <xf numFmtId="49" fontId="48" fillId="21" borderId="37" xfId="0" applyNumberFormat="1" applyFont="1" applyFill="1" applyBorder="1" applyAlignment="1"/>
    <xf numFmtId="49" fontId="68" fillId="16" borderId="39" xfId="0" applyNumberFormat="1" applyFont="1" applyFill="1" applyBorder="1" applyAlignment="1">
      <alignment horizontal="center"/>
    </xf>
    <xf numFmtId="0" fontId="69" fillId="26" borderId="0" xfId="0" applyFont="1" applyFill="1" applyAlignment="1">
      <alignment horizontal="left"/>
    </xf>
    <xf numFmtId="0" fontId="70" fillId="26" borderId="37" xfId="0" applyFont="1" applyFill="1" applyBorder="1" applyAlignment="1"/>
    <xf numFmtId="49" fontId="48" fillId="24" borderId="37" xfId="0" applyNumberFormat="1" applyFont="1" applyFill="1" applyBorder="1" applyAlignment="1"/>
    <xf numFmtId="0" fontId="71" fillId="16" borderId="38" xfId="0" applyFont="1" applyFill="1" applyBorder="1" applyAlignment="1"/>
    <xf numFmtId="0" fontId="72" fillId="4" borderId="5" xfId="0" applyFont="1" applyFill="1" applyBorder="1" applyAlignment="1">
      <alignment horizontal="center"/>
    </xf>
    <xf numFmtId="0" fontId="73" fillId="4" borderId="5" xfId="0" applyFont="1" applyFill="1" applyBorder="1" applyAlignment="1">
      <alignment horizontal="center"/>
    </xf>
    <xf numFmtId="49" fontId="74" fillId="21" borderId="36" xfId="0" applyNumberFormat="1" applyFont="1" applyFill="1" applyBorder="1" applyAlignment="1"/>
    <xf numFmtId="49" fontId="75" fillId="16" borderId="38" xfId="0" applyNumberFormat="1" applyFont="1" applyFill="1" applyBorder="1" applyAlignment="1">
      <alignment horizontal="center"/>
    </xf>
    <xf numFmtId="49" fontId="76" fillId="10" borderId="38" xfId="0" applyNumberFormat="1" applyFont="1" applyFill="1" applyBorder="1" applyAlignment="1">
      <alignment horizontal="center"/>
    </xf>
    <xf numFmtId="49" fontId="74" fillId="21" borderId="40" xfId="0" applyNumberFormat="1" applyFont="1" applyFill="1" applyBorder="1" applyAlignment="1"/>
    <xf numFmtId="49" fontId="77" fillId="16" borderId="38" xfId="0" applyNumberFormat="1" applyFont="1" applyFill="1" applyBorder="1" applyAlignment="1">
      <alignment horizontal="center"/>
    </xf>
    <xf numFmtId="49" fontId="78" fillId="10" borderId="38" xfId="0" applyNumberFormat="1" applyFont="1" applyFill="1" applyBorder="1" applyAlignment="1">
      <alignment horizontal="center"/>
    </xf>
    <xf numFmtId="49" fontId="74" fillId="24" borderId="37" xfId="0" applyNumberFormat="1" applyFont="1" applyFill="1" applyBorder="1" applyAlignment="1"/>
    <xf numFmtId="49" fontId="79" fillId="10" borderId="42" xfId="0" applyNumberFormat="1" applyFont="1" applyFill="1" applyBorder="1" applyAlignment="1">
      <alignment horizontal="center"/>
    </xf>
    <xf numFmtId="0" fontId="74" fillId="21" borderId="40" xfId="0" applyFont="1" applyFill="1" applyBorder="1" applyAlignment="1"/>
    <xf numFmtId="49" fontId="80" fillId="16" borderId="42" xfId="0" applyNumberFormat="1" applyFont="1" applyFill="1" applyBorder="1" applyAlignment="1">
      <alignment horizontal="center"/>
    </xf>
    <xf numFmtId="49" fontId="74" fillId="25" borderId="37" xfId="0" applyNumberFormat="1" applyFont="1" applyFill="1" applyBorder="1" applyAlignment="1"/>
    <xf numFmtId="49" fontId="81" fillId="16" borderId="38" xfId="0" applyNumberFormat="1" applyFont="1" applyFill="1" applyBorder="1" applyAlignment="1">
      <alignment horizontal="center" vertical="center"/>
    </xf>
    <xf numFmtId="49" fontId="82" fillId="10" borderId="38" xfId="0" applyNumberFormat="1" applyFont="1" applyFill="1" applyBorder="1" applyAlignment="1">
      <alignment horizontal="center" vertical="center"/>
    </xf>
    <xf numFmtId="49" fontId="83" fillId="12" borderId="42" xfId="0" applyNumberFormat="1" applyFont="1" applyFill="1" applyBorder="1" applyAlignment="1">
      <alignment horizontal="center"/>
    </xf>
    <xf numFmtId="49" fontId="84" fillId="16" borderId="37" xfId="0" applyNumberFormat="1" applyFont="1" applyFill="1" applyBorder="1" applyAlignment="1">
      <alignment horizontal="center"/>
    </xf>
    <xf numFmtId="49" fontId="85" fillId="10" borderId="37" xfId="0" applyNumberFormat="1" applyFont="1" applyFill="1" applyBorder="1" applyAlignment="1">
      <alignment horizontal="center"/>
    </xf>
    <xf numFmtId="49" fontId="74" fillId="21" borderId="37" xfId="0" applyNumberFormat="1" applyFont="1" applyFill="1" applyBorder="1" applyAlignment="1"/>
    <xf numFmtId="49" fontId="86" fillId="12" borderId="39" xfId="0" applyNumberFormat="1" applyFont="1" applyFill="1" applyBorder="1" applyAlignment="1">
      <alignment horizontal="center"/>
    </xf>
    <xf numFmtId="49" fontId="87" fillId="10" borderId="39" xfId="0" applyNumberFormat="1" applyFont="1" applyFill="1" applyBorder="1" applyAlignment="1">
      <alignment horizontal="center"/>
    </xf>
    <xf numFmtId="49" fontId="88" fillId="12" borderId="37" xfId="0" applyNumberFormat="1" applyFont="1" applyFill="1" applyBorder="1" applyAlignment="1">
      <alignment horizontal="center"/>
    </xf>
    <xf numFmtId="49" fontId="89" fillId="16" borderId="39" xfId="0" applyNumberFormat="1" applyFont="1" applyFill="1" applyBorder="1" applyAlignment="1">
      <alignment horizontal="center"/>
    </xf>
    <xf numFmtId="49" fontId="74" fillId="24" borderId="37" xfId="0" applyNumberFormat="1" applyFont="1" applyFill="1" applyBorder="1" applyAlignment="1"/>
    <xf numFmtId="0" fontId="90" fillId="4" borderId="5" xfId="0" applyFont="1" applyFill="1" applyBorder="1" applyAlignment="1">
      <alignment horizontal="center"/>
    </xf>
    <xf numFmtId="49" fontId="91" fillId="12" borderId="38" xfId="0" applyNumberFormat="1" applyFont="1" applyFill="1" applyBorder="1" applyAlignment="1">
      <alignment horizontal="center"/>
    </xf>
    <xf numFmtId="49" fontId="92" fillId="12" borderId="38" xfId="0" applyNumberFormat="1" applyFont="1" applyFill="1" applyBorder="1" applyAlignment="1">
      <alignment horizontal="center"/>
    </xf>
    <xf numFmtId="49" fontId="93" fillId="12" borderId="38" xfId="0" applyNumberFormat="1" applyFont="1" applyFill="1" applyBorder="1" applyAlignment="1">
      <alignment horizontal="center" vertical="center"/>
    </xf>
    <xf numFmtId="49" fontId="94" fillId="16" borderId="35" xfId="0" applyNumberFormat="1" applyFont="1" applyFill="1" applyBorder="1" applyAlignment="1">
      <alignment horizontal="center" vertical="center"/>
    </xf>
    <xf numFmtId="0" fontId="95" fillId="4" borderId="5" xfId="0" applyFont="1" applyFill="1" applyBorder="1" applyAlignment="1">
      <alignment horizontal="center"/>
    </xf>
    <xf numFmtId="0" fontId="96" fillId="16" borderId="37" xfId="0" applyFont="1" applyFill="1" applyBorder="1" applyAlignment="1">
      <alignment horizontal="center"/>
    </xf>
    <xf numFmtId="49" fontId="97" fillId="16" borderId="42" xfId="0" applyNumberFormat="1" applyFont="1" applyFill="1" applyBorder="1" applyAlignment="1">
      <alignment horizontal="center"/>
    </xf>
    <xf numFmtId="49" fontId="98" fillId="12" borderId="38" xfId="0" applyNumberFormat="1" applyFont="1" applyFill="1" applyBorder="1" applyAlignment="1">
      <alignment horizontal="center"/>
    </xf>
    <xf numFmtId="0" fontId="99" fillId="11" borderId="0" xfId="0" applyFont="1" applyFill="1" applyAlignment="1"/>
    <xf numFmtId="49" fontId="99" fillId="0" borderId="0" xfId="0" applyNumberFormat="1" applyFont="1" applyAlignment="1">
      <alignment horizontal="center"/>
    </xf>
    <xf numFmtId="0" fontId="45" fillId="11" borderId="0" xfId="0" applyFont="1" applyFill="1" applyAlignment="1"/>
    <xf numFmtId="0" fontId="26" fillId="0" borderId="0" xfId="0" applyFont="1" applyAlignment="1"/>
    <xf numFmtId="0" fontId="100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48" fillId="10" borderId="0" xfId="0" applyFont="1" applyFill="1" applyAlignment="1">
      <alignment horizontal="center" vertical="center"/>
    </xf>
    <xf numFmtId="0" fontId="48" fillId="10" borderId="0" xfId="0" applyFont="1" applyFill="1" applyAlignment="1">
      <alignment horizontal="center" vertical="center"/>
    </xf>
    <xf numFmtId="0" fontId="48" fillId="10" borderId="0" xfId="0" applyFont="1" applyFill="1" applyAlignment="1">
      <alignment horizontal="center" vertical="center"/>
    </xf>
    <xf numFmtId="0" fontId="48" fillId="10" borderId="0" xfId="0" applyFont="1" applyFill="1" applyAlignment="1">
      <alignment horizontal="center"/>
    </xf>
    <xf numFmtId="0" fontId="48" fillId="10" borderId="0" xfId="0" applyFont="1" applyFill="1" applyAlignment="1">
      <alignment horizontal="center"/>
    </xf>
    <xf numFmtId="0" fontId="48" fillId="10" borderId="0" xfId="0" applyFont="1" applyFill="1" applyAlignment="1">
      <alignment horizontal="center"/>
    </xf>
    <xf numFmtId="0" fontId="48" fillId="10" borderId="0" xfId="0" applyFont="1" applyFill="1" applyAlignment="1">
      <alignment horizontal="center"/>
    </xf>
    <xf numFmtId="0" fontId="48" fillId="10" borderId="0" xfId="0" applyFont="1" applyFill="1"/>
    <xf numFmtId="49" fontId="48" fillId="21" borderId="43" xfId="0" applyNumberFormat="1" applyFont="1" applyFill="1" applyBorder="1" applyAlignment="1"/>
    <xf numFmtId="0" fontId="101" fillId="16" borderId="38" xfId="0" applyFont="1" applyFill="1" applyBorder="1" applyAlignment="1">
      <alignment horizontal="center"/>
    </xf>
    <xf numFmtId="0" fontId="102" fillId="16" borderId="38" xfId="0" applyFont="1" applyFill="1" applyBorder="1" applyAlignment="1">
      <alignment horizontal="center"/>
    </xf>
    <xf numFmtId="0" fontId="103" fillId="26" borderId="37" xfId="0" applyFont="1" applyFill="1" applyBorder="1" applyAlignment="1"/>
    <xf numFmtId="0" fontId="1" fillId="2" borderId="1" xfId="0" applyFont="1" applyFill="1" applyBorder="1" applyAlignment="1">
      <alignment horizontal="center" readingOrder="1"/>
    </xf>
    <xf numFmtId="0" fontId="2" fillId="0" borderId="2" xfId="0" applyFont="1" applyBorder="1"/>
    <xf numFmtId="0" fontId="2" fillId="0" borderId="3" xfId="0" applyFont="1" applyBorder="1"/>
    <xf numFmtId="0" fontId="17" fillId="2" borderId="1" xfId="0" applyFont="1" applyFill="1" applyBorder="1" applyAlignment="1">
      <alignment horizontal="center"/>
    </xf>
    <xf numFmtId="0" fontId="40" fillId="18" borderId="22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0" borderId="25" xfId="0" applyFont="1" applyBorder="1"/>
    <xf numFmtId="49" fontId="49" fillId="22" borderId="33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0" fontId="7" fillId="23" borderId="35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39" xfId="0" applyFont="1" applyBorder="1"/>
    <xf numFmtId="0" fontId="54" fillId="21" borderId="37" xfId="0" applyFont="1" applyFill="1" applyBorder="1" applyAlignment="1">
      <alignment horizontal="center" vertical="center" textRotation="45"/>
    </xf>
    <xf numFmtId="0" fontId="7" fillId="23" borderId="37" xfId="0" applyFont="1" applyFill="1" applyBorder="1" applyAlignment="1">
      <alignment horizontal="center" vertical="center" wrapText="1"/>
    </xf>
    <xf numFmtId="0" fontId="7" fillId="23" borderId="35" xfId="0" applyFont="1" applyFill="1" applyBorder="1" applyAlignment="1">
      <alignment horizontal="center" wrapText="1"/>
    </xf>
    <xf numFmtId="0" fontId="7" fillId="23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b/>
        <color rgb="FF0000FF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0000FF"/>
      </font>
      <fill>
        <patternFill patternType="solid">
          <fgColor rgb="FF00FF00"/>
          <bgColor rgb="FF00FF00"/>
        </patternFill>
      </fill>
    </dxf>
    <dxf>
      <font>
        <b/>
        <color rgb="FF0000FF"/>
      </font>
      <fill>
        <patternFill patternType="solid">
          <fgColor rgb="FF00FF00"/>
          <bgColor rgb="FF00FF00"/>
        </patternFill>
      </fill>
    </dxf>
    <dxf>
      <font>
        <b/>
        <color rgb="FF0000FF"/>
      </font>
      <fill>
        <patternFill patternType="solid">
          <fgColor rgb="FF00FF00"/>
          <bgColor rgb="FF00FF00"/>
        </patternFill>
      </fill>
    </dxf>
    <dxf>
      <font>
        <b/>
        <color rgb="FF0000FF"/>
      </font>
      <fill>
        <patternFill patternType="solid">
          <fgColor rgb="FF00FF00"/>
          <bgColor rgb="FF00FF00"/>
        </patternFill>
      </fill>
    </dxf>
    <dxf>
      <font>
        <b/>
        <color rgb="FF0000FF"/>
      </font>
      <fill>
        <patternFill patternType="solid">
          <fgColor rgb="FF00FF00"/>
          <bgColor rgb="FF00FF00"/>
        </patternFill>
      </fill>
    </dxf>
    <dxf>
      <font>
        <b/>
        <color rgb="FF0000FF"/>
      </font>
      <fill>
        <patternFill patternType="solid">
          <fgColor rgb="FF00FF00"/>
          <bgColor rgb="FF00FF00"/>
        </patternFill>
      </fill>
    </dxf>
    <dxf>
      <font>
        <b/>
        <color rgb="FF0000FF"/>
      </font>
      <fill>
        <patternFill patternType="solid">
          <fgColor rgb="FF00FF00"/>
          <bgColor rgb="FF00FF00"/>
        </patternFill>
      </fill>
    </dxf>
    <dxf>
      <font>
        <b/>
        <color rgb="FF0000FF"/>
      </font>
      <fill>
        <patternFill patternType="solid">
          <fgColor rgb="FF00FF00"/>
          <bgColor rgb="FF00FF00"/>
        </patternFill>
      </fill>
    </dxf>
    <dxf>
      <font>
        <b/>
        <color rgb="FF0000FF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GoqfS1m1BYo" TargetMode="External"/><Relationship Id="rId21" Type="http://schemas.openxmlformats.org/officeDocument/2006/relationships/hyperlink" Target="https://youtu.be/z61hvizsrZs" TargetMode="External"/><Relationship Id="rId42" Type="http://schemas.openxmlformats.org/officeDocument/2006/relationships/hyperlink" Target="https://www.youtube.com/watch?v=fQwD4-FxQBU" TargetMode="External"/><Relationship Id="rId47" Type="http://schemas.openxmlformats.org/officeDocument/2006/relationships/hyperlink" Target="https://docs.google.com/presentation/d/1FQu7vfIRoJfak0jiHONAjrIfi2D9FJup/edit?usp=sharing&amp;ouid=102862889869070351436&amp;rtpof=true&amp;sd=true" TargetMode="External"/><Relationship Id="rId63" Type="http://schemas.openxmlformats.org/officeDocument/2006/relationships/hyperlink" Target="https://www.youtube.com/watch?v=NVwUSvelcIo&amp;ab_channel=KMRScript" TargetMode="External"/><Relationship Id="rId68" Type="http://schemas.openxmlformats.org/officeDocument/2006/relationships/hyperlink" Target="https://www.youtube.com/watch?v=EN1kX4HIPgs&amp;ab_channel=ArabicCompetitiveProgramming" TargetMode="External"/><Relationship Id="rId16" Type="http://schemas.openxmlformats.org/officeDocument/2006/relationships/hyperlink" Target="https://www.mathsisfun.com/geometry/index.html" TargetMode="External"/><Relationship Id="rId11" Type="http://schemas.openxmlformats.org/officeDocument/2006/relationships/hyperlink" Target="https://www.youtube.com/watch?v=JS-0DOGrNmo&amp;list=PLR5x_RGTMNNX6KCXeA9Fj-xNLzt9bi3eL&amp;index=9" TargetMode="External"/><Relationship Id="rId24" Type="http://schemas.openxmlformats.org/officeDocument/2006/relationships/hyperlink" Target="https://docs.google.com/presentation/u/0/d/1ByY8rikmz44g8pt84f2eRjfodX9mKU9RZQpYtfVcE5Q/edit" TargetMode="External"/><Relationship Id="rId32" Type="http://schemas.openxmlformats.org/officeDocument/2006/relationships/hyperlink" Target="https://codeforces.com/group/89XuL6UX2M/contest/412446" TargetMode="External"/><Relationship Id="rId37" Type="http://schemas.openxmlformats.org/officeDocument/2006/relationships/hyperlink" Target="https://youtu.be/rxKcqvbWkL0" TargetMode="External"/><Relationship Id="rId40" Type="http://schemas.openxmlformats.org/officeDocument/2006/relationships/hyperlink" Target="https://www.youtube.com/watch?v=GUJlDqIMFVA&amp;list=PLPt2dINI2MIbwnEoeHZnUHeUHjTd8x4F3&amp;index=26" TargetMode="External"/><Relationship Id="rId45" Type="http://schemas.openxmlformats.org/officeDocument/2006/relationships/hyperlink" Target="https://www.youtube.com/watch?v=pIEGHDZHOCk" TargetMode="External"/><Relationship Id="rId53" Type="http://schemas.openxmlformats.org/officeDocument/2006/relationships/hyperlink" Target="https://youtu.be/yjzB3-CxWmE" TargetMode="External"/><Relationship Id="rId58" Type="http://schemas.openxmlformats.org/officeDocument/2006/relationships/hyperlink" Target="https://drive.google.com/file/d/1N6gYIzJtwzM4f0oEVBSYQJ2AyeodC6iq/view?usp=sharing" TargetMode="External"/><Relationship Id="rId66" Type="http://schemas.openxmlformats.org/officeDocument/2006/relationships/hyperlink" Target="https://www.facebook.com/groups/icpc.assiut/permalink/3275657812449197/" TargetMode="External"/><Relationship Id="rId74" Type="http://schemas.openxmlformats.org/officeDocument/2006/relationships/hyperlink" Target="https://docs.google.com/presentation/d/154mZm6XL7ReJyQIDx5xWCVy1K82abXKywhbG6waGjBc/edit?usp=sharing" TargetMode="External"/><Relationship Id="rId79" Type="http://schemas.openxmlformats.org/officeDocument/2006/relationships/comments" Target="../comments3.xml"/><Relationship Id="rId5" Type="http://schemas.openxmlformats.org/officeDocument/2006/relationships/hyperlink" Target="https://youtu.be/nHVkX-OKtDo" TargetMode="External"/><Relationship Id="rId61" Type="http://schemas.openxmlformats.org/officeDocument/2006/relationships/hyperlink" Target="https://codeforces.com/group/KoHyJVODso/contest/406233" TargetMode="External"/><Relationship Id="rId19" Type="http://schemas.openxmlformats.org/officeDocument/2006/relationships/hyperlink" Target="https://codeforces.com/group/89XuL6UX2M/contest/415327" TargetMode="External"/><Relationship Id="rId14" Type="http://schemas.openxmlformats.org/officeDocument/2006/relationships/hyperlink" Target="https://www.youtube.com/watch?v=si-Tk_C0nIQ&amp;list=PLR5x_RGTMNNX6KCXeA9Fj-xNLzt9bi3eL&amp;index=18" TargetMode="External"/><Relationship Id="rId22" Type="http://schemas.openxmlformats.org/officeDocument/2006/relationships/hyperlink" Target="https://youtu.be/ksh0QLTaWt0" TargetMode="External"/><Relationship Id="rId27" Type="http://schemas.openxmlformats.org/officeDocument/2006/relationships/hyperlink" Target="https://youtu.be/rxKcqvbWkL0" TargetMode="External"/><Relationship Id="rId30" Type="http://schemas.openxmlformats.org/officeDocument/2006/relationships/hyperlink" Target="https://docs.google.com/document/d/1U_V6MYtsjt0DUVQDO9RCnEN0iZOSgV0nROWpOSZq388/edit?usp=drivesdk" TargetMode="External"/><Relationship Id="rId35" Type="http://schemas.openxmlformats.org/officeDocument/2006/relationships/hyperlink" Target="https://youtu.be/205MJC3klII" TargetMode="External"/><Relationship Id="rId43" Type="http://schemas.openxmlformats.org/officeDocument/2006/relationships/hyperlink" Target="https://youtu.be/kQGTjql8WjI" TargetMode="External"/><Relationship Id="rId48" Type="http://schemas.openxmlformats.org/officeDocument/2006/relationships/hyperlink" Target="https://docs.google.com/document/d/1e58OmUSpX4KTVNgOn_RRSL-KaGsxtv6IG-toBYUPtik/edit?usp=sharing" TargetMode="External"/><Relationship Id="rId56" Type="http://schemas.openxmlformats.org/officeDocument/2006/relationships/hyperlink" Target="https://youtu.be/_kjcb7w220c" TargetMode="External"/><Relationship Id="rId64" Type="http://schemas.openxmlformats.org/officeDocument/2006/relationships/hyperlink" Target="https://youtu.be/YcRMNzLTIfg" TargetMode="External"/><Relationship Id="rId69" Type="http://schemas.openxmlformats.org/officeDocument/2006/relationships/hyperlink" Target="https://www.youtube.com/watch?v=I11mfEdfh-4&amp;ab_channel=ArabicCompetitiveProgramming" TargetMode="External"/><Relationship Id="rId77" Type="http://schemas.openxmlformats.org/officeDocument/2006/relationships/hyperlink" Target="https://docs.google.com/document/d/12gHStC9MivvDYh6-scl0TUjadeEXQF1PcEGy3gqTEpw/edit?usp=sharing" TargetMode="External"/><Relationship Id="rId8" Type="http://schemas.openxmlformats.org/officeDocument/2006/relationships/hyperlink" Target="https://codeforces.com/group/89XuL6UX2M/contest/416873" TargetMode="External"/><Relationship Id="rId51" Type="http://schemas.openxmlformats.org/officeDocument/2006/relationships/hyperlink" Target="https://codeforces.com/group/KoHyJVODso/contest/408072" TargetMode="External"/><Relationship Id="rId72" Type="http://schemas.openxmlformats.org/officeDocument/2006/relationships/hyperlink" Target="https://www.youtube.com/watch?v=jJVaDl_dePk&amp;ab_channel=ArabicCompetitiveProgramming" TargetMode="External"/><Relationship Id="rId3" Type="http://schemas.openxmlformats.org/officeDocument/2006/relationships/hyperlink" Target="https://codeforces.com/group/89XuL6UX2M/contest/419307" TargetMode="External"/><Relationship Id="rId12" Type="http://schemas.openxmlformats.org/officeDocument/2006/relationships/hyperlink" Target="https://www.youtube.com/watch?v=O4WljSHt27w&amp;list=PLR5x_RGTMNNX6KCXeA9Fj-xNLzt9bi3eL&amp;index=12" TargetMode="External"/><Relationship Id="rId17" Type="http://schemas.openxmlformats.org/officeDocument/2006/relationships/hyperlink" Target="https://cutt.ly/0fldBiC" TargetMode="External"/><Relationship Id="rId25" Type="http://schemas.openxmlformats.org/officeDocument/2006/relationships/hyperlink" Target="https://docs.google.com/document/d/1fbBSanlhCNGyrnrR4ww0wulNRFLipJvV1Yf2XJsPIdc/edit?usp=sharing" TargetMode="External"/><Relationship Id="rId33" Type="http://schemas.openxmlformats.org/officeDocument/2006/relationships/hyperlink" Target="https://codeforces.com/group/89XuL6UX2M/contest/409808" TargetMode="External"/><Relationship Id="rId38" Type="http://schemas.openxmlformats.org/officeDocument/2006/relationships/hyperlink" Target="https://youtu.be/-GxY9NCG9Bw" TargetMode="External"/><Relationship Id="rId46" Type="http://schemas.openxmlformats.org/officeDocument/2006/relationships/hyperlink" Target="https://docs.google.com/presentation/d/1RAWe6nFld0aVllxbY7rin67evY9kFMxf/edit?usp=sharing&amp;ouid=102862889869070351436&amp;rtpof=true&amp;sd=true" TargetMode="External"/><Relationship Id="rId59" Type="http://schemas.openxmlformats.org/officeDocument/2006/relationships/hyperlink" Target="https://docs.google.com/document/d/1GuWRdHbHKc6vL4kSQtcr8VSqsIlCcTDgCobpz62QX3U/edit?usp=sharing" TargetMode="External"/><Relationship Id="rId67" Type="http://schemas.openxmlformats.org/officeDocument/2006/relationships/hyperlink" Target="https://www.youtube.com/watch?v=YS1v0-wifg8&amp;ab_channel=ArabicCompetitiveProgramming" TargetMode="External"/><Relationship Id="rId20" Type="http://schemas.openxmlformats.org/officeDocument/2006/relationships/hyperlink" Target="https://codeforces.com/group/89XuL6UX2M/contest/414010" TargetMode="External"/><Relationship Id="rId41" Type="http://schemas.openxmlformats.org/officeDocument/2006/relationships/hyperlink" Target="https://www.youtube.com/watch?v=qrwupQ2_iJo" TargetMode="External"/><Relationship Id="rId54" Type="http://schemas.openxmlformats.org/officeDocument/2006/relationships/hyperlink" Target="https://youtu.be/yLNNnX59jO8" TargetMode="External"/><Relationship Id="rId62" Type="http://schemas.openxmlformats.org/officeDocument/2006/relationships/hyperlink" Target="https://www.youtube.com/watch?v=sqIQjgTYys8&amp;ab_channel=CodeMasry" TargetMode="External"/><Relationship Id="rId70" Type="http://schemas.openxmlformats.org/officeDocument/2006/relationships/hyperlink" Target="https://www.youtube.com/watch?v=ncwIeshX7Kk&amp;ab_channel=ArabicCompetitiveProgramming" TargetMode="External"/><Relationship Id="rId75" Type="http://schemas.openxmlformats.org/officeDocument/2006/relationships/hyperlink" Target="https://docs.google.com/presentation/d/1r6eh7WVyZ8E2FiEiwYIuDQdMzW6Xz__kRYC_RYWizG8/edit?usp=sharing" TargetMode="External"/><Relationship Id="rId1" Type="http://schemas.openxmlformats.org/officeDocument/2006/relationships/hyperlink" Target="https://codeforces.com/group/89XuL6UX2M/contest/421624" TargetMode="External"/><Relationship Id="rId6" Type="http://schemas.openxmlformats.org/officeDocument/2006/relationships/hyperlink" Target="https://docs.google.com/presentation/u/0/d/1jM1C6JoSGLPzwgTA6uxm6pucWSGqStSf361hY1hvRPg/edit" TargetMode="External"/><Relationship Id="rId15" Type="http://schemas.openxmlformats.org/officeDocument/2006/relationships/hyperlink" Target="https://docs.google.com/presentation/d/1Qe3UTgPKCkbbbJRRGTJkE5phpLZ6W0YuX_ImkjKXwwk/edit" TargetMode="External"/><Relationship Id="rId23" Type="http://schemas.openxmlformats.org/officeDocument/2006/relationships/hyperlink" Target="https://youtu.be/Lu3z4rfU-2s" TargetMode="External"/><Relationship Id="rId28" Type="http://schemas.openxmlformats.org/officeDocument/2006/relationships/hyperlink" Target="https://youtu.be/ZKE4VZHS9IY" TargetMode="External"/><Relationship Id="rId36" Type="http://schemas.openxmlformats.org/officeDocument/2006/relationships/hyperlink" Target="https://youtu.be/GoqfS1m1BYo" TargetMode="External"/><Relationship Id="rId49" Type="http://schemas.openxmlformats.org/officeDocument/2006/relationships/hyperlink" Target="https://github.com/AhmedEzzatG/competitiveProgramming/blob/master/newcomers/difference%20between%20subarray%20and%20subsequence.md" TargetMode="External"/><Relationship Id="rId57" Type="http://schemas.openxmlformats.org/officeDocument/2006/relationships/hyperlink" Target="https://youtu.be/mNotKsNLyxo" TargetMode="External"/><Relationship Id="rId10" Type="http://schemas.openxmlformats.org/officeDocument/2006/relationships/hyperlink" Target="https://www.youtube.com/watch?v=Scw9LAtuwvg&amp;list=PLR5x_RGTMNNX6KCXeA9Fj-xNLzt9bi3eL&amp;index=2" TargetMode="External"/><Relationship Id="rId31" Type="http://schemas.openxmlformats.org/officeDocument/2006/relationships/hyperlink" Target="https://codeforces.com/group/89XuL6UX2M/contest/413879" TargetMode="External"/><Relationship Id="rId44" Type="http://schemas.openxmlformats.org/officeDocument/2006/relationships/hyperlink" Target="https://www.youtube.com/watch?v=EnodMqJuQEo" TargetMode="External"/><Relationship Id="rId52" Type="http://schemas.openxmlformats.org/officeDocument/2006/relationships/hyperlink" Target="https://youtu.be/qVBi98-XJ3s" TargetMode="External"/><Relationship Id="rId60" Type="http://schemas.openxmlformats.org/officeDocument/2006/relationships/hyperlink" Target="https://docs.google.com/document/d/1Zr3VTmHGMqPlQLAS_I057do_FZkj7JimC_dQ7EeojAs/edit?usp=sharing" TargetMode="External"/><Relationship Id="rId65" Type="http://schemas.openxmlformats.org/officeDocument/2006/relationships/hyperlink" Target="https://codeforces.com/group/MWSDmqGsZm/contests" TargetMode="External"/><Relationship Id="rId73" Type="http://schemas.openxmlformats.org/officeDocument/2006/relationships/hyperlink" Target="https://www.youtube.com/watch?v=xmjB7u7mHWE&amp;ab_channel=ArabicCompetitiveProgramming" TargetMode="External"/><Relationship Id="rId78" Type="http://schemas.openxmlformats.org/officeDocument/2006/relationships/vmlDrawing" Target="../drawings/vmlDrawing3.vml"/><Relationship Id="rId4" Type="http://schemas.openxmlformats.org/officeDocument/2006/relationships/hyperlink" Target="https://youtu.be/ZdULFEUxL6w" TargetMode="External"/><Relationship Id="rId9" Type="http://schemas.openxmlformats.org/officeDocument/2006/relationships/hyperlink" Target="https://codeforces.com/group/89XuL6UX2M/contest/415499" TargetMode="External"/><Relationship Id="rId13" Type="http://schemas.openxmlformats.org/officeDocument/2006/relationships/hyperlink" Target="https://www.youtube.com/watch?v=DWaor1rGxog&amp;list=PLR5x_RGTMNNX6KCXeA9Fj-xNLzt9bi3eL&amp;index=15" TargetMode="External"/><Relationship Id="rId18" Type="http://schemas.openxmlformats.org/officeDocument/2006/relationships/hyperlink" Target="https://docs.google.com/document/d/1NpDzcmN3i5kJCUYY2SEtC-4S68GZXgd9FLf0GM37FlA/edit?usp=sharing" TargetMode="External"/><Relationship Id="rId39" Type="http://schemas.openxmlformats.org/officeDocument/2006/relationships/hyperlink" Target="https://youtu.be/rUDC13pfB5E" TargetMode="External"/><Relationship Id="rId34" Type="http://schemas.openxmlformats.org/officeDocument/2006/relationships/hyperlink" Target="https://codeforces.com/group/89XuL6UX2M/contest/409634" TargetMode="External"/><Relationship Id="rId50" Type="http://schemas.openxmlformats.org/officeDocument/2006/relationships/hyperlink" Target="https://docs.google.com/document/d/1_WbeHNiM37RPWeOSTECWtCYnQi8iaDB-912ppCS_1Oc/edit?usp=sharing" TargetMode="External"/><Relationship Id="rId55" Type="http://schemas.openxmlformats.org/officeDocument/2006/relationships/hyperlink" Target="https://youtu.be/LsBZvL4-KuE" TargetMode="External"/><Relationship Id="rId76" Type="http://schemas.openxmlformats.org/officeDocument/2006/relationships/hyperlink" Target="https://docs.google.com/document/d/12ytg0PQno_Zt3T8S15ACL2pBIwBuWI6bD7095gyE1Sw/edit?usp=sharing" TargetMode="External"/><Relationship Id="rId7" Type="http://schemas.openxmlformats.org/officeDocument/2006/relationships/hyperlink" Target="https://docs.google.com/document/d/1eFCvs-rUJJZ26KwQcufD3jJwvolySSDyG0BK6dZNDlg/edit?usp=sharing" TargetMode="External"/><Relationship Id="rId71" Type="http://schemas.openxmlformats.org/officeDocument/2006/relationships/hyperlink" Target="https://www.youtube.com/watch?v=qmHE9QISuVQ&amp;ab_channel=ArabicCompetitiveProgramming" TargetMode="External"/><Relationship Id="rId2" Type="http://schemas.openxmlformats.org/officeDocument/2006/relationships/hyperlink" Target="https://codeforces.com/group/89XuL6UX2M/contest/420457" TargetMode="External"/><Relationship Id="rId29" Type="http://schemas.openxmlformats.org/officeDocument/2006/relationships/hyperlink" Target="https://docs.google.com/presentation/d/1xxvTuSBV495g7GNUyNVPDpRmnoVlCHu-F9fZEouvq9A/edit?usp=sharing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GoqfS1m1BYo" TargetMode="External"/><Relationship Id="rId21" Type="http://schemas.openxmlformats.org/officeDocument/2006/relationships/hyperlink" Target="https://youtu.be/z61hvizsrZs" TargetMode="External"/><Relationship Id="rId42" Type="http://schemas.openxmlformats.org/officeDocument/2006/relationships/hyperlink" Target="https://www.youtube.com/watch?v=fQwD4-FxQBU" TargetMode="External"/><Relationship Id="rId47" Type="http://schemas.openxmlformats.org/officeDocument/2006/relationships/hyperlink" Target="https://docs.google.com/presentation/d/1FQu7vfIRoJfak0jiHONAjrIfi2D9FJup/edit?usp=sharing&amp;ouid=102862889869070351436&amp;rtpof=true&amp;sd=true" TargetMode="External"/><Relationship Id="rId63" Type="http://schemas.openxmlformats.org/officeDocument/2006/relationships/hyperlink" Target="https://www.youtube.com/watch?v=NVwUSvelcIo&amp;ab_channel=KMRScript" TargetMode="External"/><Relationship Id="rId68" Type="http://schemas.openxmlformats.org/officeDocument/2006/relationships/hyperlink" Target="https://www.youtube.com/watch?v=EN1kX4HIPgs&amp;ab_channel=ArabicCompetitiveProgramming" TargetMode="External"/><Relationship Id="rId16" Type="http://schemas.openxmlformats.org/officeDocument/2006/relationships/hyperlink" Target="https://www.mathsisfun.com/geometry/index.html" TargetMode="External"/><Relationship Id="rId11" Type="http://schemas.openxmlformats.org/officeDocument/2006/relationships/hyperlink" Target="https://www.youtube.com/watch?v=JS-0DOGrNmo&amp;list=PLR5x_RGTMNNX6KCXeA9Fj-xNLzt9bi3eL&amp;index=9" TargetMode="External"/><Relationship Id="rId24" Type="http://schemas.openxmlformats.org/officeDocument/2006/relationships/hyperlink" Target="https://docs.google.com/presentation/u/0/d/1ByY8rikmz44g8pt84f2eRjfodX9mKU9RZQpYtfVcE5Q/edit" TargetMode="External"/><Relationship Id="rId32" Type="http://schemas.openxmlformats.org/officeDocument/2006/relationships/hyperlink" Target="https://codeforces.com/group/89XuL6UX2M/contest/412446" TargetMode="External"/><Relationship Id="rId37" Type="http://schemas.openxmlformats.org/officeDocument/2006/relationships/hyperlink" Target="https://youtu.be/rxKcqvbWkL0" TargetMode="External"/><Relationship Id="rId40" Type="http://schemas.openxmlformats.org/officeDocument/2006/relationships/hyperlink" Target="https://www.youtube.com/watch?v=GUJlDqIMFVA&amp;list=PLPt2dINI2MIbwnEoeHZnUHeUHjTd8x4F3&amp;index=26" TargetMode="External"/><Relationship Id="rId45" Type="http://schemas.openxmlformats.org/officeDocument/2006/relationships/hyperlink" Target="https://www.youtube.com/watch?v=pIEGHDZHOCk" TargetMode="External"/><Relationship Id="rId53" Type="http://schemas.openxmlformats.org/officeDocument/2006/relationships/hyperlink" Target="https://youtu.be/yjzB3-CxWmE" TargetMode="External"/><Relationship Id="rId58" Type="http://schemas.openxmlformats.org/officeDocument/2006/relationships/hyperlink" Target="https://drive.google.com/file/d/1N6gYIzJtwzM4f0oEVBSYQJ2AyeodC6iq/view?usp=sharing" TargetMode="External"/><Relationship Id="rId66" Type="http://schemas.openxmlformats.org/officeDocument/2006/relationships/hyperlink" Target="https://www.facebook.com/groups/icpc.assiut/permalink/3275657812449197/" TargetMode="External"/><Relationship Id="rId74" Type="http://schemas.openxmlformats.org/officeDocument/2006/relationships/hyperlink" Target="https://docs.google.com/presentation/d/154mZm6XL7ReJyQIDx5xWCVy1K82abXKywhbG6waGjBc/edit?usp=sharing" TargetMode="External"/><Relationship Id="rId79" Type="http://schemas.openxmlformats.org/officeDocument/2006/relationships/comments" Target="../comments4.xml"/><Relationship Id="rId5" Type="http://schemas.openxmlformats.org/officeDocument/2006/relationships/hyperlink" Target="https://youtu.be/nHVkX-OKtDo" TargetMode="External"/><Relationship Id="rId61" Type="http://schemas.openxmlformats.org/officeDocument/2006/relationships/hyperlink" Target="https://codeforces.com/group/KoHyJVODso/contest/406233" TargetMode="External"/><Relationship Id="rId19" Type="http://schemas.openxmlformats.org/officeDocument/2006/relationships/hyperlink" Target="https://codeforces.com/group/89XuL6UX2M/contest/415327" TargetMode="External"/><Relationship Id="rId14" Type="http://schemas.openxmlformats.org/officeDocument/2006/relationships/hyperlink" Target="https://www.youtube.com/watch?v=si-Tk_C0nIQ&amp;list=PLR5x_RGTMNNX6KCXeA9Fj-xNLzt9bi3eL&amp;index=18" TargetMode="External"/><Relationship Id="rId22" Type="http://schemas.openxmlformats.org/officeDocument/2006/relationships/hyperlink" Target="https://youtu.be/ksh0QLTaWt0" TargetMode="External"/><Relationship Id="rId27" Type="http://schemas.openxmlformats.org/officeDocument/2006/relationships/hyperlink" Target="https://youtu.be/rxKcqvbWkL0" TargetMode="External"/><Relationship Id="rId30" Type="http://schemas.openxmlformats.org/officeDocument/2006/relationships/hyperlink" Target="https://docs.google.com/document/d/1U_V6MYtsjt0DUVQDO9RCnEN0iZOSgV0nROWpOSZq388/edit?usp=drivesdk" TargetMode="External"/><Relationship Id="rId35" Type="http://schemas.openxmlformats.org/officeDocument/2006/relationships/hyperlink" Target="https://youtu.be/205MJC3klII" TargetMode="External"/><Relationship Id="rId43" Type="http://schemas.openxmlformats.org/officeDocument/2006/relationships/hyperlink" Target="https://youtu.be/kQGTjql8WjI" TargetMode="External"/><Relationship Id="rId48" Type="http://schemas.openxmlformats.org/officeDocument/2006/relationships/hyperlink" Target="https://docs.google.com/document/d/1e58OmUSpX4KTVNgOn_RRSL-KaGsxtv6IG-toBYUPtik/edit?usp=sharing" TargetMode="External"/><Relationship Id="rId56" Type="http://schemas.openxmlformats.org/officeDocument/2006/relationships/hyperlink" Target="https://youtu.be/_kjcb7w220c" TargetMode="External"/><Relationship Id="rId64" Type="http://schemas.openxmlformats.org/officeDocument/2006/relationships/hyperlink" Target="https://youtu.be/YcRMNzLTIfg" TargetMode="External"/><Relationship Id="rId69" Type="http://schemas.openxmlformats.org/officeDocument/2006/relationships/hyperlink" Target="https://www.youtube.com/watch?v=I11mfEdfh-4&amp;ab_channel=ArabicCompetitiveProgramming" TargetMode="External"/><Relationship Id="rId77" Type="http://schemas.openxmlformats.org/officeDocument/2006/relationships/hyperlink" Target="https://docs.google.com/document/d/12gHStC9MivvDYh6-scl0TUjadeEXQF1PcEGy3gqTEpw/edit?usp=sharing" TargetMode="External"/><Relationship Id="rId8" Type="http://schemas.openxmlformats.org/officeDocument/2006/relationships/hyperlink" Target="https://codeforces.com/group/89XuL6UX2M/contest/416873" TargetMode="External"/><Relationship Id="rId51" Type="http://schemas.openxmlformats.org/officeDocument/2006/relationships/hyperlink" Target="https://codeforces.com/group/KoHyJVODso/contest/408072" TargetMode="External"/><Relationship Id="rId72" Type="http://schemas.openxmlformats.org/officeDocument/2006/relationships/hyperlink" Target="https://www.youtube.com/watch?v=jJVaDl_dePk&amp;ab_channel=ArabicCompetitiveProgramming" TargetMode="External"/><Relationship Id="rId3" Type="http://schemas.openxmlformats.org/officeDocument/2006/relationships/hyperlink" Target="https://codeforces.com/group/89XuL6UX2M/contest/419307" TargetMode="External"/><Relationship Id="rId12" Type="http://schemas.openxmlformats.org/officeDocument/2006/relationships/hyperlink" Target="https://www.youtube.com/watch?v=O4WljSHt27w&amp;list=PLR5x_RGTMNNX6KCXeA9Fj-xNLzt9bi3eL&amp;index=12" TargetMode="External"/><Relationship Id="rId17" Type="http://schemas.openxmlformats.org/officeDocument/2006/relationships/hyperlink" Target="https://cutt.ly/0fldBiC" TargetMode="External"/><Relationship Id="rId25" Type="http://schemas.openxmlformats.org/officeDocument/2006/relationships/hyperlink" Target="https://docs.google.com/document/d/1fbBSanlhCNGyrnrR4ww0wulNRFLipJvV1Yf2XJsPIdc/edit?usp=sharing" TargetMode="External"/><Relationship Id="rId33" Type="http://schemas.openxmlformats.org/officeDocument/2006/relationships/hyperlink" Target="https://codeforces.com/group/89XuL6UX2M/contest/409808" TargetMode="External"/><Relationship Id="rId38" Type="http://schemas.openxmlformats.org/officeDocument/2006/relationships/hyperlink" Target="https://youtu.be/-GxY9NCG9Bw" TargetMode="External"/><Relationship Id="rId46" Type="http://schemas.openxmlformats.org/officeDocument/2006/relationships/hyperlink" Target="https://docs.google.com/presentation/d/1RAWe6nFld0aVllxbY7rin67evY9kFMxf/edit?usp=sharing&amp;ouid=102862889869070351436&amp;rtpof=true&amp;sd=true" TargetMode="External"/><Relationship Id="rId59" Type="http://schemas.openxmlformats.org/officeDocument/2006/relationships/hyperlink" Target="https://docs.google.com/document/d/1GuWRdHbHKc6vL4kSQtcr8VSqsIlCcTDgCobpz62QX3U/edit?usp=sharing" TargetMode="External"/><Relationship Id="rId67" Type="http://schemas.openxmlformats.org/officeDocument/2006/relationships/hyperlink" Target="https://www.youtube.com/watch?v=YS1v0-wifg8&amp;ab_channel=ArabicCompetitiveProgramming" TargetMode="External"/><Relationship Id="rId20" Type="http://schemas.openxmlformats.org/officeDocument/2006/relationships/hyperlink" Target="https://codeforces.com/group/89XuL6UX2M/contest/414010" TargetMode="External"/><Relationship Id="rId41" Type="http://schemas.openxmlformats.org/officeDocument/2006/relationships/hyperlink" Target="https://www.youtube.com/watch?v=qrwupQ2_iJo" TargetMode="External"/><Relationship Id="rId54" Type="http://schemas.openxmlformats.org/officeDocument/2006/relationships/hyperlink" Target="https://youtu.be/yLNNnX59jO8" TargetMode="External"/><Relationship Id="rId62" Type="http://schemas.openxmlformats.org/officeDocument/2006/relationships/hyperlink" Target="https://www.youtube.com/watch?v=sqIQjgTYys8&amp;ab_channel=CodeMasry" TargetMode="External"/><Relationship Id="rId70" Type="http://schemas.openxmlformats.org/officeDocument/2006/relationships/hyperlink" Target="https://www.youtube.com/watch?v=ncwIeshX7Kk&amp;ab_channel=ArabicCompetitiveProgramming" TargetMode="External"/><Relationship Id="rId75" Type="http://schemas.openxmlformats.org/officeDocument/2006/relationships/hyperlink" Target="https://docs.google.com/presentation/d/1r6eh7WVyZ8E2FiEiwYIuDQdMzW6Xz__kRYC_RYWizG8/edit?usp=sharing" TargetMode="External"/><Relationship Id="rId1" Type="http://schemas.openxmlformats.org/officeDocument/2006/relationships/hyperlink" Target="https://codeforces.com/group/89XuL6UX2M/contest/421624" TargetMode="External"/><Relationship Id="rId6" Type="http://schemas.openxmlformats.org/officeDocument/2006/relationships/hyperlink" Target="https://docs.google.com/presentation/u/0/d/1jM1C6JoSGLPzwgTA6uxm6pucWSGqStSf361hY1hvRPg/edit" TargetMode="External"/><Relationship Id="rId15" Type="http://schemas.openxmlformats.org/officeDocument/2006/relationships/hyperlink" Target="https://docs.google.com/presentation/d/1Qe3UTgPKCkbbbJRRGTJkE5phpLZ6W0YuX_ImkjKXwwk/edit" TargetMode="External"/><Relationship Id="rId23" Type="http://schemas.openxmlformats.org/officeDocument/2006/relationships/hyperlink" Target="https://youtu.be/Lu3z4rfU-2s" TargetMode="External"/><Relationship Id="rId28" Type="http://schemas.openxmlformats.org/officeDocument/2006/relationships/hyperlink" Target="https://youtu.be/ZKE4VZHS9IY" TargetMode="External"/><Relationship Id="rId36" Type="http://schemas.openxmlformats.org/officeDocument/2006/relationships/hyperlink" Target="https://youtu.be/GoqfS1m1BYo" TargetMode="External"/><Relationship Id="rId49" Type="http://schemas.openxmlformats.org/officeDocument/2006/relationships/hyperlink" Target="https://github.com/AhmedEzzatG/competitiveProgramming/blob/master/newcomers/difference%20between%20subarray%20and%20subsequence.md" TargetMode="External"/><Relationship Id="rId57" Type="http://schemas.openxmlformats.org/officeDocument/2006/relationships/hyperlink" Target="https://youtu.be/mNotKsNLyxo" TargetMode="External"/><Relationship Id="rId10" Type="http://schemas.openxmlformats.org/officeDocument/2006/relationships/hyperlink" Target="https://www.youtube.com/watch?v=Scw9LAtuwvg&amp;list=PLR5x_RGTMNNX6KCXeA9Fj-xNLzt9bi3eL&amp;index=2" TargetMode="External"/><Relationship Id="rId31" Type="http://schemas.openxmlformats.org/officeDocument/2006/relationships/hyperlink" Target="https://codeforces.com/group/89XuL6UX2M/contest/413879" TargetMode="External"/><Relationship Id="rId44" Type="http://schemas.openxmlformats.org/officeDocument/2006/relationships/hyperlink" Target="https://www.youtube.com/watch?v=EnodMqJuQEo" TargetMode="External"/><Relationship Id="rId52" Type="http://schemas.openxmlformats.org/officeDocument/2006/relationships/hyperlink" Target="https://youtu.be/qVBi98-XJ3s" TargetMode="External"/><Relationship Id="rId60" Type="http://schemas.openxmlformats.org/officeDocument/2006/relationships/hyperlink" Target="https://docs.google.com/document/d/1Zr3VTmHGMqPlQLAS_I057do_FZkj7JimC_dQ7EeojAs/edit?usp=sharing" TargetMode="External"/><Relationship Id="rId65" Type="http://schemas.openxmlformats.org/officeDocument/2006/relationships/hyperlink" Target="https://codeforces.com/group/MWSDmqGsZm/contests" TargetMode="External"/><Relationship Id="rId73" Type="http://schemas.openxmlformats.org/officeDocument/2006/relationships/hyperlink" Target="https://www.youtube.com/watch?v=xmjB7u7mHWE&amp;ab_channel=ArabicCompetitiveProgramming" TargetMode="External"/><Relationship Id="rId78" Type="http://schemas.openxmlformats.org/officeDocument/2006/relationships/vmlDrawing" Target="../drawings/vmlDrawing4.vml"/><Relationship Id="rId4" Type="http://schemas.openxmlformats.org/officeDocument/2006/relationships/hyperlink" Target="https://youtu.be/ZdULFEUxL6w" TargetMode="External"/><Relationship Id="rId9" Type="http://schemas.openxmlformats.org/officeDocument/2006/relationships/hyperlink" Target="https://codeforces.com/group/89XuL6UX2M/contest/415499" TargetMode="External"/><Relationship Id="rId13" Type="http://schemas.openxmlformats.org/officeDocument/2006/relationships/hyperlink" Target="https://www.youtube.com/watch?v=DWaor1rGxog&amp;list=PLR5x_RGTMNNX6KCXeA9Fj-xNLzt9bi3eL&amp;index=15" TargetMode="External"/><Relationship Id="rId18" Type="http://schemas.openxmlformats.org/officeDocument/2006/relationships/hyperlink" Target="https://docs.google.com/document/d/1NpDzcmN3i5kJCUYY2SEtC-4S68GZXgd9FLf0GM37FlA/edit?usp=sharing" TargetMode="External"/><Relationship Id="rId39" Type="http://schemas.openxmlformats.org/officeDocument/2006/relationships/hyperlink" Target="https://youtu.be/rUDC13pfB5E" TargetMode="External"/><Relationship Id="rId34" Type="http://schemas.openxmlformats.org/officeDocument/2006/relationships/hyperlink" Target="https://codeforces.com/group/89XuL6UX2M/contest/409634" TargetMode="External"/><Relationship Id="rId50" Type="http://schemas.openxmlformats.org/officeDocument/2006/relationships/hyperlink" Target="https://docs.google.com/document/d/1_WbeHNiM37RPWeOSTECWtCYnQi8iaDB-912ppCS_1Oc/edit?usp=sharing" TargetMode="External"/><Relationship Id="rId55" Type="http://schemas.openxmlformats.org/officeDocument/2006/relationships/hyperlink" Target="https://youtu.be/LsBZvL4-KuE" TargetMode="External"/><Relationship Id="rId76" Type="http://schemas.openxmlformats.org/officeDocument/2006/relationships/hyperlink" Target="https://docs.google.com/document/d/12ytg0PQno_Zt3T8S15ACL2pBIwBuWI6bD7095gyE1Sw/edit?usp=sharing" TargetMode="External"/><Relationship Id="rId7" Type="http://schemas.openxmlformats.org/officeDocument/2006/relationships/hyperlink" Target="https://docs.google.com/document/d/1eFCvs-rUJJZ26KwQcufD3jJwvolySSDyG0BK6dZNDlg/edit?usp=sharing" TargetMode="External"/><Relationship Id="rId71" Type="http://schemas.openxmlformats.org/officeDocument/2006/relationships/hyperlink" Target="https://www.youtube.com/watch?v=qmHE9QISuVQ&amp;ab_channel=ArabicCompetitiveProgramming" TargetMode="External"/><Relationship Id="rId2" Type="http://schemas.openxmlformats.org/officeDocument/2006/relationships/hyperlink" Target="https://codeforces.com/group/89XuL6UX2M/contest/420457" TargetMode="External"/><Relationship Id="rId29" Type="http://schemas.openxmlformats.org/officeDocument/2006/relationships/hyperlink" Target="https://docs.google.com/presentation/d/1xxvTuSBV495g7GNUyNVPDpRmnoVlCHu-F9fZEouvq9A/edit?usp=sharing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GoqfS1m1BYo" TargetMode="External"/><Relationship Id="rId21" Type="http://schemas.openxmlformats.org/officeDocument/2006/relationships/hyperlink" Target="https://youtu.be/z61hvizsrZs" TargetMode="External"/><Relationship Id="rId42" Type="http://schemas.openxmlformats.org/officeDocument/2006/relationships/hyperlink" Target="https://www.youtube.com/watch?v=fQwD4-FxQBU" TargetMode="External"/><Relationship Id="rId47" Type="http://schemas.openxmlformats.org/officeDocument/2006/relationships/hyperlink" Target="https://docs.google.com/presentation/d/1FQu7vfIRoJfak0jiHONAjrIfi2D9FJup/edit?usp=sharing&amp;ouid=102862889869070351436&amp;rtpof=true&amp;sd=true" TargetMode="External"/><Relationship Id="rId63" Type="http://schemas.openxmlformats.org/officeDocument/2006/relationships/hyperlink" Target="https://www.youtube.com/watch?v=NVwUSvelcIo&amp;ab_channel=KMRScript" TargetMode="External"/><Relationship Id="rId68" Type="http://schemas.openxmlformats.org/officeDocument/2006/relationships/hyperlink" Target="https://www.youtube.com/watch?v=EN1kX4HIPgs&amp;ab_channel=ArabicCompetitiveProgramming" TargetMode="External"/><Relationship Id="rId16" Type="http://schemas.openxmlformats.org/officeDocument/2006/relationships/hyperlink" Target="https://www.mathsisfun.com/geometry/index.html" TargetMode="External"/><Relationship Id="rId11" Type="http://schemas.openxmlformats.org/officeDocument/2006/relationships/hyperlink" Target="https://www.youtube.com/watch?v=JS-0DOGrNmo&amp;list=PLR5x_RGTMNNX6KCXeA9Fj-xNLzt9bi3eL&amp;index=9" TargetMode="External"/><Relationship Id="rId24" Type="http://schemas.openxmlformats.org/officeDocument/2006/relationships/hyperlink" Target="https://docs.google.com/presentation/u/0/d/1ByY8rikmz44g8pt84f2eRjfodX9mKU9RZQpYtfVcE5Q/edit" TargetMode="External"/><Relationship Id="rId32" Type="http://schemas.openxmlformats.org/officeDocument/2006/relationships/hyperlink" Target="https://codeforces.com/group/89XuL6UX2M/contest/412446" TargetMode="External"/><Relationship Id="rId37" Type="http://schemas.openxmlformats.org/officeDocument/2006/relationships/hyperlink" Target="https://youtu.be/rxKcqvbWkL0" TargetMode="External"/><Relationship Id="rId40" Type="http://schemas.openxmlformats.org/officeDocument/2006/relationships/hyperlink" Target="https://www.youtube.com/watch?v=GUJlDqIMFVA&amp;list=PLPt2dINI2MIbwnEoeHZnUHeUHjTd8x4F3&amp;index=26" TargetMode="External"/><Relationship Id="rId45" Type="http://schemas.openxmlformats.org/officeDocument/2006/relationships/hyperlink" Target="https://www.youtube.com/watch?v=pIEGHDZHOCk" TargetMode="External"/><Relationship Id="rId53" Type="http://schemas.openxmlformats.org/officeDocument/2006/relationships/hyperlink" Target="https://youtu.be/yjzB3-CxWmE" TargetMode="External"/><Relationship Id="rId58" Type="http://schemas.openxmlformats.org/officeDocument/2006/relationships/hyperlink" Target="https://drive.google.com/file/d/1N6gYIzJtwzM4f0oEVBSYQJ2AyeodC6iq/view?usp=sharing" TargetMode="External"/><Relationship Id="rId66" Type="http://schemas.openxmlformats.org/officeDocument/2006/relationships/hyperlink" Target="https://www.facebook.com/groups/icpc.assiut/permalink/3275657812449197/" TargetMode="External"/><Relationship Id="rId74" Type="http://schemas.openxmlformats.org/officeDocument/2006/relationships/hyperlink" Target="https://docs.google.com/presentation/d/154mZm6XL7ReJyQIDx5xWCVy1K82abXKywhbG6waGjBc/edit?usp=sharing" TargetMode="External"/><Relationship Id="rId79" Type="http://schemas.openxmlformats.org/officeDocument/2006/relationships/comments" Target="../comments5.xml"/><Relationship Id="rId5" Type="http://schemas.openxmlformats.org/officeDocument/2006/relationships/hyperlink" Target="https://youtu.be/nHVkX-OKtDo" TargetMode="External"/><Relationship Id="rId61" Type="http://schemas.openxmlformats.org/officeDocument/2006/relationships/hyperlink" Target="https://codeforces.com/group/KoHyJVODso/contest/406233" TargetMode="External"/><Relationship Id="rId19" Type="http://schemas.openxmlformats.org/officeDocument/2006/relationships/hyperlink" Target="https://codeforces.com/group/89XuL6UX2M/contest/415327" TargetMode="External"/><Relationship Id="rId14" Type="http://schemas.openxmlformats.org/officeDocument/2006/relationships/hyperlink" Target="https://www.youtube.com/watch?v=si-Tk_C0nIQ&amp;list=PLR5x_RGTMNNX6KCXeA9Fj-xNLzt9bi3eL&amp;index=18" TargetMode="External"/><Relationship Id="rId22" Type="http://schemas.openxmlformats.org/officeDocument/2006/relationships/hyperlink" Target="https://youtu.be/ksh0QLTaWt0" TargetMode="External"/><Relationship Id="rId27" Type="http://schemas.openxmlformats.org/officeDocument/2006/relationships/hyperlink" Target="https://youtu.be/rxKcqvbWkL0" TargetMode="External"/><Relationship Id="rId30" Type="http://schemas.openxmlformats.org/officeDocument/2006/relationships/hyperlink" Target="https://docs.google.com/document/d/1U_V6MYtsjt0DUVQDO9RCnEN0iZOSgV0nROWpOSZq388/edit?usp=drivesdk" TargetMode="External"/><Relationship Id="rId35" Type="http://schemas.openxmlformats.org/officeDocument/2006/relationships/hyperlink" Target="https://youtu.be/205MJC3klII" TargetMode="External"/><Relationship Id="rId43" Type="http://schemas.openxmlformats.org/officeDocument/2006/relationships/hyperlink" Target="https://youtu.be/kQGTjql8WjI" TargetMode="External"/><Relationship Id="rId48" Type="http://schemas.openxmlformats.org/officeDocument/2006/relationships/hyperlink" Target="https://docs.google.com/document/d/1e58OmUSpX4KTVNgOn_RRSL-KaGsxtv6IG-toBYUPtik/edit?usp=sharing" TargetMode="External"/><Relationship Id="rId56" Type="http://schemas.openxmlformats.org/officeDocument/2006/relationships/hyperlink" Target="https://youtu.be/_kjcb7w220c" TargetMode="External"/><Relationship Id="rId64" Type="http://schemas.openxmlformats.org/officeDocument/2006/relationships/hyperlink" Target="https://youtu.be/YcRMNzLTIfg" TargetMode="External"/><Relationship Id="rId69" Type="http://schemas.openxmlformats.org/officeDocument/2006/relationships/hyperlink" Target="https://www.youtube.com/watch?v=I11mfEdfh-4&amp;ab_channel=ArabicCompetitiveProgramming" TargetMode="External"/><Relationship Id="rId77" Type="http://schemas.openxmlformats.org/officeDocument/2006/relationships/hyperlink" Target="https://docs.google.com/document/d/12gHStC9MivvDYh6-scl0TUjadeEXQF1PcEGy3gqTEpw/edit?usp=sharing" TargetMode="External"/><Relationship Id="rId8" Type="http://schemas.openxmlformats.org/officeDocument/2006/relationships/hyperlink" Target="https://codeforces.com/group/89XuL6UX2M/contest/416873" TargetMode="External"/><Relationship Id="rId51" Type="http://schemas.openxmlformats.org/officeDocument/2006/relationships/hyperlink" Target="https://codeforces.com/group/KoHyJVODso/contest/408072" TargetMode="External"/><Relationship Id="rId72" Type="http://schemas.openxmlformats.org/officeDocument/2006/relationships/hyperlink" Target="https://www.youtube.com/watch?v=jJVaDl_dePk&amp;ab_channel=ArabicCompetitiveProgramming" TargetMode="External"/><Relationship Id="rId3" Type="http://schemas.openxmlformats.org/officeDocument/2006/relationships/hyperlink" Target="https://codeforces.com/group/89XuL6UX2M/contest/419307" TargetMode="External"/><Relationship Id="rId12" Type="http://schemas.openxmlformats.org/officeDocument/2006/relationships/hyperlink" Target="https://www.youtube.com/watch?v=O4WljSHt27w&amp;list=PLR5x_RGTMNNX6KCXeA9Fj-xNLzt9bi3eL&amp;index=12" TargetMode="External"/><Relationship Id="rId17" Type="http://schemas.openxmlformats.org/officeDocument/2006/relationships/hyperlink" Target="https://cutt.ly/0fldBiC" TargetMode="External"/><Relationship Id="rId25" Type="http://schemas.openxmlformats.org/officeDocument/2006/relationships/hyperlink" Target="https://docs.google.com/document/d/1fbBSanlhCNGyrnrR4ww0wulNRFLipJvV1Yf2XJsPIdc/edit?usp=sharing" TargetMode="External"/><Relationship Id="rId33" Type="http://schemas.openxmlformats.org/officeDocument/2006/relationships/hyperlink" Target="https://codeforces.com/group/89XuL6UX2M/contest/409808" TargetMode="External"/><Relationship Id="rId38" Type="http://schemas.openxmlformats.org/officeDocument/2006/relationships/hyperlink" Target="https://youtu.be/-GxY9NCG9Bw" TargetMode="External"/><Relationship Id="rId46" Type="http://schemas.openxmlformats.org/officeDocument/2006/relationships/hyperlink" Target="https://docs.google.com/presentation/d/1RAWe6nFld0aVllxbY7rin67evY9kFMxf/edit?usp=sharing&amp;ouid=102862889869070351436&amp;rtpof=true&amp;sd=true" TargetMode="External"/><Relationship Id="rId59" Type="http://schemas.openxmlformats.org/officeDocument/2006/relationships/hyperlink" Target="https://docs.google.com/document/d/1GuWRdHbHKc6vL4kSQtcr8VSqsIlCcTDgCobpz62QX3U/edit?usp=sharing" TargetMode="External"/><Relationship Id="rId67" Type="http://schemas.openxmlformats.org/officeDocument/2006/relationships/hyperlink" Target="https://www.youtube.com/watch?v=YS1v0-wifg8&amp;ab_channel=ArabicCompetitiveProgramming" TargetMode="External"/><Relationship Id="rId20" Type="http://schemas.openxmlformats.org/officeDocument/2006/relationships/hyperlink" Target="https://codeforces.com/group/89XuL6UX2M/contest/414010" TargetMode="External"/><Relationship Id="rId41" Type="http://schemas.openxmlformats.org/officeDocument/2006/relationships/hyperlink" Target="https://www.youtube.com/watch?v=qrwupQ2_iJo" TargetMode="External"/><Relationship Id="rId54" Type="http://schemas.openxmlformats.org/officeDocument/2006/relationships/hyperlink" Target="https://youtu.be/yLNNnX59jO8" TargetMode="External"/><Relationship Id="rId62" Type="http://schemas.openxmlformats.org/officeDocument/2006/relationships/hyperlink" Target="https://www.youtube.com/watch?v=sqIQjgTYys8&amp;ab_channel=CodeMasry" TargetMode="External"/><Relationship Id="rId70" Type="http://schemas.openxmlformats.org/officeDocument/2006/relationships/hyperlink" Target="https://www.youtube.com/watch?v=ncwIeshX7Kk&amp;ab_channel=ArabicCompetitiveProgramming" TargetMode="External"/><Relationship Id="rId75" Type="http://schemas.openxmlformats.org/officeDocument/2006/relationships/hyperlink" Target="https://docs.google.com/presentation/d/1r6eh7WVyZ8E2FiEiwYIuDQdMzW6Xz__kRYC_RYWizG8/edit?usp=sharing" TargetMode="External"/><Relationship Id="rId1" Type="http://schemas.openxmlformats.org/officeDocument/2006/relationships/hyperlink" Target="https://codeforces.com/group/89XuL6UX2M/contest/421624" TargetMode="External"/><Relationship Id="rId6" Type="http://schemas.openxmlformats.org/officeDocument/2006/relationships/hyperlink" Target="https://docs.google.com/presentation/u/0/d/1jM1C6JoSGLPzwgTA6uxm6pucWSGqStSf361hY1hvRPg/edit" TargetMode="External"/><Relationship Id="rId15" Type="http://schemas.openxmlformats.org/officeDocument/2006/relationships/hyperlink" Target="https://docs.google.com/presentation/d/1Qe3UTgPKCkbbbJRRGTJkE5phpLZ6W0YuX_ImkjKXwwk/edit" TargetMode="External"/><Relationship Id="rId23" Type="http://schemas.openxmlformats.org/officeDocument/2006/relationships/hyperlink" Target="https://youtu.be/Lu3z4rfU-2s" TargetMode="External"/><Relationship Id="rId28" Type="http://schemas.openxmlformats.org/officeDocument/2006/relationships/hyperlink" Target="https://youtu.be/ZKE4VZHS9IY" TargetMode="External"/><Relationship Id="rId36" Type="http://schemas.openxmlformats.org/officeDocument/2006/relationships/hyperlink" Target="https://youtu.be/GoqfS1m1BYo" TargetMode="External"/><Relationship Id="rId49" Type="http://schemas.openxmlformats.org/officeDocument/2006/relationships/hyperlink" Target="https://github.com/AhmedEzzatG/competitiveProgramming/blob/master/newcomers/difference%20between%20subarray%20and%20subsequence.md" TargetMode="External"/><Relationship Id="rId57" Type="http://schemas.openxmlformats.org/officeDocument/2006/relationships/hyperlink" Target="https://youtu.be/mNotKsNLyxo" TargetMode="External"/><Relationship Id="rId10" Type="http://schemas.openxmlformats.org/officeDocument/2006/relationships/hyperlink" Target="https://www.youtube.com/watch?v=Scw9LAtuwvg&amp;list=PLR5x_RGTMNNX6KCXeA9Fj-xNLzt9bi3eL&amp;index=2" TargetMode="External"/><Relationship Id="rId31" Type="http://schemas.openxmlformats.org/officeDocument/2006/relationships/hyperlink" Target="https://codeforces.com/group/89XuL6UX2M/contest/413879" TargetMode="External"/><Relationship Id="rId44" Type="http://schemas.openxmlformats.org/officeDocument/2006/relationships/hyperlink" Target="https://www.youtube.com/watch?v=EnodMqJuQEo" TargetMode="External"/><Relationship Id="rId52" Type="http://schemas.openxmlformats.org/officeDocument/2006/relationships/hyperlink" Target="https://youtu.be/qVBi98-XJ3s" TargetMode="External"/><Relationship Id="rId60" Type="http://schemas.openxmlformats.org/officeDocument/2006/relationships/hyperlink" Target="https://docs.google.com/document/d/1Zr3VTmHGMqPlQLAS_I057do_FZkj7JimC_dQ7EeojAs/edit?usp=sharing" TargetMode="External"/><Relationship Id="rId65" Type="http://schemas.openxmlformats.org/officeDocument/2006/relationships/hyperlink" Target="https://codeforces.com/group/MWSDmqGsZm/contests" TargetMode="External"/><Relationship Id="rId73" Type="http://schemas.openxmlformats.org/officeDocument/2006/relationships/hyperlink" Target="https://www.youtube.com/watch?v=xmjB7u7mHWE&amp;ab_channel=ArabicCompetitiveProgramming" TargetMode="External"/><Relationship Id="rId78" Type="http://schemas.openxmlformats.org/officeDocument/2006/relationships/vmlDrawing" Target="../drawings/vmlDrawing5.vml"/><Relationship Id="rId4" Type="http://schemas.openxmlformats.org/officeDocument/2006/relationships/hyperlink" Target="https://youtu.be/ZdULFEUxL6w" TargetMode="External"/><Relationship Id="rId9" Type="http://schemas.openxmlformats.org/officeDocument/2006/relationships/hyperlink" Target="https://codeforces.com/group/89XuL6UX2M/contest/415499" TargetMode="External"/><Relationship Id="rId13" Type="http://schemas.openxmlformats.org/officeDocument/2006/relationships/hyperlink" Target="https://www.youtube.com/watch?v=DWaor1rGxog&amp;list=PLR5x_RGTMNNX6KCXeA9Fj-xNLzt9bi3eL&amp;index=15" TargetMode="External"/><Relationship Id="rId18" Type="http://schemas.openxmlformats.org/officeDocument/2006/relationships/hyperlink" Target="https://docs.google.com/document/d/1NpDzcmN3i5kJCUYY2SEtC-4S68GZXgd9FLf0GM37FlA/edit?usp=sharing" TargetMode="External"/><Relationship Id="rId39" Type="http://schemas.openxmlformats.org/officeDocument/2006/relationships/hyperlink" Target="https://youtu.be/rUDC13pfB5E" TargetMode="External"/><Relationship Id="rId34" Type="http://schemas.openxmlformats.org/officeDocument/2006/relationships/hyperlink" Target="https://codeforces.com/group/89XuL6UX2M/contest/409634" TargetMode="External"/><Relationship Id="rId50" Type="http://schemas.openxmlformats.org/officeDocument/2006/relationships/hyperlink" Target="https://docs.google.com/document/d/1_WbeHNiM37RPWeOSTECWtCYnQi8iaDB-912ppCS_1Oc/edit?usp=sharing" TargetMode="External"/><Relationship Id="rId55" Type="http://schemas.openxmlformats.org/officeDocument/2006/relationships/hyperlink" Target="https://youtu.be/LsBZvL4-KuE" TargetMode="External"/><Relationship Id="rId76" Type="http://schemas.openxmlformats.org/officeDocument/2006/relationships/hyperlink" Target="https://docs.google.com/document/d/12ytg0PQno_Zt3T8S15ACL2pBIwBuWI6bD7095gyE1Sw/edit?usp=sharing" TargetMode="External"/><Relationship Id="rId7" Type="http://schemas.openxmlformats.org/officeDocument/2006/relationships/hyperlink" Target="https://docs.google.com/document/d/1eFCvs-rUJJZ26KwQcufD3jJwvolySSDyG0BK6dZNDlg/edit?usp=sharing" TargetMode="External"/><Relationship Id="rId71" Type="http://schemas.openxmlformats.org/officeDocument/2006/relationships/hyperlink" Target="https://www.youtube.com/watch?v=qmHE9QISuVQ&amp;ab_channel=ArabicCompetitiveProgramming" TargetMode="External"/><Relationship Id="rId2" Type="http://schemas.openxmlformats.org/officeDocument/2006/relationships/hyperlink" Target="https://codeforces.com/group/89XuL6UX2M/contest/420457" TargetMode="External"/><Relationship Id="rId29" Type="http://schemas.openxmlformats.org/officeDocument/2006/relationships/hyperlink" Target="https://docs.google.com/presentation/d/1xxvTuSBV495g7GNUyNVPDpRmnoVlCHu-F9fZEouvq9A/edit?usp=sharing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GoqfS1m1BYo" TargetMode="External"/><Relationship Id="rId21" Type="http://schemas.openxmlformats.org/officeDocument/2006/relationships/hyperlink" Target="https://youtu.be/z61hvizsrZs" TargetMode="External"/><Relationship Id="rId42" Type="http://schemas.openxmlformats.org/officeDocument/2006/relationships/hyperlink" Target="https://www.youtube.com/watch?v=fQwD4-FxQBU" TargetMode="External"/><Relationship Id="rId47" Type="http://schemas.openxmlformats.org/officeDocument/2006/relationships/hyperlink" Target="https://docs.google.com/presentation/d/1FQu7vfIRoJfak0jiHONAjrIfi2D9FJup/edit?usp=sharing&amp;ouid=102862889869070351436&amp;rtpof=true&amp;sd=true" TargetMode="External"/><Relationship Id="rId63" Type="http://schemas.openxmlformats.org/officeDocument/2006/relationships/hyperlink" Target="https://www.youtube.com/watch?v=NVwUSvelcIo&amp;ab_channel=KMRScript" TargetMode="External"/><Relationship Id="rId68" Type="http://schemas.openxmlformats.org/officeDocument/2006/relationships/hyperlink" Target="https://www.youtube.com/watch?v=EN1kX4HIPgs&amp;ab_channel=ArabicCompetitiveProgramming" TargetMode="External"/><Relationship Id="rId16" Type="http://schemas.openxmlformats.org/officeDocument/2006/relationships/hyperlink" Target="https://www.mathsisfun.com/geometry/index.html" TargetMode="External"/><Relationship Id="rId11" Type="http://schemas.openxmlformats.org/officeDocument/2006/relationships/hyperlink" Target="https://www.youtube.com/watch?v=JS-0DOGrNmo&amp;list=PLR5x_RGTMNNX6KCXeA9Fj-xNLzt9bi3eL&amp;index=9" TargetMode="External"/><Relationship Id="rId24" Type="http://schemas.openxmlformats.org/officeDocument/2006/relationships/hyperlink" Target="https://docs.google.com/presentation/u/0/d/1ByY8rikmz44g8pt84f2eRjfodX9mKU9RZQpYtfVcE5Q/edit" TargetMode="External"/><Relationship Id="rId32" Type="http://schemas.openxmlformats.org/officeDocument/2006/relationships/hyperlink" Target="https://codeforces.com/group/89XuL6UX2M/contest/412446" TargetMode="External"/><Relationship Id="rId37" Type="http://schemas.openxmlformats.org/officeDocument/2006/relationships/hyperlink" Target="https://youtu.be/rxKcqvbWkL0" TargetMode="External"/><Relationship Id="rId40" Type="http://schemas.openxmlformats.org/officeDocument/2006/relationships/hyperlink" Target="https://www.youtube.com/watch?v=GUJlDqIMFVA&amp;list=PLPt2dINI2MIbwnEoeHZnUHeUHjTd8x4F3&amp;index=26" TargetMode="External"/><Relationship Id="rId45" Type="http://schemas.openxmlformats.org/officeDocument/2006/relationships/hyperlink" Target="https://www.youtube.com/watch?v=pIEGHDZHOCk" TargetMode="External"/><Relationship Id="rId53" Type="http://schemas.openxmlformats.org/officeDocument/2006/relationships/hyperlink" Target="https://youtu.be/yjzB3-CxWmE" TargetMode="External"/><Relationship Id="rId58" Type="http://schemas.openxmlformats.org/officeDocument/2006/relationships/hyperlink" Target="https://drive.google.com/file/d/1N6gYIzJtwzM4f0oEVBSYQJ2AyeodC6iq/view?usp=sharing" TargetMode="External"/><Relationship Id="rId66" Type="http://schemas.openxmlformats.org/officeDocument/2006/relationships/hyperlink" Target="https://www.facebook.com/groups/icpc.assiut/permalink/3275657812449197/" TargetMode="External"/><Relationship Id="rId74" Type="http://schemas.openxmlformats.org/officeDocument/2006/relationships/hyperlink" Target="https://docs.google.com/presentation/d/154mZm6XL7ReJyQIDx5xWCVy1K82abXKywhbG6waGjBc/edit?usp=sharing" TargetMode="External"/><Relationship Id="rId79" Type="http://schemas.openxmlformats.org/officeDocument/2006/relationships/comments" Target="../comments6.xml"/><Relationship Id="rId5" Type="http://schemas.openxmlformats.org/officeDocument/2006/relationships/hyperlink" Target="https://youtu.be/nHVkX-OKtDo" TargetMode="External"/><Relationship Id="rId61" Type="http://schemas.openxmlformats.org/officeDocument/2006/relationships/hyperlink" Target="https://codeforces.com/group/KoHyJVODso/contest/406233" TargetMode="External"/><Relationship Id="rId19" Type="http://schemas.openxmlformats.org/officeDocument/2006/relationships/hyperlink" Target="https://codeforces.com/group/89XuL6UX2M/contest/415327" TargetMode="External"/><Relationship Id="rId14" Type="http://schemas.openxmlformats.org/officeDocument/2006/relationships/hyperlink" Target="https://www.youtube.com/watch?v=si-Tk_C0nIQ&amp;list=PLR5x_RGTMNNX6KCXeA9Fj-xNLzt9bi3eL&amp;index=18" TargetMode="External"/><Relationship Id="rId22" Type="http://schemas.openxmlformats.org/officeDocument/2006/relationships/hyperlink" Target="https://youtu.be/ksh0QLTaWt0" TargetMode="External"/><Relationship Id="rId27" Type="http://schemas.openxmlformats.org/officeDocument/2006/relationships/hyperlink" Target="https://youtu.be/rxKcqvbWkL0" TargetMode="External"/><Relationship Id="rId30" Type="http://schemas.openxmlformats.org/officeDocument/2006/relationships/hyperlink" Target="https://docs.google.com/document/d/1U_V6MYtsjt0DUVQDO9RCnEN0iZOSgV0nROWpOSZq388/edit?usp=drivesdk" TargetMode="External"/><Relationship Id="rId35" Type="http://schemas.openxmlformats.org/officeDocument/2006/relationships/hyperlink" Target="https://youtu.be/205MJC3klII" TargetMode="External"/><Relationship Id="rId43" Type="http://schemas.openxmlformats.org/officeDocument/2006/relationships/hyperlink" Target="https://youtu.be/kQGTjql8WjI" TargetMode="External"/><Relationship Id="rId48" Type="http://schemas.openxmlformats.org/officeDocument/2006/relationships/hyperlink" Target="https://docs.google.com/document/d/1e58OmUSpX4KTVNgOn_RRSL-KaGsxtv6IG-toBYUPtik/edit?usp=sharing" TargetMode="External"/><Relationship Id="rId56" Type="http://schemas.openxmlformats.org/officeDocument/2006/relationships/hyperlink" Target="https://youtu.be/_kjcb7w220c" TargetMode="External"/><Relationship Id="rId64" Type="http://schemas.openxmlformats.org/officeDocument/2006/relationships/hyperlink" Target="https://youtu.be/YcRMNzLTIfg" TargetMode="External"/><Relationship Id="rId69" Type="http://schemas.openxmlformats.org/officeDocument/2006/relationships/hyperlink" Target="https://www.youtube.com/watch?v=I11mfEdfh-4&amp;ab_channel=ArabicCompetitiveProgramming" TargetMode="External"/><Relationship Id="rId77" Type="http://schemas.openxmlformats.org/officeDocument/2006/relationships/hyperlink" Target="https://docs.google.com/document/d/12gHStC9MivvDYh6-scl0TUjadeEXQF1PcEGy3gqTEpw/edit?usp=sharing" TargetMode="External"/><Relationship Id="rId8" Type="http://schemas.openxmlformats.org/officeDocument/2006/relationships/hyperlink" Target="https://codeforces.com/group/89XuL6UX2M/contest/416873" TargetMode="External"/><Relationship Id="rId51" Type="http://schemas.openxmlformats.org/officeDocument/2006/relationships/hyperlink" Target="https://codeforces.com/group/KoHyJVODso/contest/408072" TargetMode="External"/><Relationship Id="rId72" Type="http://schemas.openxmlformats.org/officeDocument/2006/relationships/hyperlink" Target="https://www.youtube.com/watch?v=jJVaDl_dePk&amp;ab_channel=ArabicCompetitiveProgramming" TargetMode="External"/><Relationship Id="rId3" Type="http://schemas.openxmlformats.org/officeDocument/2006/relationships/hyperlink" Target="https://codeforces.com/group/89XuL6UX2M/contest/419307" TargetMode="External"/><Relationship Id="rId12" Type="http://schemas.openxmlformats.org/officeDocument/2006/relationships/hyperlink" Target="https://www.youtube.com/watch?v=O4WljSHt27w&amp;list=PLR5x_RGTMNNX6KCXeA9Fj-xNLzt9bi3eL&amp;index=12" TargetMode="External"/><Relationship Id="rId17" Type="http://schemas.openxmlformats.org/officeDocument/2006/relationships/hyperlink" Target="https://cutt.ly/0fldBiC" TargetMode="External"/><Relationship Id="rId25" Type="http://schemas.openxmlformats.org/officeDocument/2006/relationships/hyperlink" Target="https://docs.google.com/document/d/1fbBSanlhCNGyrnrR4ww0wulNRFLipJvV1Yf2XJsPIdc/edit?usp=sharing" TargetMode="External"/><Relationship Id="rId33" Type="http://schemas.openxmlformats.org/officeDocument/2006/relationships/hyperlink" Target="https://codeforces.com/group/89XuL6UX2M/contest/409808" TargetMode="External"/><Relationship Id="rId38" Type="http://schemas.openxmlformats.org/officeDocument/2006/relationships/hyperlink" Target="https://youtu.be/-GxY9NCG9Bw" TargetMode="External"/><Relationship Id="rId46" Type="http://schemas.openxmlformats.org/officeDocument/2006/relationships/hyperlink" Target="https://docs.google.com/presentation/d/1RAWe6nFld0aVllxbY7rin67evY9kFMxf/edit?usp=sharing&amp;ouid=102862889869070351436&amp;rtpof=true&amp;sd=true" TargetMode="External"/><Relationship Id="rId59" Type="http://schemas.openxmlformats.org/officeDocument/2006/relationships/hyperlink" Target="https://docs.google.com/document/d/1GuWRdHbHKc6vL4kSQtcr8VSqsIlCcTDgCobpz62QX3U/edit?usp=sharing" TargetMode="External"/><Relationship Id="rId67" Type="http://schemas.openxmlformats.org/officeDocument/2006/relationships/hyperlink" Target="https://www.youtube.com/watch?v=YS1v0-wifg8&amp;ab_channel=ArabicCompetitiveProgramming" TargetMode="External"/><Relationship Id="rId20" Type="http://schemas.openxmlformats.org/officeDocument/2006/relationships/hyperlink" Target="https://codeforces.com/group/89XuL6UX2M/contest/414010" TargetMode="External"/><Relationship Id="rId41" Type="http://schemas.openxmlformats.org/officeDocument/2006/relationships/hyperlink" Target="https://www.youtube.com/watch?v=qrwupQ2_iJo" TargetMode="External"/><Relationship Id="rId54" Type="http://schemas.openxmlformats.org/officeDocument/2006/relationships/hyperlink" Target="https://youtu.be/yLNNnX59jO8" TargetMode="External"/><Relationship Id="rId62" Type="http://schemas.openxmlformats.org/officeDocument/2006/relationships/hyperlink" Target="https://www.youtube.com/watch?v=sqIQjgTYys8&amp;ab_channel=CodeMasry" TargetMode="External"/><Relationship Id="rId70" Type="http://schemas.openxmlformats.org/officeDocument/2006/relationships/hyperlink" Target="https://www.youtube.com/watch?v=ncwIeshX7Kk&amp;ab_channel=ArabicCompetitiveProgramming" TargetMode="External"/><Relationship Id="rId75" Type="http://schemas.openxmlformats.org/officeDocument/2006/relationships/hyperlink" Target="https://docs.google.com/presentation/d/1r6eh7WVyZ8E2FiEiwYIuDQdMzW6Xz__kRYC_RYWizG8/edit?usp=sharing" TargetMode="External"/><Relationship Id="rId1" Type="http://schemas.openxmlformats.org/officeDocument/2006/relationships/hyperlink" Target="https://codeforces.com/group/89XuL6UX2M/contest/421624" TargetMode="External"/><Relationship Id="rId6" Type="http://schemas.openxmlformats.org/officeDocument/2006/relationships/hyperlink" Target="https://docs.google.com/presentation/u/0/d/1jM1C6JoSGLPzwgTA6uxm6pucWSGqStSf361hY1hvRPg/edit" TargetMode="External"/><Relationship Id="rId15" Type="http://schemas.openxmlformats.org/officeDocument/2006/relationships/hyperlink" Target="https://docs.google.com/presentation/d/1Qe3UTgPKCkbbbJRRGTJkE5phpLZ6W0YuX_ImkjKXwwk/edit" TargetMode="External"/><Relationship Id="rId23" Type="http://schemas.openxmlformats.org/officeDocument/2006/relationships/hyperlink" Target="https://youtu.be/Lu3z4rfU-2s" TargetMode="External"/><Relationship Id="rId28" Type="http://schemas.openxmlformats.org/officeDocument/2006/relationships/hyperlink" Target="https://youtu.be/ZKE4VZHS9IY" TargetMode="External"/><Relationship Id="rId36" Type="http://schemas.openxmlformats.org/officeDocument/2006/relationships/hyperlink" Target="https://youtu.be/GoqfS1m1BYo" TargetMode="External"/><Relationship Id="rId49" Type="http://schemas.openxmlformats.org/officeDocument/2006/relationships/hyperlink" Target="https://github.com/AhmedEzzatG/competitiveProgramming/blob/master/newcomers/difference%20between%20subarray%20and%20subsequence.md" TargetMode="External"/><Relationship Id="rId57" Type="http://schemas.openxmlformats.org/officeDocument/2006/relationships/hyperlink" Target="https://youtu.be/mNotKsNLyxo" TargetMode="External"/><Relationship Id="rId10" Type="http://schemas.openxmlformats.org/officeDocument/2006/relationships/hyperlink" Target="https://www.youtube.com/watch?v=Scw9LAtuwvg&amp;list=PLR5x_RGTMNNX6KCXeA9Fj-xNLzt9bi3eL&amp;index=2" TargetMode="External"/><Relationship Id="rId31" Type="http://schemas.openxmlformats.org/officeDocument/2006/relationships/hyperlink" Target="https://codeforces.com/group/89XuL6UX2M/contest/413879" TargetMode="External"/><Relationship Id="rId44" Type="http://schemas.openxmlformats.org/officeDocument/2006/relationships/hyperlink" Target="https://www.youtube.com/watch?v=EnodMqJuQEo" TargetMode="External"/><Relationship Id="rId52" Type="http://schemas.openxmlformats.org/officeDocument/2006/relationships/hyperlink" Target="https://youtu.be/qVBi98-XJ3s" TargetMode="External"/><Relationship Id="rId60" Type="http://schemas.openxmlformats.org/officeDocument/2006/relationships/hyperlink" Target="https://docs.google.com/document/d/1Zr3VTmHGMqPlQLAS_I057do_FZkj7JimC_dQ7EeojAs/edit?usp=sharing" TargetMode="External"/><Relationship Id="rId65" Type="http://schemas.openxmlformats.org/officeDocument/2006/relationships/hyperlink" Target="https://codeforces.com/group/MWSDmqGsZm/contests" TargetMode="External"/><Relationship Id="rId73" Type="http://schemas.openxmlformats.org/officeDocument/2006/relationships/hyperlink" Target="https://www.youtube.com/watch?v=xmjB7u7mHWE&amp;ab_channel=ArabicCompetitiveProgramming" TargetMode="External"/><Relationship Id="rId78" Type="http://schemas.openxmlformats.org/officeDocument/2006/relationships/vmlDrawing" Target="../drawings/vmlDrawing6.vml"/><Relationship Id="rId4" Type="http://schemas.openxmlformats.org/officeDocument/2006/relationships/hyperlink" Target="https://youtu.be/ZdULFEUxL6w" TargetMode="External"/><Relationship Id="rId9" Type="http://schemas.openxmlformats.org/officeDocument/2006/relationships/hyperlink" Target="https://codeforces.com/group/89XuL6UX2M/contest/415499" TargetMode="External"/><Relationship Id="rId13" Type="http://schemas.openxmlformats.org/officeDocument/2006/relationships/hyperlink" Target="https://www.youtube.com/watch?v=DWaor1rGxog&amp;list=PLR5x_RGTMNNX6KCXeA9Fj-xNLzt9bi3eL&amp;index=15" TargetMode="External"/><Relationship Id="rId18" Type="http://schemas.openxmlformats.org/officeDocument/2006/relationships/hyperlink" Target="https://docs.google.com/document/d/1NpDzcmN3i5kJCUYY2SEtC-4S68GZXgd9FLf0GM37FlA/edit?usp=sharing" TargetMode="External"/><Relationship Id="rId39" Type="http://schemas.openxmlformats.org/officeDocument/2006/relationships/hyperlink" Target="https://youtu.be/rUDC13pfB5E" TargetMode="External"/><Relationship Id="rId34" Type="http://schemas.openxmlformats.org/officeDocument/2006/relationships/hyperlink" Target="https://codeforces.com/group/89XuL6UX2M/contest/409634" TargetMode="External"/><Relationship Id="rId50" Type="http://schemas.openxmlformats.org/officeDocument/2006/relationships/hyperlink" Target="https://docs.google.com/document/d/1_WbeHNiM37RPWeOSTECWtCYnQi8iaDB-912ppCS_1Oc/edit?usp=sharing" TargetMode="External"/><Relationship Id="rId55" Type="http://schemas.openxmlformats.org/officeDocument/2006/relationships/hyperlink" Target="https://youtu.be/LsBZvL4-KuE" TargetMode="External"/><Relationship Id="rId76" Type="http://schemas.openxmlformats.org/officeDocument/2006/relationships/hyperlink" Target="https://docs.google.com/document/d/12ytg0PQno_Zt3T8S15ACL2pBIwBuWI6bD7095gyE1Sw/edit?usp=sharing" TargetMode="External"/><Relationship Id="rId7" Type="http://schemas.openxmlformats.org/officeDocument/2006/relationships/hyperlink" Target="https://docs.google.com/document/d/1eFCvs-rUJJZ26KwQcufD3jJwvolySSDyG0BK6dZNDlg/edit?usp=sharing" TargetMode="External"/><Relationship Id="rId71" Type="http://schemas.openxmlformats.org/officeDocument/2006/relationships/hyperlink" Target="https://www.youtube.com/watch?v=qmHE9QISuVQ&amp;ab_channel=ArabicCompetitiveProgramming" TargetMode="External"/><Relationship Id="rId2" Type="http://schemas.openxmlformats.org/officeDocument/2006/relationships/hyperlink" Target="https://codeforces.com/group/89XuL6UX2M/contest/420457" TargetMode="External"/><Relationship Id="rId29" Type="http://schemas.openxmlformats.org/officeDocument/2006/relationships/hyperlink" Target="https://docs.google.com/presentation/d/1xxvTuSBV495g7GNUyNVPDpRmnoVlCHu-F9fZEouvq9A/edit?usp=sharing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GoqfS1m1BYo" TargetMode="External"/><Relationship Id="rId21" Type="http://schemas.openxmlformats.org/officeDocument/2006/relationships/hyperlink" Target="https://youtu.be/z61hvizsrZs" TargetMode="External"/><Relationship Id="rId42" Type="http://schemas.openxmlformats.org/officeDocument/2006/relationships/hyperlink" Target="https://www.youtube.com/watch?v=fQwD4-FxQBU" TargetMode="External"/><Relationship Id="rId47" Type="http://schemas.openxmlformats.org/officeDocument/2006/relationships/hyperlink" Target="https://docs.google.com/presentation/d/1FQu7vfIRoJfak0jiHONAjrIfi2D9FJup/edit?usp=sharing&amp;ouid=102862889869070351436&amp;rtpof=true&amp;sd=true" TargetMode="External"/><Relationship Id="rId63" Type="http://schemas.openxmlformats.org/officeDocument/2006/relationships/hyperlink" Target="https://www.youtube.com/watch?v=NVwUSvelcIo&amp;ab_channel=KMRScript" TargetMode="External"/><Relationship Id="rId68" Type="http://schemas.openxmlformats.org/officeDocument/2006/relationships/hyperlink" Target="https://www.youtube.com/watch?v=EN1kX4HIPgs&amp;ab_channel=ArabicCompetitiveProgramming" TargetMode="External"/><Relationship Id="rId16" Type="http://schemas.openxmlformats.org/officeDocument/2006/relationships/hyperlink" Target="https://www.mathsisfun.com/geometry/index.html" TargetMode="External"/><Relationship Id="rId11" Type="http://schemas.openxmlformats.org/officeDocument/2006/relationships/hyperlink" Target="https://www.youtube.com/watch?v=JS-0DOGrNmo&amp;list=PLR5x_RGTMNNX6KCXeA9Fj-xNLzt9bi3eL&amp;index=9" TargetMode="External"/><Relationship Id="rId24" Type="http://schemas.openxmlformats.org/officeDocument/2006/relationships/hyperlink" Target="https://docs.google.com/presentation/u/0/d/1ByY8rikmz44g8pt84f2eRjfodX9mKU9RZQpYtfVcE5Q/edit" TargetMode="External"/><Relationship Id="rId32" Type="http://schemas.openxmlformats.org/officeDocument/2006/relationships/hyperlink" Target="https://codeforces.com/group/89XuL6UX2M/contest/412446" TargetMode="External"/><Relationship Id="rId37" Type="http://schemas.openxmlformats.org/officeDocument/2006/relationships/hyperlink" Target="https://youtu.be/rxKcqvbWkL0" TargetMode="External"/><Relationship Id="rId40" Type="http://schemas.openxmlformats.org/officeDocument/2006/relationships/hyperlink" Target="https://www.youtube.com/watch?v=GUJlDqIMFVA&amp;list=PLPt2dINI2MIbwnEoeHZnUHeUHjTd8x4F3&amp;index=26" TargetMode="External"/><Relationship Id="rId45" Type="http://schemas.openxmlformats.org/officeDocument/2006/relationships/hyperlink" Target="https://www.youtube.com/watch?v=pIEGHDZHOCk" TargetMode="External"/><Relationship Id="rId53" Type="http://schemas.openxmlformats.org/officeDocument/2006/relationships/hyperlink" Target="https://youtu.be/yjzB3-CxWmE" TargetMode="External"/><Relationship Id="rId58" Type="http://schemas.openxmlformats.org/officeDocument/2006/relationships/hyperlink" Target="https://drive.google.com/file/d/1N6gYIzJtwzM4f0oEVBSYQJ2AyeodC6iq/view?usp=sharing" TargetMode="External"/><Relationship Id="rId66" Type="http://schemas.openxmlformats.org/officeDocument/2006/relationships/hyperlink" Target="https://www.facebook.com/groups/icpc.assiut/permalink/3275657812449197/" TargetMode="External"/><Relationship Id="rId74" Type="http://schemas.openxmlformats.org/officeDocument/2006/relationships/hyperlink" Target="https://docs.google.com/presentation/d/154mZm6XL7ReJyQIDx5xWCVy1K82abXKywhbG6waGjBc/edit?usp=sharing" TargetMode="External"/><Relationship Id="rId79" Type="http://schemas.openxmlformats.org/officeDocument/2006/relationships/comments" Target="../comments7.xml"/><Relationship Id="rId5" Type="http://schemas.openxmlformats.org/officeDocument/2006/relationships/hyperlink" Target="https://youtu.be/nHVkX-OKtDo" TargetMode="External"/><Relationship Id="rId61" Type="http://schemas.openxmlformats.org/officeDocument/2006/relationships/hyperlink" Target="https://codeforces.com/group/KoHyJVODso/contest/406233" TargetMode="External"/><Relationship Id="rId19" Type="http://schemas.openxmlformats.org/officeDocument/2006/relationships/hyperlink" Target="https://codeforces.com/group/89XuL6UX2M/contest/415327" TargetMode="External"/><Relationship Id="rId14" Type="http://schemas.openxmlformats.org/officeDocument/2006/relationships/hyperlink" Target="https://www.youtube.com/watch?v=si-Tk_C0nIQ&amp;list=PLR5x_RGTMNNX6KCXeA9Fj-xNLzt9bi3eL&amp;index=18" TargetMode="External"/><Relationship Id="rId22" Type="http://schemas.openxmlformats.org/officeDocument/2006/relationships/hyperlink" Target="https://youtu.be/ksh0QLTaWt0" TargetMode="External"/><Relationship Id="rId27" Type="http://schemas.openxmlformats.org/officeDocument/2006/relationships/hyperlink" Target="https://youtu.be/rxKcqvbWkL0" TargetMode="External"/><Relationship Id="rId30" Type="http://schemas.openxmlformats.org/officeDocument/2006/relationships/hyperlink" Target="https://docs.google.com/document/d/1U_V6MYtsjt0DUVQDO9RCnEN0iZOSgV0nROWpOSZq388/edit?usp=drivesdk" TargetMode="External"/><Relationship Id="rId35" Type="http://schemas.openxmlformats.org/officeDocument/2006/relationships/hyperlink" Target="https://youtu.be/205MJC3klII" TargetMode="External"/><Relationship Id="rId43" Type="http://schemas.openxmlformats.org/officeDocument/2006/relationships/hyperlink" Target="https://youtu.be/kQGTjql8WjI" TargetMode="External"/><Relationship Id="rId48" Type="http://schemas.openxmlformats.org/officeDocument/2006/relationships/hyperlink" Target="https://docs.google.com/document/d/1e58OmUSpX4KTVNgOn_RRSL-KaGsxtv6IG-toBYUPtik/edit?usp=sharing" TargetMode="External"/><Relationship Id="rId56" Type="http://schemas.openxmlformats.org/officeDocument/2006/relationships/hyperlink" Target="https://youtu.be/_kjcb7w220c" TargetMode="External"/><Relationship Id="rId64" Type="http://schemas.openxmlformats.org/officeDocument/2006/relationships/hyperlink" Target="https://youtu.be/YcRMNzLTIfg" TargetMode="External"/><Relationship Id="rId69" Type="http://schemas.openxmlformats.org/officeDocument/2006/relationships/hyperlink" Target="https://www.youtube.com/watch?v=I11mfEdfh-4&amp;ab_channel=ArabicCompetitiveProgramming" TargetMode="External"/><Relationship Id="rId77" Type="http://schemas.openxmlformats.org/officeDocument/2006/relationships/hyperlink" Target="https://docs.google.com/document/d/12gHStC9MivvDYh6-scl0TUjadeEXQF1PcEGy3gqTEpw/edit?usp=sharing" TargetMode="External"/><Relationship Id="rId8" Type="http://schemas.openxmlformats.org/officeDocument/2006/relationships/hyperlink" Target="https://codeforces.com/group/89XuL6UX2M/contest/416873" TargetMode="External"/><Relationship Id="rId51" Type="http://schemas.openxmlformats.org/officeDocument/2006/relationships/hyperlink" Target="https://codeforces.com/group/KoHyJVODso/contest/408072" TargetMode="External"/><Relationship Id="rId72" Type="http://schemas.openxmlformats.org/officeDocument/2006/relationships/hyperlink" Target="https://www.youtube.com/watch?v=jJVaDl_dePk&amp;ab_channel=ArabicCompetitiveProgramming" TargetMode="External"/><Relationship Id="rId3" Type="http://schemas.openxmlformats.org/officeDocument/2006/relationships/hyperlink" Target="https://codeforces.com/group/89XuL6UX2M/contest/419307" TargetMode="External"/><Relationship Id="rId12" Type="http://schemas.openxmlformats.org/officeDocument/2006/relationships/hyperlink" Target="https://www.youtube.com/watch?v=O4WljSHt27w&amp;list=PLR5x_RGTMNNX6KCXeA9Fj-xNLzt9bi3eL&amp;index=12" TargetMode="External"/><Relationship Id="rId17" Type="http://schemas.openxmlformats.org/officeDocument/2006/relationships/hyperlink" Target="https://cutt.ly/0fldBiC" TargetMode="External"/><Relationship Id="rId25" Type="http://schemas.openxmlformats.org/officeDocument/2006/relationships/hyperlink" Target="https://docs.google.com/document/d/1fbBSanlhCNGyrnrR4ww0wulNRFLipJvV1Yf2XJsPIdc/edit?usp=sharing" TargetMode="External"/><Relationship Id="rId33" Type="http://schemas.openxmlformats.org/officeDocument/2006/relationships/hyperlink" Target="https://codeforces.com/group/89XuL6UX2M/contest/409808" TargetMode="External"/><Relationship Id="rId38" Type="http://schemas.openxmlformats.org/officeDocument/2006/relationships/hyperlink" Target="https://youtu.be/-GxY9NCG9Bw" TargetMode="External"/><Relationship Id="rId46" Type="http://schemas.openxmlformats.org/officeDocument/2006/relationships/hyperlink" Target="https://docs.google.com/presentation/d/1RAWe6nFld0aVllxbY7rin67evY9kFMxf/edit?usp=sharing&amp;ouid=102862889869070351436&amp;rtpof=true&amp;sd=true" TargetMode="External"/><Relationship Id="rId59" Type="http://schemas.openxmlformats.org/officeDocument/2006/relationships/hyperlink" Target="https://docs.google.com/document/d/1GuWRdHbHKc6vL4kSQtcr8VSqsIlCcTDgCobpz62QX3U/edit?usp=sharing" TargetMode="External"/><Relationship Id="rId67" Type="http://schemas.openxmlformats.org/officeDocument/2006/relationships/hyperlink" Target="https://www.youtube.com/watch?v=YS1v0-wifg8&amp;ab_channel=ArabicCompetitiveProgramming" TargetMode="External"/><Relationship Id="rId20" Type="http://schemas.openxmlformats.org/officeDocument/2006/relationships/hyperlink" Target="https://codeforces.com/group/89XuL6UX2M/contest/414010" TargetMode="External"/><Relationship Id="rId41" Type="http://schemas.openxmlformats.org/officeDocument/2006/relationships/hyperlink" Target="https://www.youtube.com/watch?v=qrwupQ2_iJo" TargetMode="External"/><Relationship Id="rId54" Type="http://schemas.openxmlformats.org/officeDocument/2006/relationships/hyperlink" Target="https://youtu.be/yLNNnX59jO8" TargetMode="External"/><Relationship Id="rId62" Type="http://schemas.openxmlformats.org/officeDocument/2006/relationships/hyperlink" Target="https://www.youtube.com/watch?v=sqIQjgTYys8&amp;ab_channel=CodeMasry" TargetMode="External"/><Relationship Id="rId70" Type="http://schemas.openxmlformats.org/officeDocument/2006/relationships/hyperlink" Target="https://www.youtube.com/watch?v=ncwIeshX7Kk&amp;ab_channel=ArabicCompetitiveProgramming" TargetMode="External"/><Relationship Id="rId75" Type="http://schemas.openxmlformats.org/officeDocument/2006/relationships/hyperlink" Target="https://docs.google.com/presentation/d/1r6eh7WVyZ8E2FiEiwYIuDQdMzW6Xz__kRYC_RYWizG8/edit?usp=sharing" TargetMode="External"/><Relationship Id="rId1" Type="http://schemas.openxmlformats.org/officeDocument/2006/relationships/hyperlink" Target="https://codeforces.com/group/89XuL6UX2M/contest/421624" TargetMode="External"/><Relationship Id="rId6" Type="http://schemas.openxmlformats.org/officeDocument/2006/relationships/hyperlink" Target="https://docs.google.com/presentation/u/0/d/1jM1C6JoSGLPzwgTA6uxm6pucWSGqStSf361hY1hvRPg/edit" TargetMode="External"/><Relationship Id="rId15" Type="http://schemas.openxmlformats.org/officeDocument/2006/relationships/hyperlink" Target="https://docs.google.com/presentation/d/1Qe3UTgPKCkbbbJRRGTJkE5phpLZ6W0YuX_ImkjKXwwk/edit" TargetMode="External"/><Relationship Id="rId23" Type="http://schemas.openxmlformats.org/officeDocument/2006/relationships/hyperlink" Target="https://youtu.be/Lu3z4rfU-2s" TargetMode="External"/><Relationship Id="rId28" Type="http://schemas.openxmlformats.org/officeDocument/2006/relationships/hyperlink" Target="https://youtu.be/ZKE4VZHS9IY" TargetMode="External"/><Relationship Id="rId36" Type="http://schemas.openxmlformats.org/officeDocument/2006/relationships/hyperlink" Target="https://youtu.be/GoqfS1m1BYo" TargetMode="External"/><Relationship Id="rId49" Type="http://schemas.openxmlformats.org/officeDocument/2006/relationships/hyperlink" Target="https://github.com/AhmedEzzatG/competitiveProgramming/blob/master/newcomers/difference%20between%20subarray%20and%20subsequence.md" TargetMode="External"/><Relationship Id="rId57" Type="http://schemas.openxmlformats.org/officeDocument/2006/relationships/hyperlink" Target="https://youtu.be/mNotKsNLyxo" TargetMode="External"/><Relationship Id="rId10" Type="http://schemas.openxmlformats.org/officeDocument/2006/relationships/hyperlink" Target="https://www.youtube.com/watch?v=Scw9LAtuwvg&amp;list=PLR5x_RGTMNNX6KCXeA9Fj-xNLzt9bi3eL&amp;index=2" TargetMode="External"/><Relationship Id="rId31" Type="http://schemas.openxmlformats.org/officeDocument/2006/relationships/hyperlink" Target="https://codeforces.com/group/89XuL6UX2M/contest/413879" TargetMode="External"/><Relationship Id="rId44" Type="http://schemas.openxmlformats.org/officeDocument/2006/relationships/hyperlink" Target="https://www.youtube.com/watch?v=EnodMqJuQEo" TargetMode="External"/><Relationship Id="rId52" Type="http://schemas.openxmlformats.org/officeDocument/2006/relationships/hyperlink" Target="https://youtu.be/qVBi98-XJ3s" TargetMode="External"/><Relationship Id="rId60" Type="http://schemas.openxmlformats.org/officeDocument/2006/relationships/hyperlink" Target="https://docs.google.com/document/d/1Zr3VTmHGMqPlQLAS_I057do_FZkj7JimC_dQ7EeojAs/edit?usp=sharing" TargetMode="External"/><Relationship Id="rId65" Type="http://schemas.openxmlformats.org/officeDocument/2006/relationships/hyperlink" Target="https://codeforces.com/group/MWSDmqGsZm/contests" TargetMode="External"/><Relationship Id="rId73" Type="http://schemas.openxmlformats.org/officeDocument/2006/relationships/hyperlink" Target="https://www.youtube.com/watch?v=xmjB7u7mHWE&amp;ab_channel=ArabicCompetitiveProgramming" TargetMode="External"/><Relationship Id="rId78" Type="http://schemas.openxmlformats.org/officeDocument/2006/relationships/vmlDrawing" Target="../drawings/vmlDrawing7.vml"/><Relationship Id="rId4" Type="http://schemas.openxmlformats.org/officeDocument/2006/relationships/hyperlink" Target="https://youtu.be/ZdULFEUxL6w" TargetMode="External"/><Relationship Id="rId9" Type="http://schemas.openxmlformats.org/officeDocument/2006/relationships/hyperlink" Target="https://codeforces.com/group/89XuL6UX2M/contest/415499" TargetMode="External"/><Relationship Id="rId13" Type="http://schemas.openxmlformats.org/officeDocument/2006/relationships/hyperlink" Target="https://www.youtube.com/watch?v=DWaor1rGxog&amp;list=PLR5x_RGTMNNX6KCXeA9Fj-xNLzt9bi3eL&amp;index=15" TargetMode="External"/><Relationship Id="rId18" Type="http://schemas.openxmlformats.org/officeDocument/2006/relationships/hyperlink" Target="https://docs.google.com/document/d/1NpDzcmN3i5kJCUYY2SEtC-4S68GZXgd9FLf0GM37FlA/edit?usp=sharing" TargetMode="External"/><Relationship Id="rId39" Type="http://schemas.openxmlformats.org/officeDocument/2006/relationships/hyperlink" Target="https://youtu.be/rUDC13pfB5E" TargetMode="External"/><Relationship Id="rId34" Type="http://schemas.openxmlformats.org/officeDocument/2006/relationships/hyperlink" Target="https://codeforces.com/group/89XuL6UX2M/contest/409634" TargetMode="External"/><Relationship Id="rId50" Type="http://schemas.openxmlformats.org/officeDocument/2006/relationships/hyperlink" Target="https://docs.google.com/document/d/1_WbeHNiM37RPWeOSTECWtCYnQi8iaDB-912ppCS_1Oc/edit?usp=sharing" TargetMode="External"/><Relationship Id="rId55" Type="http://schemas.openxmlformats.org/officeDocument/2006/relationships/hyperlink" Target="https://youtu.be/LsBZvL4-KuE" TargetMode="External"/><Relationship Id="rId76" Type="http://schemas.openxmlformats.org/officeDocument/2006/relationships/hyperlink" Target="https://docs.google.com/document/d/12ytg0PQno_Zt3T8S15ACL2pBIwBuWI6bD7095gyE1Sw/edit?usp=sharing" TargetMode="External"/><Relationship Id="rId7" Type="http://schemas.openxmlformats.org/officeDocument/2006/relationships/hyperlink" Target="https://docs.google.com/document/d/1eFCvs-rUJJZ26KwQcufD3jJwvolySSDyG0BK6dZNDlg/edit?usp=sharing" TargetMode="External"/><Relationship Id="rId71" Type="http://schemas.openxmlformats.org/officeDocument/2006/relationships/hyperlink" Target="https://www.youtube.com/watch?v=qmHE9QISuVQ&amp;ab_channel=ArabicCompetitiveProgramming" TargetMode="External"/><Relationship Id="rId2" Type="http://schemas.openxmlformats.org/officeDocument/2006/relationships/hyperlink" Target="https://codeforces.com/group/89XuL6UX2M/contest/420457" TargetMode="External"/><Relationship Id="rId29" Type="http://schemas.openxmlformats.org/officeDocument/2006/relationships/hyperlink" Target="https://docs.google.com/presentation/d/1xxvTuSBV495g7GNUyNVPDpRmnoVlCHu-F9fZEouvq9A/edit?usp=sharing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GoqfS1m1BYo" TargetMode="External"/><Relationship Id="rId21" Type="http://schemas.openxmlformats.org/officeDocument/2006/relationships/hyperlink" Target="https://youtu.be/z61hvizsrZs" TargetMode="External"/><Relationship Id="rId42" Type="http://schemas.openxmlformats.org/officeDocument/2006/relationships/hyperlink" Target="https://www.youtube.com/watch?v=fQwD4-FxQBU" TargetMode="External"/><Relationship Id="rId47" Type="http://schemas.openxmlformats.org/officeDocument/2006/relationships/hyperlink" Target="https://docs.google.com/presentation/d/1FQu7vfIRoJfak0jiHONAjrIfi2D9FJup/edit?usp=sharing&amp;ouid=102862889869070351436&amp;rtpof=true&amp;sd=true" TargetMode="External"/><Relationship Id="rId63" Type="http://schemas.openxmlformats.org/officeDocument/2006/relationships/hyperlink" Target="https://www.youtube.com/watch?v=NVwUSvelcIo&amp;ab_channel=KMRScript" TargetMode="External"/><Relationship Id="rId68" Type="http://schemas.openxmlformats.org/officeDocument/2006/relationships/hyperlink" Target="https://www.youtube.com/watch?v=EN1kX4HIPgs&amp;ab_channel=ArabicCompetitiveProgramming" TargetMode="External"/><Relationship Id="rId16" Type="http://schemas.openxmlformats.org/officeDocument/2006/relationships/hyperlink" Target="https://www.mathsisfun.com/geometry/index.html" TargetMode="External"/><Relationship Id="rId11" Type="http://schemas.openxmlformats.org/officeDocument/2006/relationships/hyperlink" Target="https://www.youtube.com/watch?v=JS-0DOGrNmo&amp;list=PLR5x_RGTMNNX6KCXeA9Fj-xNLzt9bi3eL&amp;index=9" TargetMode="External"/><Relationship Id="rId24" Type="http://schemas.openxmlformats.org/officeDocument/2006/relationships/hyperlink" Target="https://docs.google.com/presentation/u/0/d/1ByY8rikmz44g8pt84f2eRjfodX9mKU9RZQpYtfVcE5Q/edit" TargetMode="External"/><Relationship Id="rId32" Type="http://schemas.openxmlformats.org/officeDocument/2006/relationships/hyperlink" Target="https://codeforces.com/group/89XuL6UX2M/contest/412446" TargetMode="External"/><Relationship Id="rId37" Type="http://schemas.openxmlformats.org/officeDocument/2006/relationships/hyperlink" Target="https://youtu.be/rxKcqvbWkL0" TargetMode="External"/><Relationship Id="rId40" Type="http://schemas.openxmlformats.org/officeDocument/2006/relationships/hyperlink" Target="https://www.youtube.com/watch?v=GUJlDqIMFVA&amp;list=PLPt2dINI2MIbwnEoeHZnUHeUHjTd8x4F3&amp;index=26" TargetMode="External"/><Relationship Id="rId45" Type="http://schemas.openxmlformats.org/officeDocument/2006/relationships/hyperlink" Target="https://www.youtube.com/watch?v=pIEGHDZHOCk" TargetMode="External"/><Relationship Id="rId53" Type="http://schemas.openxmlformats.org/officeDocument/2006/relationships/hyperlink" Target="https://youtu.be/yjzB3-CxWmE" TargetMode="External"/><Relationship Id="rId58" Type="http://schemas.openxmlformats.org/officeDocument/2006/relationships/hyperlink" Target="https://drive.google.com/file/d/1N6gYIzJtwzM4f0oEVBSYQJ2AyeodC6iq/view?usp=sharing" TargetMode="External"/><Relationship Id="rId66" Type="http://schemas.openxmlformats.org/officeDocument/2006/relationships/hyperlink" Target="https://www.facebook.com/groups/icpc.assiut/permalink/3275657812449197/" TargetMode="External"/><Relationship Id="rId74" Type="http://schemas.openxmlformats.org/officeDocument/2006/relationships/hyperlink" Target="https://docs.google.com/presentation/d/154mZm6XL7ReJyQIDx5xWCVy1K82abXKywhbG6waGjBc/edit?usp=sharing" TargetMode="External"/><Relationship Id="rId79" Type="http://schemas.openxmlformats.org/officeDocument/2006/relationships/comments" Target="../comments8.xml"/><Relationship Id="rId5" Type="http://schemas.openxmlformats.org/officeDocument/2006/relationships/hyperlink" Target="https://youtu.be/nHVkX-OKtDo" TargetMode="External"/><Relationship Id="rId61" Type="http://schemas.openxmlformats.org/officeDocument/2006/relationships/hyperlink" Target="https://codeforces.com/group/KoHyJVODso/contest/406233" TargetMode="External"/><Relationship Id="rId19" Type="http://schemas.openxmlformats.org/officeDocument/2006/relationships/hyperlink" Target="https://codeforces.com/group/89XuL6UX2M/contest/415327" TargetMode="External"/><Relationship Id="rId14" Type="http://schemas.openxmlformats.org/officeDocument/2006/relationships/hyperlink" Target="https://www.youtube.com/watch?v=si-Tk_C0nIQ&amp;list=PLR5x_RGTMNNX6KCXeA9Fj-xNLzt9bi3eL&amp;index=18" TargetMode="External"/><Relationship Id="rId22" Type="http://schemas.openxmlformats.org/officeDocument/2006/relationships/hyperlink" Target="https://youtu.be/ksh0QLTaWt0" TargetMode="External"/><Relationship Id="rId27" Type="http://schemas.openxmlformats.org/officeDocument/2006/relationships/hyperlink" Target="https://youtu.be/rxKcqvbWkL0" TargetMode="External"/><Relationship Id="rId30" Type="http://schemas.openxmlformats.org/officeDocument/2006/relationships/hyperlink" Target="https://docs.google.com/document/d/1U_V6MYtsjt0DUVQDO9RCnEN0iZOSgV0nROWpOSZq388/edit?usp=drivesdk" TargetMode="External"/><Relationship Id="rId35" Type="http://schemas.openxmlformats.org/officeDocument/2006/relationships/hyperlink" Target="https://youtu.be/205MJC3klII" TargetMode="External"/><Relationship Id="rId43" Type="http://schemas.openxmlformats.org/officeDocument/2006/relationships/hyperlink" Target="https://youtu.be/kQGTjql8WjI" TargetMode="External"/><Relationship Id="rId48" Type="http://schemas.openxmlformats.org/officeDocument/2006/relationships/hyperlink" Target="https://docs.google.com/document/d/1e58OmUSpX4KTVNgOn_RRSL-KaGsxtv6IG-toBYUPtik/edit?usp=sharing" TargetMode="External"/><Relationship Id="rId56" Type="http://schemas.openxmlformats.org/officeDocument/2006/relationships/hyperlink" Target="https://youtu.be/_kjcb7w220c" TargetMode="External"/><Relationship Id="rId64" Type="http://schemas.openxmlformats.org/officeDocument/2006/relationships/hyperlink" Target="https://youtu.be/YcRMNzLTIfg" TargetMode="External"/><Relationship Id="rId69" Type="http://schemas.openxmlformats.org/officeDocument/2006/relationships/hyperlink" Target="https://www.youtube.com/watch?v=I11mfEdfh-4&amp;ab_channel=ArabicCompetitiveProgramming" TargetMode="External"/><Relationship Id="rId77" Type="http://schemas.openxmlformats.org/officeDocument/2006/relationships/hyperlink" Target="https://docs.google.com/document/d/12gHStC9MivvDYh6-scl0TUjadeEXQF1PcEGy3gqTEpw/edit?usp=sharing" TargetMode="External"/><Relationship Id="rId8" Type="http://schemas.openxmlformats.org/officeDocument/2006/relationships/hyperlink" Target="https://codeforces.com/group/89XuL6UX2M/contest/416873" TargetMode="External"/><Relationship Id="rId51" Type="http://schemas.openxmlformats.org/officeDocument/2006/relationships/hyperlink" Target="https://codeforces.com/group/KoHyJVODso/contest/408072" TargetMode="External"/><Relationship Id="rId72" Type="http://schemas.openxmlformats.org/officeDocument/2006/relationships/hyperlink" Target="https://www.youtube.com/watch?v=jJVaDl_dePk&amp;ab_channel=ArabicCompetitiveProgramming" TargetMode="External"/><Relationship Id="rId3" Type="http://schemas.openxmlformats.org/officeDocument/2006/relationships/hyperlink" Target="https://codeforces.com/group/89XuL6UX2M/contest/419307" TargetMode="External"/><Relationship Id="rId12" Type="http://schemas.openxmlformats.org/officeDocument/2006/relationships/hyperlink" Target="https://www.youtube.com/watch?v=O4WljSHt27w&amp;list=PLR5x_RGTMNNX6KCXeA9Fj-xNLzt9bi3eL&amp;index=12" TargetMode="External"/><Relationship Id="rId17" Type="http://schemas.openxmlformats.org/officeDocument/2006/relationships/hyperlink" Target="https://cutt.ly/0fldBiC" TargetMode="External"/><Relationship Id="rId25" Type="http://schemas.openxmlformats.org/officeDocument/2006/relationships/hyperlink" Target="https://docs.google.com/document/d/1fbBSanlhCNGyrnrR4ww0wulNRFLipJvV1Yf2XJsPIdc/edit?usp=sharing" TargetMode="External"/><Relationship Id="rId33" Type="http://schemas.openxmlformats.org/officeDocument/2006/relationships/hyperlink" Target="https://codeforces.com/group/89XuL6UX2M/contest/409808" TargetMode="External"/><Relationship Id="rId38" Type="http://schemas.openxmlformats.org/officeDocument/2006/relationships/hyperlink" Target="https://youtu.be/-GxY9NCG9Bw" TargetMode="External"/><Relationship Id="rId46" Type="http://schemas.openxmlformats.org/officeDocument/2006/relationships/hyperlink" Target="https://docs.google.com/presentation/d/1RAWe6nFld0aVllxbY7rin67evY9kFMxf/edit?usp=sharing&amp;ouid=102862889869070351436&amp;rtpof=true&amp;sd=true" TargetMode="External"/><Relationship Id="rId59" Type="http://schemas.openxmlformats.org/officeDocument/2006/relationships/hyperlink" Target="https://docs.google.com/document/d/1GuWRdHbHKc6vL4kSQtcr8VSqsIlCcTDgCobpz62QX3U/edit?usp=sharing" TargetMode="External"/><Relationship Id="rId67" Type="http://schemas.openxmlformats.org/officeDocument/2006/relationships/hyperlink" Target="https://www.youtube.com/watch?v=YS1v0-wifg8&amp;ab_channel=ArabicCompetitiveProgramming" TargetMode="External"/><Relationship Id="rId20" Type="http://schemas.openxmlformats.org/officeDocument/2006/relationships/hyperlink" Target="https://codeforces.com/group/89XuL6UX2M/contest/414010" TargetMode="External"/><Relationship Id="rId41" Type="http://schemas.openxmlformats.org/officeDocument/2006/relationships/hyperlink" Target="https://www.youtube.com/watch?v=qrwupQ2_iJo" TargetMode="External"/><Relationship Id="rId54" Type="http://schemas.openxmlformats.org/officeDocument/2006/relationships/hyperlink" Target="https://youtu.be/yLNNnX59jO8" TargetMode="External"/><Relationship Id="rId62" Type="http://schemas.openxmlformats.org/officeDocument/2006/relationships/hyperlink" Target="https://www.youtube.com/watch?v=sqIQjgTYys8&amp;ab_channel=CodeMasry" TargetMode="External"/><Relationship Id="rId70" Type="http://schemas.openxmlformats.org/officeDocument/2006/relationships/hyperlink" Target="https://www.youtube.com/watch?v=ncwIeshX7Kk&amp;ab_channel=ArabicCompetitiveProgramming" TargetMode="External"/><Relationship Id="rId75" Type="http://schemas.openxmlformats.org/officeDocument/2006/relationships/hyperlink" Target="https://docs.google.com/presentation/d/1r6eh7WVyZ8E2FiEiwYIuDQdMzW6Xz__kRYC_RYWizG8/edit?usp=sharing" TargetMode="External"/><Relationship Id="rId1" Type="http://schemas.openxmlformats.org/officeDocument/2006/relationships/hyperlink" Target="https://codeforces.com/group/89XuL6UX2M/contest/421624" TargetMode="External"/><Relationship Id="rId6" Type="http://schemas.openxmlformats.org/officeDocument/2006/relationships/hyperlink" Target="https://docs.google.com/presentation/u/0/d/1jM1C6JoSGLPzwgTA6uxm6pucWSGqStSf361hY1hvRPg/edit" TargetMode="External"/><Relationship Id="rId15" Type="http://schemas.openxmlformats.org/officeDocument/2006/relationships/hyperlink" Target="https://docs.google.com/presentation/d/1Qe3UTgPKCkbbbJRRGTJkE5phpLZ6W0YuX_ImkjKXwwk/edit" TargetMode="External"/><Relationship Id="rId23" Type="http://schemas.openxmlformats.org/officeDocument/2006/relationships/hyperlink" Target="https://youtu.be/Lu3z4rfU-2s" TargetMode="External"/><Relationship Id="rId28" Type="http://schemas.openxmlformats.org/officeDocument/2006/relationships/hyperlink" Target="https://youtu.be/ZKE4VZHS9IY" TargetMode="External"/><Relationship Id="rId36" Type="http://schemas.openxmlformats.org/officeDocument/2006/relationships/hyperlink" Target="https://youtu.be/GoqfS1m1BYo" TargetMode="External"/><Relationship Id="rId49" Type="http://schemas.openxmlformats.org/officeDocument/2006/relationships/hyperlink" Target="https://github.com/AhmedEzzatG/competitiveProgramming/blob/master/newcomers/difference%20between%20subarray%20and%20subsequence.md" TargetMode="External"/><Relationship Id="rId57" Type="http://schemas.openxmlformats.org/officeDocument/2006/relationships/hyperlink" Target="https://youtu.be/mNotKsNLyxo" TargetMode="External"/><Relationship Id="rId10" Type="http://schemas.openxmlformats.org/officeDocument/2006/relationships/hyperlink" Target="https://www.youtube.com/watch?v=Scw9LAtuwvg&amp;list=PLR5x_RGTMNNX6KCXeA9Fj-xNLzt9bi3eL&amp;index=2" TargetMode="External"/><Relationship Id="rId31" Type="http://schemas.openxmlformats.org/officeDocument/2006/relationships/hyperlink" Target="https://codeforces.com/group/89XuL6UX2M/contest/413879" TargetMode="External"/><Relationship Id="rId44" Type="http://schemas.openxmlformats.org/officeDocument/2006/relationships/hyperlink" Target="https://www.youtube.com/watch?v=EnodMqJuQEo" TargetMode="External"/><Relationship Id="rId52" Type="http://schemas.openxmlformats.org/officeDocument/2006/relationships/hyperlink" Target="https://youtu.be/qVBi98-XJ3s" TargetMode="External"/><Relationship Id="rId60" Type="http://schemas.openxmlformats.org/officeDocument/2006/relationships/hyperlink" Target="https://docs.google.com/document/d/1Zr3VTmHGMqPlQLAS_I057do_FZkj7JimC_dQ7EeojAs/edit?usp=sharing" TargetMode="External"/><Relationship Id="rId65" Type="http://schemas.openxmlformats.org/officeDocument/2006/relationships/hyperlink" Target="https://codeforces.com/group/MWSDmqGsZm/contests" TargetMode="External"/><Relationship Id="rId73" Type="http://schemas.openxmlformats.org/officeDocument/2006/relationships/hyperlink" Target="https://www.youtube.com/watch?v=xmjB7u7mHWE&amp;ab_channel=ArabicCompetitiveProgramming" TargetMode="External"/><Relationship Id="rId78" Type="http://schemas.openxmlformats.org/officeDocument/2006/relationships/vmlDrawing" Target="../drawings/vmlDrawing8.vml"/><Relationship Id="rId4" Type="http://schemas.openxmlformats.org/officeDocument/2006/relationships/hyperlink" Target="https://youtu.be/ZdULFEUxL6w" TargetMode="External"/><Relationship Id="rId9" Type="http://schemas.openxmlformats.org/officeDocument/2006/relationships/hyperlink" Target="https://codeforces.com/group/89XuL6UX2M/contest/415499" TargetMode="External"/><Relationship Id="rId13" Type="http://schemas.openxmlformats.org/officeDocument/2006/relationships/hyperlink" Target="https://www.youtube.com/watch?v=DWaor1rGxog&amp;list=PLR5x_RGTMNNX6KCXeA9Fj-xNLzt9bi3eL&amp;index=15" TargetMode="External"/><Relationship Id="rId18" Type="http://schemas.openxmlformats.org/officeDocument/2006/relationships/hyperlink" Target="https://docs.google.com/document/d/1NpDzcmN3i5kJCUYY2SEtC-4S68GZXgd9FLf0GM37FlA/edit?usp=sharing" TargetMode="External"/><Relationship Id="rId39" Type="http://schemas.openxmlformats.org/officeDocument/2006/relationships/hyperlink" Target="https://youtu.be/rUDC13pfB5E" TargetMode="External"/><Relationship Id="rId34" Type="http://schemas.openxmlformats.org/officeDocument/2006/relationships/hyperlink" Target="https://codeforces.com/group/89XuL6UX2M/contest/409634" TargetMode="External"/><Relationship Id="rId50" Type="http://schemas.openxmlformats.org/officeDocument/2006/relationships/hyperlink" Target="https://docs.google.com/document/d/1_WbeHNiM37RPWeOSTECWtCYnQi8iaDB-912ppCS_1Oc/edit?usp=sharing" TargetMode="External"/><Relationship Id="rId55" Type="http://schemas.openxmlformats.org/officeDocument/2006/relationships/hyperlink" Target="https://youtu.be/LsBZvL4-KuE" TargetMode="External"/><Relationship Id="rId76" Type="http://schemas.openxmlformats.org/officeDocument/2006/relationships/hyperlink" Target="https://docs.google.com/document/d/12ytg0PQno_Zt3T8S15ACL2pBIwBuWI6bD7095gyE1Sw/edit?usp=sharing" TargetMode="External"/><Relationship Id="rId7" Type="http://schemas.openxmlformats.org/officeDocument/2006/relationships/hyperlink" Target="https://docs.google.com/document/d/1eFCvs-rUJJZ26KwQcufD3jJwvolySSDyG0BK6dZNDlg/edit?usp=sharing" TargetMode="External"/><Relationship Id="rId71" Type="http://schemas.openxmlformats.org/officeDocument/2006/relationships/hyperlink" Target="https://www.youtube.com/watch?v=qmHE9QISuVQ&amp;ab_channel=ArabicCompetitiveProgramming" TargetMode="External"/><Relationship Id="rId2" Type="http://schemas.openxmlformats.org/officeDocument/2006/relationships/hyperlink" Target="https://codeforces.com/group/89XuL6UX2M/contest/420457" TargetMode="External"/><Relationship Id="rId29" Type="http://schemas.openxmlformats.org/officeDocument/2006/relationships/hyperlink" Target="https://docs.google.com/presentation/d/1xxvTuSBV495g7GNUyNVPDpRmnoVlCHu-F9fZEouvq9A/edit?usp=sharing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GoqfS1m1BYo" TargetMode="External"/><Relationship Id="rId21" Type="http://schemas.openxmlformats.org/officeDocument/2006/relationships/hyperlink" Target="https://youtu.be/z61hvizsrZs" TargetMode="External"/><Relationship Id="rId42" Type="http://schemas.openxmlformats.org/officeDocument/2006/relationships/hyperlink" Target="https://www.youtube.com/watch?v=fQwD4-FxQBU" TargetMode="External"/><Relationship Id="rId47" Type="http://schemas.openxmlformats.org/officeDocument/2006/relationships/hyperlink" Target="https://docs.google.com/presentation/d/1FQu7vfIRoJfak0jiHONAjrIfi2D9FJup/edit?usp=sharing&amp;ouid=102862889869070351436&amp;rtpof=true&amp;sd=true" TargetMode="External"/><Relationship Id="rId63" Type="http://schemas.openxmlformats.org/officeDocument/2006/relationships/hyperlink" Target="https://www.youtube.com/watch?v=NVwUSvelcIo&amp;ab_channel=KMRScript" TargetMode="External"/><Relationship Id="rId68" Type="http://schemas.openxmlformats.org/officeDocument/2006/relationships/hyperlink" Target="https://www.youtube.com/watch?v=EN1kX4HIPgs&amp;ab_channel=ArabicCompetitiveProgramming" TargetMode="External"/><Relationship Id="rId16" Type="http://schemas.openxmlformats.org/officeDocument/2006/relationships/hyperlink" Target="https://www.mathsisfun.com/geometry/index.html" TargetMode="External"/><Relationship Id="rId11" Type="http://schemas.openxmlformats.org/officeDocument/2006/relationships/hyperlink" Target="https://www.youtube.com/watch?v=JS-0DOGrNmo&amp;list=PLR5x_RGTMNNX6KCXeA9Fj-xNLzt9bi3eL&amp;index=9" TargetMode="External"/><Relationship Id="rId24" Type="http://schemas.openxmlformats.org/officeDocument/2006/relationships/hyperlink" Target="https://docs.google.com/presentation/u/0/d/1ByY8rikmz44g8pt84f2eRjfodX9mKU9RZQpYtfVcE5Q/edit" TargetMode="External"/><Relationship Id="rId32" Type="http://schemas.openxmlformats.org/officeDocument/2006/relationships/hyperlink" Target="https://codeforces.com/group/89XuL6UX2M/contest/412446" TargetMode="External"/><Relationship Id="rId37" Type="http://schemas.openxmlformats.org/officeDocument/2006/relationships/hyperlink" Target="https://youtu.be/rxKcqvbWkL0" TargetMode="External"/><Relationship Id="rId40" Type="http://schemas.openxmlformats.org/officeDocument/2006/relationships/hyperlink" Target="https://www.youtube.com/watch?v=GUJlDqIMFVA&amp;list=PLPt2dINI2MIbwnEoeHZnUHeUHjTd8x4F3&amp;index=26" TargetMode="External"/><Relationship Id="rId45" Type="http://schemas.openxmlformats.org/officeDocument/2006/relationships/hyperlink" Target="https://www.youtube.com/watch?v=pIEGHDZHOCk" TargetMode="External"/><Relationship Id="rId53" Type="http://schemas.openxmlformats.org/officeDocument/2006/relationships/hyperlink" Target="https://youtu.be/yjzB3-CxWmE" TargetMode="External"/><Relationship Id="rId58" Type="http://schemas.openxmlformats.org/officeDocument/2006/relationships/hyperlink" Target="https://drive.google.com/file/d/1N6gYIzJtwzM4f0oEVBSYQJ2AyeodC6iq/view?usp=sharing" TargetMode="External"/><Relationship Id="rId66" Type="http://schemas.openxmlformats.org/officeDocument/2006/relationships/hyperlink" Target="https://www.facebook.com/groups/icpc.assiut/permalink/3275657812449197/" TargetMode="External"/><Relationship Id="rId74" Type="http://schemas.openxmlformats.org/officeDocument/2006/relationships/hyperlink" Target="https://docs.google.com/presentation/d/154mZm6XL7ReJyQIDx5xWCVy1K82abXKywhbG6waGjBc/edit?usp=sharing" TargetMode="External"/><Relationship Id="rId79" Type="http://schemas.openxmlformats.org/officeDocument/2006/relationships/comments" Target="../comments9.xml"/><Relationship Id="rId5" Type="http://schemas.openxmlformats.org/officeDocument/2006/relationships/hyperlink" Target="https://youtu.be/nHVkX-OKtDo" TargetMode="External"/><Relationship Id="rId61" Type="http://schemas.openxmlformats.org/officeDocument/2006/relationships/hyperlink" Target="https://codeforces.com/group/KoHyJVODso/contest/406233" TargetMode="External"/><Relationship Id="rId19" Type="http://schemas.openxmlformats.org/officeDocument/2006/relationships/hyperlink" Target="https://codeforces.com/group/89XuL6UX2M/contest/415327" TargetMode="External"/><Relationship Id="rId14" Type="http://schemas.openxmlformats.org/officeDocument/2006/relationships/hyperlink" Target="https://www.youtube.com/watch?v=si-Tk_C0nIQ&amp;list=PLR5x_RGTMNNX6KCXeA9Fj-xNLzt9bi3eL&amp;index=18" TargetMode="External"/><Relationship Id="rId22" Type="http://schemas.openxmlformats.org/officeDocument/2006/relationships/hyperlink" Target="https://youtu.be/ksh0QLTaWt0" TargetMode="External"/><Relationship Id="rId27" Type="http://schemas.openxmlformats.org/officeDocument/2006/relationships/hyperlink" Target="https://youtu.be/rxKcqvbWkL0" TargetMode="External"/><Relationship Id="rId30" Type="http://schemas.openxmlformats.org/officeDocument/2006/relationships/hyperlink" Target="https://docs.google.com/document/d/1U_V6MYtsjt0DUVQDO9RCnEN0iZOSgV0nROWpOSZq388/edit?usp=drivesdk" TargetMode="External"/><Relationship Id="rId35" Type="http://schemas.openxmlformats.org/officeDocument/2006/relationships/hyperlink" Target="https://youtu.be/205MJC3klII" TargetMode="External"/><Relationship Id="rId43" Type="http://schemas.openxmlformats.org/officeDocument/2006/relationships/hyperlink" Target="https://youtu.be/kQGTjql8WjI" TargetMode="External"/><Relationship Id="rId48" Type="http://schemas.openxmlformats.org/officeDocument/2006/relationships/hyperlink" Target="https://docs.google.com/document/d/1e58OmUSpX4KTVNgOn_RRSL-KaGsxtv6IG-toBYUPtik/edit?usp=sharing" TargetMode="External"/><Relationship Id="rId56" Type="http://schemas.openxmlformats.org/officeDocument/2006/relationships/hyperlink" Target="https://youtu.be/_kjcb7w220c" TargetMode="External"/><Relationship Id="rId64" Type="http://schemas.openxmlformats.org/officeDocument/2006/relationships/hyperlink" Target="https://youtu.be/YcRMNzLTIfg" TargetMode="External"/><Relationship Id="rId69" Type="http://schemas.openxmlformats.org/officeDocument/2006/relationships/hyperlink" Target="https://www.youtube.com/watch?v=I11mfEdfh-4&amp;ab_channel=ArabicCompetitiveProgramming" TargetMode="External"/><Relationship Id="rId77" Type="http://schemas.openxmlformats.org/officeDocument/2006/relationships/hyperlink" Target="https://docs.google.com/document/d/12gHStC9MivvDYh6-scl0TUjadeEXQF1PcEGy3gqTEpw/edit?usp=sharing" TargetMode="External"/><Relationship Id="rId8" Type="http://schemas.openxmlformats.org/officeDocument/2006/relationships/hyperlink" Target="https://codeforces.com/group/89XuL6UX2M/contest/416873" TargetMode="External"/><Relationship Id="rId51" Type="http://schemas.openxmlformats.org/officeDocument/2006/relationships/hyperlink" Target="https://codeforces.com/group/KoHyJVODso/contest/408072" TargetMode="External"/><Relationship Id="rId72" Type="http://schemas.openxmlformats.org/officeDocument/2006/relationships/hyperlink" Target="https://www.youtube.com/watch?v=jJVaDl_dePk&amp;ab_channel=ArabicCompetitiveProgramming" TargetMode="External"/><Relationship Id="rId3" Type="http://schemas.openxmlformats.org/officeDocument/2006/relationships/hyperlink" Target="https://codeforces.com/group/89XuL6UX2M/contest/419307" TargetMode="External"/><Relationship Id="rId12" Type="http://schemas.openxmlformats.org/officeDocument/2006/relationships/hyperlink" Target="https://www.youtube.com/watch?v=O4WljSHt27w&amp;list=PLR5x_RGTMNNX6KCXeA9Fj-xNLzt9bi3eL&amp;index=12" TargetMode="External"/><Relationship Id="rId17" Type="http://schemas.openxmlformats.org/officeDocument/2006/relationships/hyperlink" Target="https://cutt.ly/0fldBiC" TargetMode="External"/><Relationship Id="rId25" Type="http://schemas.openxmlformats.org/officeDocument/2006/relationships/hyperlink" Target="https://docs.google.com/document/d/1fbBSanlhCNGyrnrR4ww0wulNRFLipJvV1Yf2XJsPIdc/edit?usp=sharing" TargetMode="External"/><Relationship Id="rId33" Type="http://schemas.openxmlformats.org/officeDocument/2006/relationships/hyperlink" Target="https://codeforces.com/group/89XuL6UX2M/contest/409808" TargetMode="External"/><Relationship Id="rId38" Type="http://schemas.openxmlformats.org/officeDocument/2006/relationships/hyperlink" Target="https://youtu.be/-GxY9NCG9Bw" TargetMode="External"/><Relationship Id="rId46" Type="http://schemas.openxmlformats.org/officeDocument/2006/relationships/hyperlink" Target="https://docs.google.com/presentation/d/1RAWe6nFld0aVllxbY7rin67evY9kFMxf/edit?usp=sharing&amp;ouid=102862889869070351436&amp;rtpof=true&amp;sd=true" TargetMode="External"/><Relationship Id="rId59" Type="http://schemas.openxmlformats.org/officeDocument/2006/relationships/hyperlink" Target="https://docs.google.com/document/d/1GuWRdHbHKc6vL4kSQtcr8VSqsIlCcTDgCobpz62QX3U/edit?usp=sharing" TargetMode="External"/><Relationship Id="rId67" Type="http://schemas.openxmlformats.org/officeDocument/2006/relationships/hyperlink" Target="https://www.youtube.com/watch?v=YS1v0-wifg8&amp;ab_channel=ArabicCompetitiveProgramming" TargetMode="External"/><Relationship Id="rId20" Type="http://schemas.openxmlformats.org/officeDocument/2006/relationships/hyperlink" Target="https://codeforces.com/group/89XuL6UX2M/contest/414010" TargetMode="External"/><Relationship Id="rId41" Type="http://schemas.openxmlformats.org/officeDocument/2006/relationships/hyperlink" Target="https://www.youtube.com/watch?v=qrwupQ2_iJo" TargetMode="External"/><Relationship Id="rId54" Type="http://schemas.openxmlformats.org/officeDocument/2006/relationships/hyperlink" Target="https://youtu.be/yLNNnX59jO8" TargetMode="External"/><Relationship Id="rId62" Type="http://schemas.openxmlformats.org/officeDocument/2006/relationships/hyperlink" Target="https://www.youtube.com/watch?v=sqIQjgTYys8&amp;ab_channel=CodeMasry" TargetMode="External"/><Relationship Id="rId70" Type="http://schemas.openxmlformats.org/officeDocument/2006/relationships/hyperlink" Target="https://www.youtube.com/watch?v=ncwIeshX7Kk&amp;ab_channel=ArabicCompetitiveProgramming" TargetMode="External"/><Relationship Id="rId75" Type="http://schemas.openxmlformats.org/officeDocument/2006/relationships/hyperlink" Target="https://docs.google.com/presentation/d/1r6eh7WVyZ8E2FiEiwYIuDQdMzW6Xz__kRYC_RYWizG8/edit?usp=sharing" TargetMode="External"/><Relationship Id="rId1" Type="http://schemas.openxmlformats.org/officeDocument/2006/relationships/hyperlink" Target="https://codeforces.com/group/89XuL6UX2M/contest/421624" TargetMode="External"/><Relationship Id="rId6" Type="http://schemas.openxmlformats.org/officeDocument/2006/relationships/hyperlink" Target="https://docs.google.com/presentation/u/0/d/1jM1C6JoSGLPzwgTA6uxm6pucWSGqStSf361hY1hvRPg/edit" TargetMode="External"/><Relationship Id="rId15" Type="http://schemas.openxmlformats.org/officeDocument/2006/relationships/hyperlink" Target="https://docs.google.com/presentation/d/1Qe3UTgPKCkbbbJRRGTJkE5phpLZ6W0YuX_ImkjKXwwk/edit" TargetMode="External"/><Relationship Id="rId23" Type="http://schemas.openxmlformats.org/officeDocument/2006/relationships/hyperlink" Target="https://youtu.be/Lu3z4rfU-2s" TargetMode="External"/><Relationship Id="rId28" Type="http://schemas.openxmlformats.org/officeDocument/2006/relationships/hyperlink" Target="https://youtu.be/ZKE4VZHS9IY" TargetMode="External"/><Relationship Id="rId36" Type="http://schemas.openxmlformats.org/officeDocument/2006/relationships/hyperlink" Target="https://youtu.be/GoqfS1m1BYo" TargetMode="External"/><Relationship Id="rId49" Type="http://schemas.openxmlformats.org/officeDocument/2006/relationships/hyperlink" Target="https://github.com/AhmedEzzatG/competitiveProgramming/blob/master/newcomers/difference%20between%20subarray%20and%20subsequence.md" TargetMode="External"/><Relationship Id="rId57" Type="http://schemas.openxmlformats.org/officeDocument/2006/relationships/hyperlink" Target="https://youtu.be/mNotKsNLyxo" TargetMode="External"/><Relationship Id="rId10" Type="http://schemas.openxmlformats.org/officeDocument/2006/relationships/hyperlink" Target="https://www.youtube.com/watch?v=Scw9LAtuwvg&amp;list=PLR5x_RGTMNNX6KCXeA9Fj-xNLzt9bi3eL&amp;index=2" TargetMode="External"/><Relationship Id="rId31" Type="http://schemas.openxmlformats.org/officeDocument/2006/relationships/hyperlink" Target="https://codeforces.com/group/89XuL6UX2M/contest/413879" TargetMode="External"/><Relationship Id="rId44" Type="http://schemas.openxmlformats.org/officeDocument/2006/relationships/hyperlink" Target="https://www.youtube.com/watch?v=EnodMqJuQEo" TargetMode="External"/><Relationship Id="rId52" Type="http://schemas.openxmlformats.org/officeDocument/2006/relationships/hyperlink" Target="https://youtu.be/qVBi98-XJ3s" TargetMode="External"/><Relationship Id="rId60" Type="http://schemas.openxmlformats.org/officeDocument/2006/relationships/hyperlink" Target="https://docs.google.com/document/d/1Zr3VTmHGMqPlQLAS_I057do_FZkj7JimC_dQ7EeojAs/edit?usp=sharing" TargetMode="External"/><Relationship Id="rId65" Type="http://schemas.openxmlformats.org/officeDocument/2006/relationships/hyperlink" Target="https://codeforces.com/group/MWSDmqGsZm/contests" TargetMode="External"/><Relationship Id="rId73" Type="http://schemas.openxmlformats.org/officeDocument/2006/relationships/hyperlink" Target="https://www.youtube.com/watch?v=xmjB7u7mHWE&amp;ab_channel=ArabicCompetitiveProgramming" TargetMode="External"/><Relationship Id="rId78" Type="http://schemas.openxmlformats.org/officeDocument/2006/relationships/vmlDrawing" Target="../drawings/vmlDrawing9.vml"/><Relationship Id="rId4" Type="http://schemas.openxmlformats.org/officeDocument/2006/relationships/hyperlink" Target="https://youtu.be/ZdULFEUxL6w" TargetMode="External"/><Relationship Id="rId9" Type="http://schemas.openxmlformats.org/officeDocument/2006/relationships/hyperlink" Target="https://codeforces.com/group/89XuL6UX2M/contest/415499" TargetMode="External"/><Relationship Id="rId13" Type="http://schemas.openxmlformats.org/officeDocument/2006/relationships/hyperlink" Target="https://www.youtube.com/watch?v=DWaor1rGxog&amp;list=PLR5x_RGTMNNX6KCXeA9Fj-xNLzt9bi3eL&amp;index=15" TargetMode="External"/><Relationship Id="rId18" Type="http://schemas.openxmlformats.org/officeDocument/2006/relationships/hyperlink" Target="https://docs.google.com/document/d/1NpDzcmN3i5kJCUYY2SEtC-4S68GZXgd9FLf0GM37FlA/edit?usp=sharing" TargetMode="External"/><Relationship Id="rId39" Type="http://schemas.openxmlformats.org/officeDocument/2006/relationships/hyperlink" Target="https://youtu.be/rUDC13pfB5E" TargetMode="External"/><Relationship Id="rId34" Type="http://schemas.openxmlformats.org/officeDocument/2006/relationships/hyperlink" Target="https://codeforces.com/group/89XuL6UX2M/contest/409634" TargetMode="External"/><Relationship Id="rId50" Type="http://schemas.openxmlformats.org/officeDocument/2006/relationships/hyperlink" Target="https://docs.google.com/document/d/1_WbeHNiM37RPWeOSTECWtCYnQi8iaDB-912ppCS_1Oc/edit?usp=sharing" TargetMode="External"/><Relationship Id="rId55" Type="http://schemas.openxmlformats.org/officeDocument/2006/relationships/hyperlink" Target="https://youtu.be/LsBZvL4-KuE" TargetMode="External"/><Relationship Id="rId76" Type="http://schemas.openxmlformats.org/officeDocument/2006/relationships/hyperlink" Target="https://docs.google.com/document/d/12ytg0PQno_Zt3T8S15ACL2pBIwBuWI6bD7095gyE1Sw/edit?usp=sharing" TargetMode="External"/><Relationship Id="rId7" Type="http://schemas.openxmlformats.org/officeDocument/2006/relationships/hyperlink" Target="https://docs.google.com/document/d/1eFCvs-rUJJZ26KwQcufD3jJwvolySSDyG0BK6dZNDlg/edit?usp=sharing" TargetMode="External"/><Relationship Id="rId71" Type="http://schemas.openxmlformats.org/officeDocument/2006/relationships/hyperlink" Target="https://www.youtube.com/watch?v=qmHE9QISuVQ&amp;ab_channel=ArabicCompetitiveProgramming" TargetMode="External"/><Relationship Id="rId2" Type="http://schemas.openxmlformats.org/officeDocument/2006/relationships/hyperlink" Target="https://codeforces.com/group/89XuL6UX2M/contest/420457" TargetMode="External"/><Relationship Id="rId29" Type="http://schemas.openxmlformats.org/officeDocument/2006/relationships/hyperlink" Target="https://docs.google.com/presentation/d/1xxvTuSBV495g7GNUyNVPDpRmnoVlCHu-F9fZEouvq9A/edit?usp=sharing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GoqfS1m1BYo" TargetMode="External"/><Relationship Id="rId21" Type="http://schemas.openxmlformats.org/officeDocument/2006/relationships/hyperlink" Target="https://youtu.be/z61hvizsrZs" TargetMode="External"/><Relationship Id="rId42" Type="http://schemas.openxmlformats.org/officeDocument/2006/relationships/hyperlink" Target="https://www.youtube.com/watch?v=fQwD4-FxQBU" TargetMode="External"/><Relationship Id="rId47" Type="http://schemas.openxmlformats.org/officeDocument/2006/relationships/hyperlink" Target="https://docs.google.com/presentation/d/1FQu7vfIRoJfak0jiHONAjrIfi2D9FJup/edit?usp=sharing&amp;ouid=102862889869070351436&amp;rtpof=true&amp;sd=true" TargetMode="External"/><Relationship Id="rId63" Type="http://schemas.openxmlformats.org/officeDocument/2006/relationships/hyperlink" Target="https://www.youtube.com/watch?v=NVwUSvelcIo&amp;ab_channel=KMRScript" TargetMode="External"/><Relationship Id="rId68" Type="http://schemas.openxmlformats.org/officeDocument/2006/relationships/hyperlink" Target="https://www.youtube.com/watch?v=EN1kX4HIPgs&amp;ab_channel=ArabicCompetitiveProgramming" TargetMode="External"/><Relationship Id="rId16" Type="http://schemas.openxmlformats.org/officeDocument/2006/relationships/hyperlink" Target="https://www.mathsisfun.com/geometry/index.html" TargetMode="External"/><Relationship Id="rId11" Type="http://schemas.openxmlformats.org/officeDocument/2006/relationships/hyperlink" Target="https://www.youtube.com/watch?v=JS-0DOGrNmo&amp;list=PLR5x_RGTMNNX6KCXeA9Fj-xNLzt9bi3eL&amp;index=9" TargetMode="External"/><Relationship Id="rId24" Type="http://schemas.openxmlformats.org/officeDocument/2006/relationships/hyperlink" Target="https://docs.google.com/presentation/u/0/d/1ByY8rikmz44g8pt84f2eRjfodX9mKU9RZQpYtfVcE5Q/edit" TargetMode="External"/><Relationship Id="rId32" Type="http://schemas.openxmlformats.org/officeDocument/2006/relationships/hyperlink" Target="https://codeforces.com/group/89XuL6UX2M/contest/412446" TargetMode="External"/><Relationship Id="rId37" Type="http://schemas.openxmlformats.org/officeDocument/2006/relationships/hyperlink" Target="https://youtu.be/rxKcqvbWkL0" TargetMode="External"/><Relationship Id="rId40" Type="http://schemas.openxmlformats.org/officeDocument/2006/relationships/hyperlink" Target="https://www.youtube.com/watch?v=GUJlDqIMFVA&amp;list=PLPt2dINI2MIbwnEoeHZnUHeUHjTd8x4F3&amp;index=26" TargetMode="External"/><Relationship Id="rId45" Type="http://schemas.openxmlformats.org/officeDocument/2006/relationships/hyperlink" Target="https://www.youtube.com/watch?v=pIEGHDZHOCk" TargetMode="External"/><Relationship Id="rId53" Type="http://schemas.openxmlformats.org/officeDocument/2006/relationships/hyperlink" Target="https://youtu.be/yjzB3-CxWmE" TargetMode="External"/><Relationship Id="rId58" Type="http://schemas.openxmlformats.org/officeDocument/2006/relationships/hyperlink" Target="https://drive.google.com/file/d/1N6gYIzJtwzM4f0oEVBSYQJ2AyeodC6iq/view?usp=sharing" TargetMode="External"/><Relationship Id="rId66" Type="http://schemas.openxmlformats.org/officeDocument/2006/relationships/hyperlink" Target="https://www.facebook.com/groups/icpc.assiut/permalink/3275657812449197/" TargetMode="External"/><Relationship Id="rId74" Type="http://schemas.openxmlformats.org/officeDocument/2006/relationships/hyperlink" Target="https://docs.google.com/presentation/d/154mZm6XL7ReJyQIDx5xWCVy1K82abXKywhbG6waGjBc/edit?usp=sharing" TargetMode="External"/><Relationship Id="rId79" Type="http://schemas.openxmlformats.org/officeDocument/2006/relationships/comments" Target="../comments10.xml"/><Relationship Id="rId5" Type="http://schemas.openxmlformats.org/officeDocument/2006/relationships/hyperlink" Target="https://youtu.be/nHVkX-OKtDo" TargetMode="External"/><Relationship Id="rId61" Type="http://schemas.openxmlformats.org/officeDocument/2006/relationships/hyperlink" Target="https://codeforces.com/group/KoHyJVODso/contest/406233" TargetMode="External"/><Relationship Id="rId19" Type="http://schemas.openxmlformats.org/officeDocument/2006/relationships/hyperlink" Target="https://codeforces.com/group/89XuL6UX2M/contest/415327" TargetMode="External"/><Relationship Id="rId14" Type="http://schemas.openxmlformats.org/officeDocument/2006/relationships/hyperlink" Target="https://www.youtube.com/watch?v=si-Tk_C0nIQ&amp;list=PLR5x_RGTMNNX6KCXeA9Fj-xNLzt9bi3eL&amp;index=18" TargetMode="External"/><Relationship Id="rId22" Type="http://schemas.openxmlformats.org/officeDocument/2006/relationships/hyperlink" Target="https://youtu.be/ksh0QLTaWt0" TargetMode="External"/><Relationship Id="rId27" Type="http://schemas.openxmlformats.org/officeDocument/2006/relationships/hyperlink" Target="https://youtu.be/rxKcqvbWkL0" TargetMode="External"/><Relationship Id="rId30" Type="http://schemas.openxmlformats.org/officeDocument/2006/relationships/hyperlink" Target="https://docs.google.com/document/d/1U_V6MYtsjt0DUVQDO9RCnEN0iZOSgV0nROWpOSZq388/edit?usp=drivesdk" TargetMode="External"/><Relationship Id="rId35" Type="http://schemas.openxmlformats.org/officeDocument/2006/relationships/hyperlink" Target="https://youtu.be/205MJC3klII" TargetMode="External"/><Relationship Id="rId43" Type="http://schemas.openxmlformats.org/officeDocument/2006/relationships/hyperlink" Target="https://youtu.be/kQGTjql8WjI" TargetMode="External"/><Relationship Id="rId48" Type="http://schemas.openxmlformats.org/officeDocument/2006/relationships/hyperlink" Target="https://docs.google.com/document/d/1e58OmUSpX4KTVNgOn_RRSL-KaGsxtv6IG-toBYUPtik/edit?usp=sharing" TargetMode="External"/><Relationship Id="rId56" Type="http://schemas.openxmlformats.org/officeDocument/2006/relationships/hyperlink" Target="https://youtu.be/_kjcb7w220c" TargetMode="External"/><Relationship Id="rId64" Type="http://schemas.openxmlformats.org/officeDocument/2006/relationships/hyperlink" Target="https://youtu.be/YcRMNzLTIfg" TargetMode="External"/><Relationship Id="rId69" Type="http://schemas.openxmlformats.org/officeDocument/2006/relationships/hyperlink" Target="https://www.youtube.com/watch?v=I11mfEdfh-4&amp;ab_channel=ArabicCompetitiveProgramming" TargetMode="External"/><Relationship Id="rId77" Type="http://schemas.openxmlformats.org/officeDocument/2006/relationships/hyperlink" Target="https://docs.google.com/document/d/12gHStC9MivvDYh6-scl0TUjadeEXQF1PcEGy3gqTEpw/edit?usp=sharing" TargetMode="External"/><Relationship Id="rId8" Type="http://schemas.openxmlformats.org/officeDocument/2006/relationships/hyperlink" Target="https://codeforces.com/group/89XuL6UX2M/contest/416873" TargetMode="External"/><Relationship Id="rId51" Type="http://schemas.openxmlformats.org/officeDocument/2006/relationships/hyperlink" Target="https://codeforces.com/group/KoHyJVODso/contest/408072" TargetMode="External"/><Relationship Id="rId72" Type="http://schemas.openxmlformats.org/officeDocument/2006/relationships/hyperlink" Target="https://www.youtube.com/watch?v=jJVaDl_dePk&amp;ab_channel=ArabicCompetitiveProgramming" TargetMode="External"/><Relationship Id="rId3" Type="http://schemas.openxmlformats.org/officeDocument/2006/relationships/hyperlink" Target="https://codeforces.com/group/89XuL6UX2M/contest/419307" TargetMode="External"/><Relationship Id="rId12" Type="http://schemas.openxmlformats.org/officeDocument/2006/relationships/hyperlink" Target="https://www.youtube.com/watch?v=O4WljSHt27w&amp;list=PLR5x_RGTMNNX6KCXeA9Fj-xNLzt9bi3eL&amp;index=12" TargetMode="External"/><Relationship Id="rId17" Type="http://schemas.openxmlformats.org/officeDocument/2006/relationships/hyperlink" Target="https://cutt.ly/0fldBiC" TargetMode="External"/><Relationship Id="rId25" Type="http://schemas.openxmlformats.org/officeDocument/2006/relationships/hyperlink" Target="https://docs.google.com/document/d/1fbBSanlhCNGyrnrR4ww0wulNRFLipJvV1Yf2XJsPIdc/edit?usp=sharing" TargetMode="External"/><Relationship Id="rId33" Type="http://schemas.openxmlformats.org/officeDocument/2006/relationships/hyperlink" Target="https://codeforces.com/group/89XuL6UX2M/contest/409808" TargetMode="External"/><Relationship Id="rId38" Type="http://schemas.openxmlformats.org/officeDocument/2006/relationships/hyperlink" Target="https://youtu.be/-GxY9NCG9Bw" TargetMode="External"/><Relationship Id="rId46" Type="http://schemas.openxmlformats.org/officeDocument/2006/relationships/hyperlink" Target="https://docs.google.com/presentation/d/1RAWe6nFld0aVllxbY7rin67evY9kFMxf/edit?usp=sharing&amp;ouid=102862889869070351436&amp;rtpof=true&amp;sd=true" TargetMode="External"/><Relationship Id="rId59" Type="http://schemas.openxmlformats.org/officeDocument/2006/relationships/hyperlink" Target="https://docs.google.com/document/d/1GuWRdHbHKc6vL4kSQtcr8VSqsIlCcTDgCobpz62QX3U/edit?usp=sharing" TargetMode="External"/><Relationship Id="rId67" Type="http://schemas.openxmlformats.org/officeDocument/2006/relationships/hyperlink" Target="https://www.youtube.com/watch?v=YS1v0-wifg8&amp;ab_channel=ArabicCompetitiveProgramming" TargetMode="External"/><Relationship Id="rId20" Type="http://schemas.openxmlformats.org/officeDocument/2006/relationships/hyperlink" Target="https://codeforces.com/group/89XuL6UX2M/contest/414010" TargetMode="External"/><Relationship Id="rId41" Type="http://schemas.openxmlformats.org/officeDocument/2006/relationships/hyperlink" Target="https://www.youtube.com/watch?v=qrwupQ2_iJo" TargetMode="External"/><Relationship Id="rId54" Type="http://schemas.openxmlformats.org/officeDocument/2006/relationships/hyperlink" Target="https://youtu.be/yLNNnX59jO8" TargetMode="External"/><Relationship Id="rId62" Type="http://schemas.openxmlformats.org/officeDocument/2006/relationships/hyperlink" Target="https://www.youtube.com/watch?v=sqIQjgTYys8&amp;ab_channel=CodeMasry" TargetMode="External"/><Relationship Id="rId70" Type="http://schemas.openxmlformats.org/officeDocument/2006/relationships/hyperlink" Target="https://www.youtube.com/watch?v=ncwIeshX7Kk&amp;ab_channel=ArabicCompetitiveProgramming" TargetMode="External"/><Relationship Id="rId75" Type="http://schemas.openxmlformats.org/officeDocument/2006/relationships/hyperlink" Target="https://docs.google.com/presentation/d/1r6eh7WVyZ8E2FiEiwYIuDQdMzW6Xz__kRYC_RYWizG8/edit?usp=sharing" TargetMode="External"/><Relationship Id="rId1" Type="http://schemas.openxmlformats.org/officeDocument/2006/relationships/hyperlink" Target="https://codeforces.com/group/89XuL6UX2M/contest/421624" TargetMode="External"/><Relationship Id="rId6" Type="http://schemas.openxmlformats.org/officeDocument/2006/relationships/hyperlink" Target="https://docs.google.com/presentation/u/0/d/1jM1C6JoSGLPzwgTA6uxm6pucWSGqStSf361hY1hvRPg/edit" TargetMode="External"/><Relationship Id="rId15" Type="http://schemas.openxmlformats.org/officeDocument/2006/relationships/hyperlink" Target="https://docs.google.com/presentation/d/1Qe3UTgPKCkbbbJRRGTJkE5phpLZ6W0YuX_ImkjKXwwk/edit" TargetMode="External"/><Relationship Id="rId23" Type="http://schemas.openxmlformats.org/officeDocument/2006/relationships/hyperlink" Target="https://youtu.be/Lu3z4rfU-2s" TargetMode="External"/><Relationship Id="rId28" Type="http://schemas.openxmlformats.org/officeDocument/2006/relationships/hyperlink" Target="https://youtu.be/ZKE4VZHS9IY" TargetMode="External"/><Relationship Id="rId36" Type="http://schemas.openxmlformats.org/officeDocument/2006/relationships/hyperlink" Target="https://youtu.be/GoqfS1m1BYo" TargetMode="External"/><Relationship Id="rId49" Type="http://schemas.openxmlformats.org/officeDocument/2006/relationships/hyperlink" Target="https://github.com/AhmedEzzatG/competitiveProgramming/blob/master/newcomers/difference%20between%20subarray%20and%20subsequence.md" TargetMode="External"/><Relationship Id="rId57" Type="http://schemas.openxmlformats.org/officeDocument/2006/relationships/hyperlink" Target="https://youtu.be/mNotKsNLyxo" TargetMode="External"/><Relationship Id="rId10" Type="http://schemas.openxmlformats.org/officeDocument/2006/relationships/hyperlink" Target="https://www.youtube.com/watch?v=Scw9LAtuwvg&amp;list=PLR5x_RGTMNNX6KCXeA9Fj-xNLzt9bi3eL&amp;index=2" TargetMode="External"/><Relationship Id="rId31" Type="http://schemas.openxmlformats.org/officeDocument/2006/relationships/hyperlink" Target="https://codeforces.com/group/89XuL6UX2M/contest/413879" TargetMode="External"/><Relationship Id="rId44" Type="http://schemas.openxmlformats.org/officeDocument/2006/relationships/hyperlink" Target="https://www.youtube.com/watch?v=EnodMqJuQEo" TargetMode="External"/><Relationship Id="rId52" Type="http://schemas.openxmlformats.org/officeDocument/2006/relationships/hyperlink" Target="https://youtu.be/qVBi98-XJ3s" TargetMode="External"/><Relationship Id="rId60" Type="http://schemas.openxmlformats.org/officeDocument/2006/relationships/hyperlink" Target="https://docs.google.com/document/d/1Zr3VTmHGMqPlQLAS_I057do_FZkj7JimC_dQ7EeojAs/edit?usp=sharing" TargetMode="External"/><Relationship Id="rId65" Type="http://schemas.openxmlformats.org/officeDocument/2006/relationships/hyperlink" Target="https://codeforces.com/group/MWSDmqGsZm/contests" TargetMode="External"/><Relationship Id="rId73" Type="http://schemas.openxmlformats.org/officeDocument/2006/relationships/hyperlink" Target="https://www.youtube.com/watch?v=xmjB7u7mHWE&amp;ab_channel=ArabicCompetitiveProgramming" TargetMode="External"/><Relationship Id="rId78" Type="http://schemas.openxmlformats.org/officeDocument/2006/relationships/vmlDrawing" Target="../drawings/vmlDrawing10.vml"/><Relationship Id="rId4" Type="http://schemas.openxmlformats.org/officeDocument/2006/relationships/hyperlink" Target="https://youtu.be/ZdULFEUxL6w" TargetMode="External"/><Relationship Id="rId9" Type="http://schemas.openxmlformats.org/officeDocument/2006/relationships/hyperlink" Target="https://codeforces.com/group/89XuL6UX2M/contest/415499" TargetMode="External"/><Relationship Id="rId13" Type="http://schemas.openxmlformats.org/officeDocument/2006/relationships/hyperlink" Target="https://www.youtube.com/watch?v=DWaor1rGxog&amp;list=PLR5x_RGTMNNX6KCXeA9Fj-xNLzt9bi3eL&amp;index=15" TargetMode="External"/><Relationship Id="rId18" Type="http://schemas.openxmlformats.org/officeDocument/2006/relationships/hyperlink" Target="https://docs.google.com/document/d/1NpDzcmN3i5kJCUYY2SEtC-4S68GZXgd9FLf0GM37FlA/edit?usp=sharing" TargetMode="External"/><Relationship Id="rId39" Type="http://schemas.openxmlformats.org/officeDocument/2006/relationships/hyperlink" Target="https://youtu.be/rUDC13pfB5E" TargetMode="External"/><Relationship Id="rId34" Type="http://schemas.openxmlformats.org/officeDocument/2006/relationships/hyperlink" Target="https://codeforces.com/group/89XuL6UX2M/contest/409634" TargetMode="External"/><Relationship Id="rId50" Type="http://schemas.openxmlformats.org/officeDocument/2006/relationships/hyperlink" Target="https://docs.google.com/document/d/1_WbeHNiM37RPWeOSTECWtCYnQi8iaDB-912ppCS_1Oc/edit?usp=sharing" TargetMode="External"/><Relationship Id="rId55" Type="http://schemas.openxmlformats.org/officeDocument/2006/relationships/hyperlink" Target="https://youtu.be/LsBZvL4-KuE" TargetMode="External"/><Relationship Id="rId76" Type="http://schemas.openxmlformats.org/officeDocument/2006/relationships/hyperlink" Target="https://docs.google.com/document/d/12ytg0PQno_Zt3T8S15ACL2pBIwBuWI6bD7095gyE1Sw/edit?usp=sharing" TargetMode="External"/><Relationship Id="rId7" Type="http://schemas.openxmlformats.org/officeDocument/2006/relationships/hyperlink" Target="https://docs.google.com/document/d/1eFCvs-rUJJZ26KwQcufD3jJwvolySSDyG0BK6dZNDlg/edit?usp=sharing" TargetMode="External"/><Relationship Id="rId71" Type="http://schemas.openxmlformats.org/officeDocument/2006/relationships/hyperlink" Target="https://www.youtube.com/watch?v=qmHE9QISuVQ&amp;ab_channel=ArabicCompetitiveProgramming" TargetMode="External"/><Relationship Id="rId2" Type="http://schemas.openxmlformats.org/officeDocument/2006/relationships/hyperlink" Target="https://codeforces.com/group/89XuL6UX2M/contest/420457" TargetMode="External"/><Relationship Id="rId29" Type="http://schemas.openxmlformats.org/officeDocument/2006/relationships/hyperlink" Target="https://docs.google.com/presentation/d/1xxvTuSBV495g7GNUyNVPDpRmnoVlCHu-F9fZEouvq9A/edit?usp=sharing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rxKcqvbWkL0" TargetMode="External"/><Relationship Id="rId21" Type="http://schemas.openxmlformats.org/officeDocument/2006/relationships/hyperlink" Target="https://youtu.be/ZKE4VZHS9IY" TargetMode="External"/><Relationship Id="rId34" Type="http://schemas.openxmlformats.org/officeDocument/2006/relationships/hyperlink" Target="https://www.youtube.com/watch?v=pIEGHDZHOCk" TargetMode="External"/><Relationship Id="rId42" Type="http://schemas.openxmlformats.org/officeDocument/2006/relationships/hyperlink" Target="https://youtu.be/yLNNnX59jO8" TargetMode="External"/><Relationship Id="rId47" Type="http://schemas.openxmlformats.org/officeDocument/2006/relationships/hyperlink" Target="https://docs.google.com/document/d/1GuWRdHbHKc6vL4kSQtcr8VSqsIlCcTDgCobpz62QX3U/edit?usp=sharing" TargetMode="External"/><Relationship Id="rId50" Type="http://schemas.openxmlformats.org/officeDocument/2006/relationships/hyperlink" Target="https://www.youtube.com/watch?v=NVwUSvelcIo&amp;ab_channel=KMRScript" TargetMode="External"/><Relationship Id="rId55" Type="http://schemas.openxmlformats.org/officeDocument/2006/relationships/hyperlink" Target="https://www.youtube.com/watch?v=EN1kX4HIPgs&amp;ab_channel=ArabicCompetitiveProgramming" TargetMode="External"/><Relationship Id="rId63" Type="http://schemas.openxmlformats.org/officeDocument/2006/relationships/hyperlink" Target="https://docs.google.com/document/d/12gHStC9MivvDYh6-scl0TUjadeEXQF1PcEGy3gqTEpw/edit?usp=sharing" TargetMode="External"/><Relationship Id="rId7" Type="http://schemas.openxmlformats.org/officeDocument/2006/relationships/hyperlink" Target="https://www.youtube.com/watch?v=O4WljSHt27w&amp;list=PLR5x_RGTMNNX6KCXeA9Fj-xNLzt9bi3eL&amp;index=12" TargetMode="External"/><Relationship Id="rId2" Type="http://schemas.openxmlformats.org/officeDocument/2006/relationships/hyperlink" Target="https://youtu.be/nHVkX-OKtDo" TargetMode="External"/><Relationship Id="rId16" Type="http://schemas.openxmlformats.org/officeDocument/2006/relationships/hyperlink" Target="https://youtu.be/Lu3z4rfU-2s" TargetMode="External"/><Relationship Id="rId29" Type="http://schemas.openxmlformats.org/officeDocument/2006/relationships/hyperlink" Target="https://www.youtube.com/watch?v=GUJlDqIMFVA&amp;list=PLPt2dINI2MIbwnEoeHZnUHeUHjTd8x4F3&amp;index=26" TargetMode="External"/><Relationship Id="rId11" Type="http://schemas.openxmlformats.org/officeDocument/2006/relationships/hyperlink" Target="https://www.mathsisfun.com/geometry/index.html" TargetMode="External"/><Relationship Id="rId24" Type="http://schemas.openxmlformats.org/officeDocument/2006/relationships/hyperlink" Target="https://youtu.be/205MJC3klII" TargetMode="External"/><Relationship Id="rId32" Type="http://schemas.openxmlformats.org/officeDocument/2006/relationships/hyperlink" Target="https://youtu.be/kQGTjql8WjI" TargetMode="External"/><Relationship Id="rId37" Type="http://schemas.openxmlformats.org/officeDocument/2006/relationships/hyperlink" Target="https://docs.google.com/document/d/1e58OmUSpX4KTVNgOn_RRSL-KaGsxtv6IG-toBYUPtik/edit?usp=sharing" TargetMode="External"/><Relationship Id="rId40" Type="http://schemas.openxmlformats.org/officeDocument/2006/relationships/hyperlink" Target="https://youtu.be/qVBi98-XJ3s" TargetMode="External"/><Relationship Id="rId45" Type="http://schemas.openxmlformats.org/officeDocument/2006/relationships/hyperlink" Target="https://youtu.be/mNotKsNLyxo" TargetMode="External"/><Relationship Id="rId53" Type="http://schemas.openxmlformats.org/officeDocument/2006/relationships/hyperlink" Target="https://www.facebook.com/groups/icpc.assiut/permalink/3275657812449197/" TargetMode="External"/><Relationship Id="rId58" Type="http://schemas.openxmlformats.org/officeDocument/2006/relationships/hyperlink" Target="https://www.youtube.com/watch?v=qmHE9QISuVQ&amp;ab_channel=ArabicCompetitiveProgramming" TargetMode="External"/><Relationship Id="rId5" Type="http://schemas.openxmlformats.org/officeDocument/2006/relationships/hyperlink" Target="https://www.youtube.com/watch?v=Scw9LAtuwvg&amp;list=PLR5x_RGTMNNX6KCXeA9Fj-xNLzt9bi3eL&amp;index=2" TargetMode="External"/><Relationship Id="rId61" Type="http://schemas.openxmlformats.org/officeDocument/2006/relationships/hyperlink" Target="https://docs.google.com/presentation/d/1r6eh7WVyZ8E2FiEiwYIuDQdMzW6Xz__kRYC_RYWizG8/edit?usp=sharing" TargetMode="External"/><Relationship Id="rId19" Type="http://schemas.openxmlformats.org/officeDocument/2006/relationships/hyperlink" Target="https://youtu.be/GoqfS1m1BYo" TargetMode="External"/><Relationship Id="rId14" Type="http://schemas.openxmlformats.org/officeDocument/2006/relationships/hyperlink" Target="https://youtu.be/z61hvizsrZs" TargetMode="External"/><Relationship Id="rId22" Type="http://schemas.openxmlformats.org/officeDocument/2006/relationships/hyperlink" Target="https://docs.google.com/presentation/d/1xxvTuSBV495g7GNUyNVPDpRmnoVlCHu-F9fZEouvq9A/edit?usp=sharing" TargetMode="External"/><Relationship Id="rId27" Type="http://schemas.openxmlformats.org/officeDocument/2006/relationships/hyperlink" Target="https://youtu.be/-GxY9NCG9Bw" TargetMode="External"/><Relationship Id="rId30" Type="http://schemas.openxmlformats.org/officeDocument/2006/relationships/hyperlink" Target="https://www.youtube.com/watch?v=qrwupQ2_iJo" TargetMode="External"/><Relationship Id="rId35" Type="http://schemas.openxmlformats.org/officeDocument/2006/relationships/hyperlink" Target="https://docs.google.com/presentation/d/1RAWe6nFld0aVllxbY7rin67evY9kFMxf/edit?usp=sharing&amp;ouid=102862889869070351436&amp;rtpof=true&amp;sd=true" TargetMode="External"/><Relationship Id="rId43" Type="http://schemas.openxmlformats.org/officeDocument/2006/relationships/hyperlink" Target="https://youtu.be/LsBZvL4-KuE" TargetMode="External"/><Relationship Id="rId48" Type="http://schemas.openxmlformats.org/officeDocument/2006/relationships/hyperlink" Target="https://docs.google.com/document/d/1Zr3VTmHGMqPlQLAS_I057do_FZkj7JimC_dQ7EeojAs/edit?usp=sharing" TargetMode="External"/><Relationship Id="rId56" Type="http://schemas.openxmlformats.org/officeDocument/2006/relationships/hyperlink" Target="https://www.youtube.com/watch?v=I11mfEdfh-4&amp;ab_channel=ArabicCompetitiveProgramming" TargetMode="External"/><Relationship Id="rId64" Type="http://schemas.openxmlformats.org/officeDocument/2006/relationships/vmlDrawing" Target="../drawings/vmlDrawing12.vml"/><Relationship Id="rId8" Type="http://schemas.openxmlformats.org/officeDocument/2006/relationships/hyperlink" Target="https://www.youtube.com/watch?v=DWaor1rGxog&amp;list=PLR5x_RGTMNNX6KCXeA9Fj-xNLzt9bi3eL&amp;index=15" TargetMode="External"/><Relationship Id="rId51" Type="http://schemas.openxmlformats.org/officeDocument/2006/relationships/hyperlink" Target="https://youtu.be/YcRMNzLTIfg" TargetMode="External"/><Relationship Id="rId3" Type="http://schemas.openxmlformats.org/officeDocument/2006/relationships/hyperlink" Target="https://docs.google.com/presentation/u/0/d/1jM1C6JoSGLPzwgTA6uxm6pucWSGqStSf361hY1hvRPg/edit" TargetMode="External"/><Relationship Id="rId12" Type="http://schemas.openxmlformats.org/officeDocument/2006/relationships/hyperlink" Target="https://cutt.ly/0fldBiC" TargetMode="External"/><Relationship Id="rId17" Type="http://schemas.openxmlformats.org/officeDocument/2006/relationships/hyperlink" Target="https://docs.google.com/presentation/u/0/d/1ByY8rikmz44g8pt84f2eRjfodX9mKU9RZQpYtfVcE5Q/edit" TargetMode="External"/><Relationship Id="rId25" Type="http://schemas.openxmlformats.org/officeDocument/2006/relationships/hyperlink" Target="https://youtu.be/GoqfS1m1BYo" TargetMode="External"/><Relationship Id="rId33" Type="http://schemas.openxmlformats.org/officeDocument/2006/relationships/hyperlink" Target="https://www.youtube.com/watch?v=EnodMqJuQEo" TargetMode="External"/><Relationship Id="rId38" Type="http://schemas.openxmlformats.org/officeDocument/2006/relationships/hyperlink" Target="https://github.com/AhmedEzzatG/competitiveProgramming/blob/master/newcomers/difference%20between%20subarray%20and%20subsequence.md" TargetMode="External"/><Relationship Id="rId46" Type="http://schemas.openxmlformats.org/officeDocument/2006/relationships/hyperlink" Target="https://drive.google.com/file/d/1N6gYIzJtwzM4f0oEVBSYQJ2AyeodC6iq/view?usp=sharing" TargetMode="External"/><Relationship Id="rId59" Type="http://schemas.openxmlformats.org/officeDocument/2006/relationships/hyperlink" Target="https://www.youtube.com/watch?v=jJVaDl_dePk&amp;ab_channel=ArabicCompetitiveProgramming" TargetMode="External"/><Relationship Id="rId20" Type="http://schemas.openxmlformats.org/officeDocument/2006/relationships/hyperlink" Target="https://youtu.be/rxKcqvbWkL0" TargetMode="External"/><Relationship Id="rId41" Type="http://schemas.openxmlformats.org/officeDocument/2006/relationships/hyperlink" Target="https://youtu.be/yjzB3-CxWmE" TargetMode="External"/><Relationship Id="rId54" Type="http://schemas.openxmlformats.org/officeDocument/2006/relationships/hyperlink" Target="https://www.youtube.com/watch?v=YS1v0-wifg8&amp;ab_channel=ArabicCompetitiveProgramming" TargetMode="External"/><Relationship Id="rId62" Type="http://schemas.openxmlformats.org/officeDocument/2006/relationships/hyperlink" Target="https://docs.google.com/document/d/12ytg0PQno_Zt3T8S15ACL2pBIwBuWI6bD7095gyE1Sw/edit?usp=sharing" TargetMode="External"/><Relationship Id="rId1" Type="http://schemas.openxmlformats.org/officeDocument/2006/relationships/hyperlink" Target="https://youtu.be/ZdULFEUxL6w" TargetMode="External"/><Relationship Id="rId6" Type="http://schemas.openxmlformats.org/officeDocument/2006/relationships/hyperlink" Target="https://www.youtube.com/watch?v=JS-0DOGrNmo&amp;list=PLR5x_RGTMNNX6KCXeA9Fj-xNLzt9bi3eL&amp;index=9" TargetMode="External"/><Relationship Id="rId15" Type="http://schemas.openxmlformats.org/officeDocument/2006/relationships/hyperlink" Target="https://youtu.be/ksh0QLTaWt0" TargetMode="External"/><Relationship Id="rId23" Type="http://schemas.openxmlformats.org/officeDocument/2006/relationships/hyperlink" Target="https://docs.google.com/document/d/1U_V6MYtsjt0DUVQDO9RCnEN0iZOSgV0nROWpOSZq388/edit?usp=drivesdk" TargetMode="External"/><Relationship Id="rId28" Type="http://schemas.openxmlformats.org/officeDocument/2006/relationships/hyperlink" Target="https://youtu.be/rUDC13pfB5E" TargetMode="External"/><Relationship Id="rId36" Type="http://schemas.openxmlformats.org/officeDocument/2006/relationships/hyperlink" Target="https://docs.google.com/presentation/d/1FQu7vfIRoJfak0jiHONAjrIfi2D9FJup/edit?usp=sharing&amp;ouid=102862889869070351436&amp;rtpof=true&amp;sd=true" TargetMode="External"/><Relationship Id="rId49" Type="http://schemas.openxmlformats.org/officeDocument/2006/relationships/hyperlink" Target="https://www.youtube.com/watch?v=sqIQjgTYys8&amp;ab_channel=CodeMasry" TargetMode="External"/><Relationship Id="rId57" Type="http://schemas.openxmlformats.org/officeDocument/2006/relationships/hyperlink" Target="https://www.youtube.com/watch?v=ncwIeshX7Kk&amp;ab_channel=ArabicCompetitiveProgramming" TargetMode="External"/><Relationship Id="rId10" Type="http://schemas.openxmlformats.org/officeDocument/2006/relationships/hyperlink" Target="https://docs.google.com/presentation/d/1Qe3UTgPKCkbbbJRRGTJkE5phpLZ6W0YuX_ImkjKXwwk/edit" TargetMode="External"/><Relationship Id="rId31" Type="http://schemas.openxmlformats.org/officeDocument/2006/relationships/hyperlink" Target="https://www.youtube.com/watch?v=fQwD4-FxQBU" TargetMode="External"/><Relationship Id="rId44" Type="http://schemas.openxmlformats.org/officeDocument/2006/relationships/hyperlink" Target="https://youtu.be/_kjcb7w220c" TargetMode="External"/><Relationship Id="rId52" Type="http://schemas.openxmlformats.org/officeDocument/2006/relationships/hyperlink" Target="https://codeforces.com/group/MWSDmqGsZm/contests" TargetMode="External"/><Relationship Id="rId60" Type="http://schemas.openxmlformats.org/officeDocument/2006/relationships/hyperlink" Target="https://www.youtube.com/watch?v=xmjB7u7mHWE&amp;ab_channel=ArabicCompetitiveProgramming" TargetMode="External"/><Relationship Id="rId65" Type="http://schemas.openxmlformats.org/officeDocument/2006/relationships/comments" Target="../comments12.xml"/><Relationship Id="rId4" Type="http://schemas.openxmlformats.org/officeDocument/2006/relationships/hyperlink" Target="https://docs.google.com/document/d/1eFCvs-rUJJZ26KwQcufD3jJwvolySSDyG0BK6dZNDlg/edit?usp=sharing" TargetMode="External"/><Relationship Id="rId9" Type="http://schemas.openxmlformats.org/officeDocument/2006/relationships/hyperlink" Target="https://www.youtube.com/watch?v=si-Tk_C0nIQ&amp;list=PLR5x_RGTMNNX6KCXeA9Fj-xNLzt9bi3eL&amp;index=18" TargetMode="External"/><Relationship Id="rId13" Type="http://schemas.openxmlformats.org/officeDocument/2006/relationships/hyperlink" Target="https://docs.google.com/document/d/1NpDzcmN3i5kJCUYY2SEtC-4S68GZXgd9FLf0GM37FlA/edit?usp=sharing" TargetMode="External"/><Relationship Id="rId18" Type="http://schemas.openxmlformats.org/officeDocument/2006/relationships/hyperlink" Target="https://docs.google.com/document/d/1fbBSanlhCNGyrnrR4ww0wulNRFLipJvV1Yf2XJsPIdc/edit?usp=sharing" TargetMode="External"/><Relationship Id="rId39" Type="http://schemas.openxmlformats.org/officeDocument/2006/relationships/hyperlink" Target="https://docs.google.com/document/d/1_WbeHNiM37RPWeOSTECWtCYnQi8iaDB-912ppCS_1Oc/edit?usp=shar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GoqfS1m1BYo" TargetMode="External"/><Relationship Id="rId21" Type="http://schemas.openxmlformats.org/officeDocument/2006/relationships/hyperlink" Target="https://youtu.be/z61hvizsrZs" TargetMode="External"/><Relationship Id="rId42" Type="http://schemas.openxmlformats.org/officeDocument/2006/relationships/hyperlink" Target="https://www.youtube.com/watch?v=fQwD4-FxQBU" TargetMode="External"/><Relationship Id="rId47" Type="http://schemas.openxmlformats.org/officeDocument/2006/relationships/hyperlink" Target="https://docs.google.com/presentation/d/1FQu7vfIRoJfak0jiHONAjrIfi2D9FJup/edit?usp=sharing&amp;ouid=102862889869070351436&amp;rtpof=true&amp;sd=true" TargetMode="External"/><Relationship Id="rId63" Type="http://schemas.openxmlformats.org/officeDocument/2006/relationships/hyperlink" Target="https://www.youtube.com/watch?v=NVwUSvelcIo&amp;ab_channel=KMRScript" TargetMode="External"/><Relationship Id="rId68" Type="http://schemas.openxmlformats.org/officeDocument/2006/relationships/hyperlink" Target="https://www.youtube.com/watch?v=EN1kX4HIPgs&amp;ab_channel=ArabicCompetitiveProgramming" TargetMode="External"/><Relationship Id="rId16" Type="http://schemas.openxmlformats.org/officeDocument/2006/relationships/hyperlink" Target="https://www.mathsisfun.com/geometry/index.html" TargetMode="External"/><Relationship Id="rId11" Type="http://schemas.openxmlformats.org/officeDocument/2006/relationships/hyperlink" Target="https://www.youtube.com/watch?v=JS-0DOGrNmo&amp;list=PLR5x_RGTMNNX6KCXeA9Fj-xNLzt9bi3eL&amp;index=9" TargetMode="External"/><Relationship Id="rId24" Type="http://schemas.openxmlformats.org/officeDocument/2006/relationships/hyperlink" Target="https://docs.google.com/presentation/u/0/d/1ByY8rikmz44g8pt84f2eRjfodX9mKU9RZQpYtfVcE5Q/edit" TargetMode="External"/><Relationship Id="rId32" Type="http://schemas.openxmlformats.org/officeDocument/2006/relationships/hyperlink" Target="https://codeforces.com/group/89XuL6UX2M/contest/412446" TargetMode="External"/><Relationship Id="rId37" Type="http://schemas.openxmlformats.org/officeDocument/2006/relationships/hyperlink" Target="https://youtu.be/rxKcqvbWkL0" TargetMode="External"/><Relationship Id="rId40" Type="http://schemas.openxmlformats.org/officeDocument/2006/relationships/hyperlink" Target="https://www.youtube.com/watch?v=GUJlDqIMFVA&amp;list=PLPt2dINI2MIbwnEoeHZnUHeUHjTd8x4F3&amp;index=26" TargetMode="External"/><Relationship Id="rId45" Type="http://schemas.openxmlformats.org/officeDocument/2006/relationships/hyperlink" Target="https://www.youtube.com/watch?v=pIEGHDZHOCk" TargetMode="External"/><Relationship Id="rId53" Type="http://schemas.openxmlformats.org/officeDocument/2006/relationships/hyperlink" Target="https://youtu.be/yjzB3-CxWmE" TargetMode="External"/><Relationship Id="rId58" Type="http://schemas.openxmlformats.org/officeDocument/2006/relationships/hyperlink" Target="https://drive.google.com/file/d/1N6gYIzJtwzM4f0oEVBSYQJ2AyeodC6iq/view?usp=sharing" TargetMode="External"/><Relationship Id="rId66" Type="http://schemas.openxmlformats.org/officeDocument/2006/relationships/hyperlink" Target="https://www.facebook.com/groups/icpc.assiut/permalink/3275657812449197/" TargetMode="External"/><Relationship Id="rId74" Type="http://schemas.openxmlformats.org/officeDocument/2006/relationships/hyperlink" Target="https://docs.google.com/presentation/d/154mZm6XL7ReJyQIDx5xWCVy1K82abXKywhbG6waGjBc/edit?usp=sharing" TargetMode="External"/><Relationship Id="rId79" Type="http://schemas.openxmlformats.org/officeDocument/2006/relationships/comments" Target="../comments2.xml"/><Relationship Id="rId5" Type="http://schemas.openxmlformats.org/officeDocument/2006/relationships/hyperlink" Target="https://youtu.be/nHVkX-OKtDo" TargetMode="External"/><Relationship Id="rId61" Type="http://schemas.openxmlformats.org/officeDocument/2006/relationships/hyperlink" Target="https://codeforces.com/group/KoHyJVODso/contest/406233" TargetMode="External"/><Relationship Id="rId19" Type="http://schemas.openxmlformats.org/officeDocument/2006/relationships/hyperlink" Target="https://codeforces.com/group/89XuL6UX2M/contest/415327" TargetMode="External"/><Relationship Id="rId14" Type="http://schemas.openxmlformats.org/officeDocument/2006/relationships/hyperlink" Target="https://www.youtube.com/watch?v=si-Tk_C0nIQ&amp;list=PLR5x_RGTMNNX6KCXeA9Fj-xNLzt9bi3eL&amp;index=18" TargetMode="External"/><Relationship Id="rId22" Type="http://schemas.openxmlformats.org/officeDocument/2006/relationships/hyperlink" Target="https://youtu.be/ksh0QLTaWt0" TargetMode="External"/><Relationship Id="rId27" Type="http://schemas.openxmlformats.org/officeDocument/2006/relationships/hyperlink" Target="https://youtu.be/rxKcqvbWkL0" TargetMode="External"/><Relationship Id="rId30" Type="http://schemas.openxmlformats.org/officeDocument/2006/relationships/hyperlink" Target="https://docs.google.com/document/d/1U_V6MYtsjt0DUVQDO9RCnEN0iZOSgV0nROWpOSZq388/edit?usp=drivesdk" TargetMode="External"/><Relationship Id="rId35" Type="http://schemas.openxmlformats.org/officeDocument/2006/relationships/hyperlink" Target="https://youtu.be/205MJC3klII" TargetMode="External"/><Relationship Id="rId43" Type="http://schemas.openxmlformats.org/officeDocument/2006/relationships/hyperlink" Target="https://youtu.be/kQGTjql8WjI" TargetMode="External"/><Relationship Id="rId48" Type="http://schemas.openxmlformats.org/officeDocument/2006/relationships/hyperlink" Target="https://docs.google.com/document/d/1e58OmUSpX4KTVNgOn_RRSL-KaGsxtv6IG-toBYUPtik/edit?usp=sharing" TargetMode="External"/><Relationship Id="rId56" Type="http://schemas.openxmlformats.org/officeDocument/2006/relationships/hyperlink" Target="https://youtu.be/_kjcb7w220c" TargetMode="External"/><Relationship Id="rId64" Type="http://schemas.openxmlformats.org/officeDocument/2006/relationships/hyperlink" Target="https://youtu.be/YcRMNzLTIfg" TargetMode="External"/><Relationship Id="rId69" Type="http://schemas.openxmlformats.org/officeDocument/2006/relationships/hyperlink" Target="https://www.youtube.com/watch?v=I11mfEdfh-4&amp;ab_channel=ArabicCompetitiveProgramming" TargetMode="External"/><Relationship Id="rId77" Type="http://schemas.openxmlformats.org/officeDocument/2006/relationships/hyperlink" Target="https://docs.google.com/document/d/12gHStC9MivvDYh6-scl0TUjadeEXQF1PcEGy3gqTEpw/edit?usp=sharing" TargetMode="External"/><Relationship Id="rId8" Type="http://schemas.openxmlformats.org/officeDocument/2006/relationships/hyperlink" Target="https://codeforces.com/group/89XuL6UX2M/contest/416873" TargetMode="External"/><Relationship Id="rId51" Type="http://schemas.openxmlformats.org/officeDocument/2006/relationships/hyperlink" Target="https://codeforces.com/group/KoHyJVODso/contest/408072" TargetMode="External"/><Relationship Id="rId72" Type="http://schemas.openxmlformats.org/officeDocument/2006/relationships/hyperlink" Target="https://www.youtube.com/watch?v=jJVaDl_dePk&amp;ab_channel=ArabicCompetitiveProgramming" TargetMode="External"/><Relationship Id="rId3" Type="http://schemas.openxmlformats.org/officeDocument/2006/relationships/hyperlink" Target="https://codeforces.com/group/89XuL6UX2M/contest/419307" TargetMode="External"/><Relationship Id="rId12" Type="http://schemas.openxmlformats.org/officeDocument/2006/relationships/hyperlink" Target="https://www.youtube.com/watch?v=O4WljSHt27w&amp;list=PLR5x_RGTMNNX6KCXeA9Fj-xNLzt9bi3eL&amp;index=12" TargetMode="External"/><Relationship Id="rId17" Type="http://schemas.openxmlformats.org/officeDocument/2006/relationships/hyperlink" Target="https://cutt.ly/0fldBiC" TargetMode="External"/><Relationship Id="rId25" Type="http://schemas.openxmlformats.org/officeDocument/2006/relationships/hyperlink" Target="https://docs.google.com/document/d/1fbBSanlhCNGyrnrR4ww0wulNRFLipJvV1Yf2XJsPIdc/edit?usp=sharing" TargetMode="External"/><Relationship Id="rId33" Type="http://schemas.openxmlformats.org/officeDocument/2006/relationships/hyperlink" Target="https://codeforces.com/group/89XuL6UX2M/contest/409808" TargetMode="External"/><Relationship Id="rId38" Type="http://schemas.openxmlformats.org/officeDocument/2006/relationships/hyperlink" Target="https://youtu.be/-GxY9NCG9Bw" TargetMode="External"/><Relationship Id="rId46" Type="http://schemas.openxmlformats.org/officeDocument/2006/relationships/hyperlink" Target="https://docs.google.com/presentation/d/1RAWe6nFld0aVllxbY7rin67evY9kFMxf/edit?usp=sharing&amp;ouid=102862889869070351436&amp;rtpof=true&amp;sd=true" TargetMode="External"/><Relationship Id="rId59" Type="http://schemas.openxmlformats.org/officeDocument/2006/relationships/hyperlink" Target="https://docs.google.com/document/d/1GuWRdHbHKc6vL4kSQtcr8VSqsIlCcTDgCobpz62QX3U/edit?usp=sharing" TargetMode="External"/><Relationship Id="rId67" Type="http://schemas.openxmlformats.org/officeDocument/2006/relationships/hyperlink" Target="https://www.youtube.com/watch?v=YS1v0-wifg8&amp;ab_channel=ArabicCompetitiveProgramming" TargetMode="External"/><Relationship Id="rId20" Type="http://schemas.openxmlformats.org/officeDocument/2006/relationships/hyperlink" Target="https://codeforces.com/group/89XuL6UX2M/contest/414010" TargetMode="External"/><Relationship Id="rId41" Type="http://schemas.openxmlformats.org/officeDocument/2006/relationships/hyperlink" Target="https://www.youtube.com/watch?v=qrwupQ2_iJo" TargetMode="External"/><Relationship Id="rId54" Type="http://schemas.openxmlformats.org/officeDocument/2006/relationships/hyperlink" Target="https://youtu.be/yLNNnX59jO8" TargetMode="External"/><Relationship Id="rId62" Type="http://schemas.openxmlformats.org/officeDocument/2006/relationships/hyperlink" Target="https://www.youtube.com/watch?v=sqIQjgTYys8&amp;ab_channel=CodeMasry" TargetMode="External"/><Relationship Id="rId70" Type="http://schemas.openxmlformats.org/officeDocument/2006/relationships/hyperlink" Target="https://www.youtube.com/watch?v=ncwIeshX7Kk&amp;ab_channel=ArabicCompetitiveProgramming" TargetMode="External"/><Relationship Id="rId75" Type="http://schemas.openxmlformats.org/officeDocument/2006/relationships/hyperlink" Target="https://docs.google.com/presentation/d/1r6eh7WVyZ8E2FiEiwYIuDQdMzW6Xz__kRYC_RYWizG8/edit?usp=sharing" TargetMode="External"/><Relationship Id="rId1" Type="http://schemas.openxmlformats.org/officeDocument/2006/relationships/hyperlink" Target="https://codeforces.com/group/89XuL6UX2M/contest/421624" TargetMode="External"/><Relationship Id="rId6" Type="http://schemas.openxmlformats.org/officeDocument/2006/relationships/hyperlink" Target="https://docs.google.com/presentation/u/0/d/1jM1C6JoSGLPzwgTA6uxm6pucWSGqStSf361hY1hvRPg/edit" TargetMode="External"/><Relationship Id="rId15" Type="http://schemas.openxmlformats.org/officeDocument/2006/relationships/hyperlink" Target="https://docs.google.com/presentation/d/1Qe3UTgPKCkbbbJRRGTJkE5phpLZ6W0YuX_ImkjKXwwk/edit" TargetMode="External"/><Relationship Id="rId23" Type="http://schemas.openxmlformats.org/officeDocument/2006/relationships/hyperlink" Target="https://youtu.be/Lu3z4rfU-2s" TargetMode="External"/><Relationship Id="rId28" Type="http://schemas.openxmlformats.org/officeDocument/2006/relationships/hyperlink" Target="https://youtu.be/ZKE4VZHS9IY" TargetMode="External"/><Relationship Id="rId36" Type="http://schemas.openxmlformats.org/officeDocument/2006/relationships/hyperlink" Target="https://youtu.be/GoqfS1m1BYo" TargetMode="External"/><Relationship Id="rId49" Type="http://schemas.openxmlformats.org/officeDocument/2006/relationships/hyperlink" Target="https://github.com/AhmedEzzatG/competitiveProgramming/blob/master/newcomers/difference%20between%20subarray%20and%20subsequence.md" TargetMode="External"/><Relationship Id="rId57" Type="http://schemas.openxmlformats.org/officeDocument/2006/relationships/hyperlink" Target="https://youtu.be/mNotKsNLyxo" TargetMode="External"/><Relationship Id="rId10" Type="http://schemas.openxmlformats.org/officeDocument/2006/relationships/hyperlink" Target="https://www.youtube.com/watch?v=Scw9LAtuwvg&amp;list=PLR5x_RGTMNNX6KCXeA9Fj-xNLzt9bi3eL&amp;index=2" TargetMode="External"/><Relationship Id="rId31" Type="http://schemas.openxmlformats.org/officeDocument/2006/relationships/hyperlink" Target="https://codeforces.com/group/89XuL6UX2M/contest/413879" TargetMode="External"/><Relationship Id="rId44" Type="http://schemas.openxmlformats.org/officeDocument/2006/relationships/hyperlink" Target="https://www.youtube.com/watch?v=EnodMqJuQEo" TargetMode="External"/><Relationship Id="rId52" Type="http://schemas.openxmlformats.org/officeDocument/2006/relationships/hyperlink" Target="https://youtu.be/qVBi98-XJ3s" TargetMode="External"/><Relationship Id="rId60" Type="http://schemas.openxmlformats.org/officeDocument/2006/relationships/hyperlink" Target="https://docs.google.com/document/d/1Zr3VTmHGMqPlQLAS_I057do_FZkj7JimC_dQ7EeojAs/edit?usp=sharing" TargetMode="External"/><Relationship Id="rId65" Type="http://schemas.openxmlformats.org/officeDocument/2006/relationships/hyperlink" Target="https://codeforces.com/group/MWSDmqGsZm/contests" TargetMode="External"/><Relationship Id="rId73" Type="http://schemas.openxmlformats.org/officeDocument/2006/relationships/hyperlink" Target="https://www.youtube.com/watch?v=xmjB7u7mHWE&amp;ab_channel=ArabicCompetitiveProgramming" TargetMode="External"/><Relationship Id="rId78" Type="http://schemas.openxmlformats.org/officeDocument/2006/relationships/vmlDrawing" Target="../drawings/vmlDrawing2.vml"/><Relationship Id="rId4" Type="http://schemas.openxmlformats.org/officeDocument/2006/relationships/hyperlink" Target="https://youtu.be/ZdULFEUxL6w" TargetMode="External"/><Relationship Id="rId9" Type="http://schemas.openxmlformats.org/officeDocument/2006/relationships/hyperlink" Target="https://codeforces.com/group/89XuL6UX2M/contest/415499" TargetMode="External"/><Relationship Id="rId13" Type="http://schemas.openxmlformats.org/officeDocument/2006/relationships/hyperlink" Target="https://www.youtube.com/watch?v=DWaor1rGxog&amp;list=PLR5x_RGTMNNX6KCXeA9Fj-xNLzt9bi3eL&amp;index=15" TargetMode="External"/><Relationship Id="rId18" Type="http://schemas.openxmlformats.org/officeDocument/2006/relationships/hyperlink" Target="https://docs.google.com/document/d/1NpDzcmN3i5kJCUYY2SEtC-4S68GZXgd9FLf0GM37FlA/edit?usp=sharing" TargetMode="External"/><Relationship Id="rId39" Type="http://schemas.openxmlformats.org/officeDocument/2006/relationships/hyperlink" Target="https://youtu.be/rUDC13pfB5E" TargetMode="External"/><Relationship Id="rId34" Type="http://schemas.openxmlformats.org/officeDocument/2006/relationships/hyperlink" Target="https://codeforces.com/group/89XuL6UX2M/contest/409634" TargetMode="External"/><Relationship Id="rId50" Type="http://schemas.openxmlformats.org/officeDocument/2006/relationships/hyperlink" Target="https://docs.google.com/document/d/1_WbeHNiM37RPWeOSTECWtCYnQi8iaDB-912ppCS_1Oc/edit?usp=sharing" TargetMode="External"/><Relationship Id="rId55" Type="http://schemas.openxmlformats.org/officeDocument/2006/relationships/hyperlink" Target="https://youtu.be/LsBZvL4-KuE" TargetMode="External"/><Relationship Id="rId76" Type="http://schemas.openxmlformats.org/officeDocument/2006/relationships/hyperlink" Target="https://docs.google.com/document/d/12ytg0PQno_Zt3T8S15ACL2pBIwBuWI6bD7095gyE1Sw/edit?usp=sharing" TargetMode="External"/><Relationship Id="rId7" Type="http://schemas.openxmlformats.org/officeDocument/2006/relationships/hyperlink" Target="https://docs.google.com/document/d/1eFCvs-rUJJZ26KwQcufD3jJwvolySSDyG0BK6dZNDlg/edit?usp=sharing" TargetMode="External"/><Relationship Id="rId71" Type="http://schemas.openxmlformats.org/officeDocument/2006/relationships/hyperlink" Target="https://www.youtube.com/watch?v=qmHE9QISuVQ&amp;ab_channel=ArabicCompetitiveProgramming" TargetMode="External"/><Relationship Id="rId2" Type="http://schemas.openxmlformats.org/officeDocument/2006/relationships/hyperlink" Target="https://codeforces.com/group/89XuL6UX2M/contest/420457" TargetMode="External"/><Relationship Id="rId29" Type="http://schemas.openxmlformats.org/officeDocument/2006/relationships/hyperlink" Target="https://docs.google.com/presentation/d/1xxvTuSBV495g7GNUyNVPDpRmnoVlCHu-F9fZEouvq9A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F73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/>
  <cols>
    <col min="1" max="1" width="66.88671875" customWidth="1"/>
    <col min="2" max="2" width="33.21875" customWidth="1"/>
    <col min="3" max="3" width="23.21875" customWidth="1"/>
    <col min="4" max="4" width="10.44140625" customWidth="1"/>
    <col min="5" max="5" width="25.77734375" customWidth="1"/>
    <col min="6" max="6" width="6.44140625" customWidth="1"/>
  </cols>
  <sheetData>
    <row r="1" spans="1:6" ht="38.25" customHeight="1">
      <c r="A1" s="236" t="s">
        <v>0</v>
      </c>
      <c r="B1" s="237"/>
      <c r="C1" s="237"/>
      <c r="D1" s="237"/>
      <c r="E1" s="237"/>
      <c r="F1" s="238"/>
    </row>
    <row r="2" spans="1:6" ht="17.399999999999999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3" t="s">
        <v>6</v>
      </c>
    </row>
    <row r="3" spans="1:6" ht="17.399999999999999">
      <c r="A3" s="4" t="s">
        <v>7</v>
      </c>
      <c r="B3" s="5" t="str">
        <f>HYPERLINK("https://codeforces.com/profile/Mr-john","Mr-john")</f>
        <v>Mr-john</v>
      </c>
      <c r="C3" s="6" t="s">
        <v>8</v>
      </c>
      <c r="D3" s="7" t="s">
        <v>9</v>
      </c>
      <c r="E3" s="8" t="str">
        <f>'4'!L2</f>
        <v>326 / 328</v>
      </c>
      <c r="F3" s="9">
        <v>2</v>
      </c>
    </row>
    <row r="4" spans="1:6" ht="17.399999999999999">
      <c r="A4" s="10" t="s">
        <v>10</v>
      </c>
      <c r="B4" s="11" t="str">
        <f>HYPERLINK("https://codeforces.com/profile/Alfredfarag","Alfredfarag")</f>
        <v>Alfredfarag</v>
      </c>
      <c r="C4" s="12" t="s">
        <v>11</v>
      </c>
      <c r="D4" s="13" t="s">
        <v>12</v>
      </c>
      <c r="E4" s="14" t="str">
        <f>'2'!L2</f>
        <v>324 / 328</v>
      </c>
      <c r="F4" s="15">
        <v>2</v>
      </c>
    </row>
    <row r="5" spans="1:6" ht="17.399999999999999">
      <c r="A5" s="10" t="s">
        <v>13</v>
      </c>
      <c r="B5" s="11" t="str">
        <f>HYPERLINK("https://codeforces.com/profile/Kamal_Soror","Kamal_Soror")</f>
        <v>Kamal_Soror</v>
      </c>
      <c r="C5" s="12" t="s">
        <v>11</v>
      </c>
      <c r="D5" s="13" t="s">
        <v>14</v>
      </c>
      <c r="E5" s="14" t="str">
        <f>'3'!E2</f>
        <v>322 / 328</v>
      </c>
      <c r="F5" s="15">
        <v>3</v>
      </c>
    </row>
    <row r="6" spans="1:6" ht="17.399999999999999">
      <c r="A6" s="10" t="s">
        <v>15</v>
      </c>
      <c r="B6" s="16" t="str">
        <f>HYPERLINK("https://codeforces.com/profile/MohamedMostafa825","MohamedMostafa825")</f>
        <v>MohamedMostafa825</v>
      </c>
      <c r="C6" s="12" t="s">
        <v>11</v>
      </c>
      <c r="D6" s="13" t="s">
        <v>14</v>
      </c>
      <c r="E6" s="14" t="str">
        <f>'3'!F2</f>
        <v>303 / 328</v>
      </c>
      <c r="F6" s="15">
        <v>4</v>
      </c>
    </row>
    <row r="7" spans="1:6" ht="17.399999999999999">
      <c r="A7" s="10" t="s">
        <v>16</v>
      </c>
      <c r="B7" s="11" t="str">
        <f>HYPERLINK("https://codeforces.com/profile/Omargad","Omargad")</f>
        <v>Omargad</v>
      </c>
      <c r="C7" s="12" t="s">
        <v>17</v>
      </c>
      <c r="D7" s="13" t="s">
        <v>18</v>
      </c>
      <c r="E7" s="14" t="str">
        <f>'5'!H2</f>
        <v>293 / 328</v>
      </c>
      <c r="F7" s="15">
        <v>3</v>
      </c>
    </row>
    <row r="8" spans="1:6" ht="17.399999999999999">
      <c r="A8" s="10" t="s">
        <v>19</v>
      </c>
      <c r="B8" s="11" t="str">
        <f>HYPERLINK("https://codeforces.com/profile/Aseer_elahzan","Aseer_elahzan")</f>
        <v>Aseer_elahzan</v>
      </c>
      <c r="C8" s="12" t="s">
        <v>20</v>
      </c>
      <c r="D8" s="13" t="s">
        <v>18</v>
      </c>
      <c r="E8" s="14" t="str">
        <f>'5'!J2</f>
        <v>288 / 328</v>
      </c>
      <c r="F8" s="15">
        <v>2</v>
      </c>
    </row>
    <row r="9" spans="1:6" ht="17.399999999999999">
      <c r="A9" s="10" t="s">
        <v>21</v>
      </c>
      <c r="B9" s="11" t="str">
        <f>HYPERLINK("https://codeforces.com/profile/MariamAdly","MariamAdly")</f>
        <v>MariamAdly</v>
      </c>
      <c r="C9" s="12" t="s">
        <v>22</v>
      </c>
      <c r="D9" s="13" t="s">
        <v>12</v>
      </c>
      <c r="E9" s="14" t="str">
        <f>'2'!G2</f>
        <v>282 / 328</v>
      </c>
      <c r="F9" s="15">
        <v>2</v>
      </c>
    </row>
    <row r="10" spans="1:6" ht="17.399999999999999">
      <c r="A10" s="10" t="s">
        <v>23</v>
      </c>
      <c r="B10" s="11" t="str">
        <f>HYPERLINK("https://codeforces.com/profile/Al-Zahraa","Al-Zahraa")</f>
        <v>Al-Zahraa</v>
      </c>
      <c r="C10" s="12" t="s">
        <v>24</v>
      </c>
      <c r="D10" s="13" t="s">
        <v>25</v>
      </c>
      <c r="E10" s="14" t="str">
        <f>'6'!K2</f>
        <v>278 / 328</v>
      </c>
      <c r="F10" s="15">
        <v>3</v>
      </c>
    </row>
    <row r="11" spans="1:6" ht="17.399999999999999">
      <c r="A11" s="10" t="s">
        <v>26</v>
      </c>
      <c r="B11" s="11" t="str">
        <f>HYPERLINK("https://codeforces.com/profile/Uu_kh2","Uu_kh2")</f>
        <v>Uu_kh2</v>
      </c>
      <c r="C11" s="12" t="s">
        <v>27</v>
      </c>
      <c r="D11" s="13" t="s">
        <v>12</v>
      </c>
      <c r="E11" s="14" t="str">
        <f>'2'!E2</f>
        <v>274 / 328</v>
      </c>
      <c r="F11" s="15">
        <v>2</v>
      </c>
    </row>
    <row r="12" spans="1:6" ht="17.399999999999999">
      <c r="A12" s="10" t="s">
        <v>28</v>
      </c>
      <c r="B12" s="11" t="str">
        <f>HYPERLINK("https://codeforces.com/profile/AhmedGamal74","AhmedGamal74")</f>
        <v>AhmedGamal74</v>
      </c>
      <c r="C12" s="12" t="s">
        <v>11</v>
      </c>
      <c r="D12" s="13" t="s">
        <v>12</v>
      </c>
      <c r="E12" s="14" t="str">
        <f>'2'!K2</f>
        <v>263 / 328</v>
      </c>
      <c r="F12" s="15">
        <v>2</v>
      </c>
    </row>
    <row r="13" spans="1:6" ht="17.399999999999999">
      <c r="A13" s="17" t="s">
        <v>29</v>
      </c>
      <c r="B13" s="18" t="str">
        <f>HYPERLINK("https://codeforces.com/profile/Gh-","Gh-")</f>
        <v>Gh-</v>
      </c>
      <c r="C13" s="19" t="s">
        <v>30</v>
      </c>
      <c r="D13" s="20" t="s">
        <v>31</v>
      </c>
      <c r="E13" s="21" t="str">
        <f>'7'!K2</f>
        <v>261 / 328</v>
      </c>
      <c r="F13" s="22">
        <v>2</v>
      </c>
    </row>
    <row r="14" spans="1:6" ht="17.399999999999999">
      <c r="A14" s="17" t="s">
        <v>32</v>
      </c>
      <c r="B14" s="11" t="str">
        <f>HYPERLINK("https://codeforces.com/profile/_Eleven","_Eleven")</f>
        <v>_Eleven</v>
      </c>
      <c r="C14" s="19" t="s">
        <v>33</v>
      </c>
      <c r="D14" s="20" t="s">
        <v>25</v>
      </c>
      <c r="E14" s="21" t="str">
        <f>'6'!E2</f>
        <v>260 / 328</v>
      </c>
      <c r="F14" s="22">
        <v>3</v>
      </c>
    </row>
    <row r="15" spans="1:6" ht="17.399999999999999">
      <c r="A15" s="17" t="s">
        <v>34</v>
      </c>
      <c r="B15" s="11" t="str">
        <f>HYPERLINK("https://codeforces.com/profile/tshahd733","tshahd733")</f>
        <v>tshahd733</v>
      </c>
      <c r="C15" s="19" t="s">
        <v>33</v>
      </c>
      <c r="D15" s="20" t="s">
        <v>25</v>
      </c>
      <c r="E15" s="21" t="str">
        <f>'6'!C2</f>
        <v>258 / 328</v>
      </c>
      <c r="F15" s="22">
        <v>2</v>
      </c>
    </row>
    <row r="16" spans="1:6" ht="17.399999999999999">
      <c r="A16" s="17" t="s">
        <v>35</v>
      </c>
      <c r="B16" s="11" t="str">
        <f>HYPERLINK("https://codeforces.com/profile/magedo99","magedo99")</f>
        <v>magedo99</v>
      </c>
      <c r="C16" s="19" t="s">
        <v>17</v>
      </c>
      <c r="D16" s="20" t="s">
        <v>18</v>
      </c>
      <c r="E16" s="21" t="str">
        <f>'5'!F2</f>
        <v>258 / 328</v>
      </c>
      <c r="F16" s="22">
        <v>2</v>
      </c>
    </row>
    <row r="17" spans="1:6" ht="17.399999999999999">
      <c r="A17" s="17" t="s">
        <v>36</v>
      </c>
      <c r="B17" s="11" t="str">
        <f>HYPERLINK("https://codeforces.com/profile/youssef_aboelghiet","youssef_aboelghiet")</f>
        <v>youssef_aboelghiet</v>
      </c>
      <c r="C17" s="19" t="s">
        <v>37</v>
      </c>
      <c r="D17" s="20" t="s">
        <v>38</v>
      </c>
      <c r="E17" s="21" t="str">
        <f>'1'!H2</f>
        <v>255 / 328</v>
      </c>
      <c r="F17" s="22">
        <v>2</v>
      </c>
    </row>
    <row r="18" spans="1:6" ht="17.399999999999999">
      <c r="A18" s="17" t="s">
        <v>39</v>
      </c>
      <c r="B18" s="18" t="str">
        <f>HYPERLINK("https://codeforces.com/profile/HatemHassan","HatemHassan")</f>
        <v>HatemHassan</v>
      </c>
      <c r="C18" s="19" t="s">
        <v>37</v>
      </c>
      <c r="D18" s="20" t="s">
        <v>38</v>
      </c>
      <c r="E18" s="21" t="str">
        <f>'1'!J2</f>
        <v>255 / 328</v>
      </c>
      <c r="F18" s="22">
        <v>3</v>
      </c>
    </row>
    <row r="19" spans="1:6" ht="17.399999999999999">
      <c r="A19" s="17" t="s">
        <v>40</v>
      </c>
      <c r="B19" s="11" t="str">
        <f>HYPERLINK("https://codeforces.com/profile/Shahd1004","Shahd1004")</f>
        <v>Shahd1004</v>
      </c>
      <c r="C19" s="19" t="s">
        <v>41</v>
      </c>
      <c r="D19" s="20" t="s">
        <v>31</v>
      </c>
      <c r="E19" s="21" t="str">
        <f>'7'!F2</f>
        <v>254 / 328</v>
      </c>
      <c r="F19" s="22">
        <v>1</v>
      </c>
    </row>
    <row r="20" spans="1:6" ht="17.399999999999999">
      <c r="A20" s="17" t="s">
        <v>42</v>
      </c>
      <c r="B20" s="11" t="str">
        <f>HYPERLINK("https://codeforces.com/profile/asmaa_hasan32","asmaa_hasan32")</f>
        <v>asmaa_hasan32</v>
      </c>
      <c r="C20" s="19" t="s">
        <v>43</v>
      </c>
      <c r="D20" s="20" t="s">
        <v>9</v>
      </c>
      <c r="E20" s="21" t="str">
        <f>'4'!E2</f>
        <v>254 / 328</v>
      </c>
      <c r="F20" s="22">
        <v>2</v>
      </c>
    </row>
    <row r="21" spans="1:6" ht="17.399999999999999">
      <c r="A21" s="17" t="s">
        <v>44</v>
      </c>
      <c r="B21" s="18" t="str">
        <f>HYPERLINK("https://codeforces.com/profile/yasminehosny","yasminehosny")</f>
        <v>yasminehosny</v>
      </c>
      <c r="C21" s="19" t="s">
        <v>33</v>
      </c>
      <c r="D21" s="20" t="s">
        <v>25</v>
      </c>
      <c r="E21" s="21" t="str">
        <f>'6'!D2</f>
        <v>253 / 328</v>
      </c>
      <c r="F21" s="22">
        <v>2</v>
      </c>
    </row>
    <row r="22" spans="1:6" ht="17.399999999999999">
      <c r="A22" s="17" t="s">
        <v>45</v>
      </c>
      <c r="B22" s="11" t="str">
        <f>HYPERLINK("https://codeforces.com/profile/asmaa..abdelnasser","asmaa..abdelnasser")</f>
        <v>asmaa..abdelnasser</v>
      </c>
      <c r="C22" s="19" t="s">
        <v>46</v>
      </c>
      <c r="D22" s="20" t="s">
        <v>38</v>
      </c>
      <c r="E22" s="21" t="str">
        <f>'1'!G2</f>
        <v>252 / 328</v>
      </c>
      <c r="F22" s="22">
        <v>2</v>
      </c>
    </row>
    <row r="23" spans="1:6" ht="17.399999999999999">
      <c r="A23" s="17" t="s">
        <v>47</v>
      </c>
      <c r="B23" s="11" t="str">
        <f>HYPERLINK("https://codeforces.com/profile/fatmaaraf167","fatmaaraf167")</f>
        <v>fatmaaraf167</v>
      </c>
      <c r="C23" s="19" t="s">
        <v>33</v>
      </c>
      <c r="D23" s="20" t="s">
        <v>25</v>
      </c>
      <c r="E23" s="21" t="str">
        <f>'6'!F2</f>
        <v>248 / 328</v>
      </c>
      <c r="F23" s="22">
        <v>2</v>
      </c>
    </row>
    <row r="24" spans="1:6" ht="17.399999999999999">
      <c r="A24" s="17" t="s">
        <v>48</v>
      </c>
      <c r="B24" s="11" t="str">
        <f>HYPERLINK("https://codeforces.com/profile/Shahd_Elkarn","Shahd_Elkarn")</f>
        <v>Shahd_Elkarn</v>
      </c>
      <c r="C24" s="19" t="s">
        <v>24</v>
      </c>
      <c r="D24" s="20" t="s">
        <v>25</v>
      </c>
      <c r="E24" s="21" t="str">
        <f>'6'!J2</f>
        <v>244 / 328</v>
      </c>
      <c r="F24" s="22">
        <v>2</v>
      </c>
    </row>
    <row r="25" spans="1:6" ht="17.399999999999999">
      <c r="A25" s="17" t="s">
        <v>49</v>
      </c>
      <c r="B25" s="18" t="str">
        <f>HYPERLINK("https://codeforces.com/profile/Adham1","Adham1")</f>
        <v>Adham1</v>
      </c>
      <c r="C25" s="19" t="s">
        <v>20</v>
      </c>
      <c r="D25" s="20" t="s">
        <v>18</v>
      </c>
      <c r="E25" s="21" t="str">
        <f>'5'!K2</f>
        <v>244 / 328</v>
      </c>
      <c r="F25" s="22">
        <v>2</v>
      </c>
    </row>
    <row r="26" spans="1:6" ht="17.399999999999999">
      <c r="A26" s="17" t="s">
        <v>50</v>
      </c>
      <c r="B26" s="18" t="str">
        <f>HYPERLINK("https://codeforces.com/profile/Elglaly","Elglaly")</f>
        <v>Elglaly</v>
      </c>
      <c r="C26" s="19" t="s">
        <v>37</v>
      </c>
      <c r="D26" s="20" t="s">
        <v>38</v>
      </c>
      <c r="E26" s="21" t="str">
        <f>'1'!I2</f>
        <v>239 / 328</v>
      </c>
      <c r="F26" s="22">
        <v>2</v>
      </c>
    </row>
    <row r="27" spans="1:6" ht="17.399999999999999">
      <c r="A27" s="17" t="s">
        <v>51</v>
      </c>
      <c r="B27" s="11" t="str">
        <f>HYPERLINK("https://codeforces.com/profile/Eman-Tamam","Eman-Tamam")</f>
        <v>Eman-Tamam</v>
      </c>
      <c r="C27" s="19" t="s">
        <v>43</v>
      </c>
      <c r="D27" s="20" t="s">
        <v>14</v>
      </c>
      <c r="E27" s="21" t="str">
        <f>'3'!L2</f>
        <v>239 / 328</v>
      </c>
      <c r="F27" s="22">
        <v>2</v>
      </c>
    </row>
    <row r="28" spans="1:6" ht="17.399999999999999">
      <c r="A28" s="17" t="s">
        <v>52</v>
      </c>
      <c r="B28" s="18" t="str">
        <f>HYPERLINK("https://codeforces.com/profile/maraimashraf907","maraimashraf907")</f>
        <v>maraimashraf907</v>
      </c>
      <c r="C28" s="19" t="s">
        <v>22</v>
      </c>
      <c r="D28" s="20" t="s">
        <v>31</v>
      </c>
      <c r="E28" s="21" t="str">
        <f>'7'!G2</f>
        <v>237 / 328</v>
      </c>
      <c r="F28" s="22">
        <v>2</v>
      </c>
    </row>
    <row r="29" spans="1:6" ht="17.399999999999999">
      <c r="A29" s="17" t="s">
        <v>53</v>
      </c>
      <c r="B29" s="11" t="str">
        <f>HYPERLINK("https://codeforces.com/profile/JoO_H_","JoO_H_")</f>
        <v>JoO_H_</v>
      </c>
      <c r="C29" s="19" t="s">
        <v>54</v>
      </c>
      <c r="D29" s="20" t="s">
        <v>14</v>
      </c>
      <c r="E29" s="21" t="str">
        <f>'3'!I2</f>
        <v>234 / 328</v>
      </c>
      <c r="F29" s="22">
        <v>1</v>
      </c>
    </row>
    <row r="30" spans="1:6" ht="17.399999999999999">
      <c r="A30" s="17" t="s">
        <v>55</v>
      </c>
      <c r="B30" s="11" t="str">
        <f>HYPERLINK("https://codeforces.com/profile/hudamawood","hudamawood")</f>
        <v>hudamawood</v>
      </c>
      <c r="C30" s="19" t="s">
        <v>22</v>
      </c>
      <c r="D30" s="20" t="s">
        <v>12</v>
      </c>
      <c r="E30" s="21" t="str">
        <f>'2'!F2</f>
        <v>232 / 328</v>
      </c>
      <c r="F30" s="22">
        <v>2</v>
      </c>
    </row>
    <row r="31" spans="1:6" ht="17.399999999999999">
      <c r="A31" s="17" t="s">
        <v>56</v>
      </c>
      <c r="B31" s="11" t="str">
        <f>HYPERLINK("https://codeforces.com/profile/zinab-mohamed","zinab-mohamed")</f>
        <v>zinab-mohamed</v>
      </c>
      <c r="C31" s="19" t="s">
        <v>30</v>
      </c>
      <c r="D31" s="20" t="s">
        <v>57</v>
      </c>
      <c r="E31" s="21" t="str">
        <f>'8'!C2</f>
        <v>230 / 328</v>
      </c>
      <c r="F31" s="22">
        <v>2</v>
      </c>
    </row>
    <row r="32" spans="1:6" ht="17.399999999999999">
      <c r="A32" s="17" t="s">
        <v>58</v>
      </c>
      <c r="B32" s="11" t="str">
        <f>HYPERLINK("https://codeforces.com/profile/amona","amona")</f>
        <v>amona</v>
      </c>
      <c r="C32" s="19" t="s">
        <v>43</v>
      </c>
      <c r="D32" s="20" t="s">
        <v>9</v>
      </c>
      <c r="E32" s="21" t="str">
        <f>'4'!C2</f>
        <v>230 / 328</v>
      </c>
      <c r="F32" s="22">
        <v>2</v>
      </c>
    </row>
    <row r="33" spans="1:6" ht="17.399999999999999">
      <c r="A33" s="17" t="s">
        <v>59</v>
      </c>
      <c r="B33" s="18" t="str">
        <f>HYPERLINK("https://codeforces.com/profile/JannahAyman","JannahAyman")</f>
        <v>JannahAyman</v>
      </c>
      <c r="C33" s="19" t="s">
        <v>41</v>
      </c>
      <c r="D33" s="20" t="s">
        <v>31</v>
      </c>
      <c r="E33" s="21" t="str">
        <f>'7'!C2</f>
        <v>228 / 328</v>
      </c>
      <c r="F33" s="22">
        <v>1</v>
      </c>
    </row>
    <row r="34" spans="1:6" ht="17.399999999999999">
      <c r="A34" s="17" t="s">
        <v>60</v>
      </c>
      <c r="B34" s="18" t="str">
        <f>HYPERLINK("https://codeforces.com/profile/shhahd","shhahd")</f>
        <v>shhahd</v>
      </c>
      <c r="C34" s="19" t="s">
        <v>46</v>
      </c>
      <c r="D34" s="20" t="s">
        <v>38</v>
      </c>
      <c r="E34" s="21" t="str">
        <f>'1'!C2</f>
        <v>228 / 328</v>
      </c>
      <c r="F34" s="22"/>
    </row>
    <row r="35" spans="1:6" ht="17.399999999999999">
      <c r="A35" s="17" t="s">
        <v>61</v>
      </c>
      <c r="B35" s="18" t="str">
        <f>HYPERLINK("https://codeforces.com/profile/Abdo_ali74","Abdo_ali74")</f>
        <v>Abdo_ali74</v>
      </c>
      <c r="C35" s="19" t="s">
        <v>37</v>
      </c>
      <c r="D35" s="20" t="s">
        <v>38</v>
      </c>
      <c r="E35" s="21" t="str">
        <f>'1'!K2</f>
        <v>228 / 328</v>
      </c>
      <c r="F35" s="22">
        <v>3</v>
      </c>
    </row>
    <row r="36" spans="1:6" ht="17.399999999999999">
      <c r="A36" s="17" t="s">
        <v>62</v>
      </c>
      <c r="B36" s="11" t="str">
        <f>HYPERLINK("https://codeforces.com/profile/FatmaAlzhraaAlaa","FatmaAlzhraaAlaa")</f>
        <v>FatmaAlzhraaAlaa</v>
      </c>
      <c r="C36" s="19" t="s">
        <v>43</v>
      </c>
      <c r="D36" s="20" t="s">
        <v>9</v>
      </c>
      <c r="E36" s="21" t="str">
        <f>'4'!D2</f>
        <v>228 / 328</v>
      </c>
      <c r="F36" s="22">
        <v>2</v>
      </c>
    </row>
    <row r="37" spans="1:6" ht="17.399999999999999">
      <c r="A37" s="17" t="s">
        <v>63</v>
      </c>
      <c r="B37" s="18" t="str">
        <f>HYPERLINK("https://codeforces.com/profile/bolaashraf229","bolaashraf229")</f>
        <v>bolaashraf229</v>
      </c>
      <c r="C37" s="19" t="s">
        <v>27</v>
      </c>
      <c r="D37" s="20" t="s">
        <v>38</v>
      </c>
      <c r="E37" s="21" t="str">
        <f>'1'!L2</f>
        <v>227 / 328</v>
      </c>
      <c r="F37" s="22">
        <v>2</v>
      </c>
    </row>
    <row r="38" spans="1:6" ht="17.399999999999999">
      <c r="A38" s="17" t="s">
        <v>64</v>
      </c>
      <c r="B38" s="11" t="str">
        <f>HYPERLINK("https://codeforces.com/profile/Aliaaezz320","Aliaaezz320")</f>
        <v>Aliaaezz320</v>
      </c>
      <c r="C38" s="19" t="s">
        <v>41</v>
      </c>
      <c r="D38" s="20" t="s">
        <v>31</v>
      </c>
      <c r="E38" s="21" t="str">
        <f>'7'!H2</f>
        <v>223 / 328</v>
      </c>
      <c r="F38" s="22">
        <v>2</v>
      </c>
    </row>
    <row r="39" spans="1:6" ht="17.399999999999999">
      <c r="A39" s="17" t="s">
        <v>65</v>
      </c>
      <c r="B39" s="11" t="str">
        <f>HYPERLINK("https://codeforces.com/profile/WafaaMostafa","WafaaMostafa")</f>
        <v>WafaaMostafa</v>
      </c>
      <c r="C39" s="19" t="s">
        <v>22</v>
      </c>
      <c r="D39" s="20" t="s">
        <v>12</v>
      </c>
      <c r="E39" s="21" t="str">
        <f>'2'!I2</f>
        <v>220 / 328</v>
      </c>
      <c r="F39" s="22">
        <v>2</v>
      </c>
    </row>
    <row r="40" spans="1:6" ht="17.399999999999999">
      <c r="A40" s="17" t="s">
        <v>66</v>
      </c>
      <c r="B40" s="18" t="str">
        <f>HYPERLINK("https://codeforces.com/profile/alaa.ashraf228","alaa.ashraf228")</f>
        <v>alaa.ashraf228</v>
      </c>
      <c r="C40" s="19" t="s">
        <v>17</v>
      </c>
      <c r="D40" s="20" t="s">
        <v>18</v>
      </c>
      <c r="E40" s="21" t="str">
        <f>'5'!G2</f>
        <v>220 / 328</v>
      </c>
      <c r="F40" s="22">
        <v>2</v>
      </c>
    </row>
    <row r="41" spans="1:6" ht="17.399999999999999">
      <c r="A41" s="17" t="s">
        <v>67</v>
      </c>
      <c r="B41" s="18" t="str">
        <f>HYPERLINK("https://codeforces.com/profile/M_A_","M_A_")</f>
        <v>M_A_</v>
      </c>
      <c r="C41" s="19" t="s">
        <v>22</v>
      </c>
      <c r="D41" s="20" t="s">
        <v>12</v>
      </c>
      <c r="E41" s="21" t="str">
        <f>'2'!H2</f>
        <v>220 / 328</v>
      </c>
      <c r="F41" s="22">
        <v>2</v>
      </c>
    </row>
    <row r="42" spans="1:6" ht="17.399999999999999">
      <c r="A42" s="17" t="s">
        <v>68</v>
      </c>
      <c r="B42" s="18" t="str">
        <f>HYPERLINK("https://codeforces.com/profile/ahmed8626","ahmed8626")</f>
        <v>ahmed8626</v>
      </c>
      <c r="C42" s="19" t="s">
        <v>27</v>
      </c>
      <c r="D42" s="20" t="s">
        <v>12</v>
      </c>
      <c r="E42" s="21" t="str">
        <f>'2'!C2</f>
        <v>219 / 328</v>
      </c>
      <c r="F42" s="22">
        <v>3</v>
      </c>
    </row>
    <row r="43" spans="1:6" ht="17.399999999999999">
      <c r="A43" s="17" t="s">
        <v>69</v>
      </c>
      <c r="B43" s="11" t="str">
        <f>HYPERLINK("https://codeforces.com/profile/ZEUSxUP","ZEUSxUP")</f>
        <v>ZEUSxUP</v>
      </c>
      <c r="C43" s="19" t="s">
        <v>8</v>
      </c>
      <c r="D43" s="20" t="s">
        <v>18</v>
      </c>
      <c r="E43" s="21" t="str">
        <f>'5'!C2</f>
        <v>218 / 328</v>
      </c>
      <c r="F43" s="22">
        <v>1</v>
      </c>
    </row>
    <row r="44" spans="1:6" ht="17.399999999999999">
      <c r="A44" s="17" t="s">
        <v>70</v>
      </c>
      <c r="B44" s="11" t="str">
        <f>HYPERLINK("https://codeforces.com/profile/Abdo_Zaher","Abdo_Zaher")</f>
        <v>Abdo_Zaher</v>
      </c>
      <c r="C44" s="19" t="s">
        <v>8</v>
      </c>
      <c r="D44" s="20" t="s">
        <v>18</v>
      </c>
      <c r="E44" s="21" t="str">
        <f>'5'!D2</f>
        <v>217 / 328</v>
      </c>
      <c r="F44" s="22">
        <v>2</v>
      </c>
    </row>
    <row r="45" spans="1:6" ht="17.399999999999999">
      <c r="A45" s="17" t="s">
        <v>71</v>
      </c>
      <c r="B45" s="18" t="str">
        <f>HYPERLINK("https://codeforces.com/profile/mariorafat171","mariorafat171")</f>
        <v>mariorafat171</v>
      </c>
      <c r="C45" s="19" t="s">
        <v>11</v>
      </c>
      <c r="D45" s="20" t="s">
        <v>14</v>
      </c>
      <c r="E45" s="21" t="str">
        <f>'3'!D2</f>
        <v>214 / 328</v>
      </c>
      <c r="F45" s="22">
        <v>2</v>
      </c>
    </row>
    <row r="46" spans="1:6" ht="17.399999999999999">
      <c r="A46" s="17" t="s">
        <v>72</v>
      </c>
      <c r="B46" s="18" t="str">
        <f>HYPERLINK("https://codeforces.com/profile/nabilahany02","nabilahany02")</f>
        <v>nabilahany02</v>
      </c>
      <c r="C46" s="19" t="s">
        <v>73</v>
      </c>
      <c r="D46" s="20" t="s">
        <v>9</v>
      </c>
      <c r="E46" s="21" t="str">
        <f>'4'!J2</f>
        <v>214 / 328</v>
      </c>
      <c r="F46" s="22">
        <v>3</v>
      </c>
    </row>
    <row r="47" spans="1:6" ht="17.399999999999999">
      <c r="A47" s="17" t="s">
        <v>74</v>
      </c>
      <c r="B47" s="11" t="str">
        <f>HYPERLINK("https://codeforces.com/profile/hanaa_Elshreif","hanaa_Elshreif")</f>
        <v>hanaa_Elshreif</v>
      </c>
      <c r="C47" s="19" t="s">
        <v>30</v>
      </c>
      <c r="D47" s="20" t="s">
        <v>31</v>
      </c>
      <c r="E47" s="21" t="str">
        <f>'7'!I2</f>
        <v>214 / 328</v>
      </c>
      <c r="F47" s="22">
        <v>2</v>
      </c>
    </row>
    <row r="48" spans="1:6" ht="17.399999999999999">
      <c r="A48" s="17" t="s">
        <v>75</v>
      </c>
      <c r="B48" s="11" t="str">
        <f>HYPERLINK("https://codeforces.com/profile/KeroMaged","KeroMaged")</f>
        <v>KeroMaged</v>
      </c>
      <c r="C48" s="19" t="s">
        <v>11</v>
      </c>
      <c r="D48" s="20" t="s">
        <v>14</v>
      </c>
      <c r="E48" s="21" t="str">
        <f>'3'!C2</f>
        <v>211 / 328</v>
      </c>
      <c r="F48" s="22">
        <v>2</v>
      </c>
    </row>
    <row r="49" spans="1:6" ht="17.399999999999999">
      <c r="A49" s="17" t="s">
        <v>76</v>
      </c>
      <c r="B49" s="11" t="str">
        <f>HYPERLINK("https://codeforces.com/profile/Nadia.Mostafa","Nadia.Mostafa")</f>
        <v>Nadia.Mostafa</v>
      </c>
      <c r="C49" s="19" t="s">
        <v>24</v>
      </c>
      <c r="D49" s="20" t="s">
        <v>25</v>
      </c>
      <c r="E49" s="21" t="str">
        <f>'6'!I2</f>
        <v>209 / 328</v>
      </c>
      <c r="F49" s="22">
        <v>2</v>
      </c>
    </row>
    <row r="50" spans="1:6" ht="17.399999999999999">
      <c r="A50" s="17" t="s">
        <v>77</v>
      </c>
      <c r="B50" s="18" t="str">
        <f>HYPERLINK("https://codeforces.com/profile/abier__","abier__")</f>
        <v>abier__</v>
      </c>
      <c r="C50" s="19" t="s">
        <v>46</v>
      </c>
      <c r="D50" s="20" t="s">
        <v>38</v>
      </c>
      <c r="E50" s="21" t="str">
        <f>'1'!E2</f>
        <v>206 / 328</v>
      </c>
      <c r="F50" s="22"/>
    </row>
    <row r="51" spans="1:6" ht="17.399999999999999">
      <c r="A51" s="17" t="s">
        <v>78</v>
      </c>
      <c r="B51" s="11" t="str">
        <f>HYPERLINK("https://codeforces.com/profile/Asdallah","Asdallah")</f>
        <v>Asdallah</v>
      </c>
      <c r="C51" s="19" t="s">
        <v>27</v>
      </c>
      <c r="D51" s="20" t="s">
        <v>12</v>
      </c>
      <c r="E51" s="21" t="str">
        <f>'2'!D2</f>
        <v>196 / 328</v>
      </c>
      <c r="F51" s="22">
        <v>2</v>
      </c>
    </row>
    <row r="52" spans="1:6" ht="17.399999999999999">
      <c r="A52" s="17" t="s">
        <v>79</v>
      </c>
      <c r="B52" s="11" t="str">
        <f>HYPERLINK("https://codeforces.com/profile/_AAhhmmeedd","_AAhhmmeedd")</f>
        <v>_AAhhmmeedd</v>
      </c>
      <c r="C52" s="19" t="s">
        <v>54</v>
      </c>
      <c r="D52" s="20" t="s">
        <v>14</v>
      </c>
      <c r="E52" s="21" t="str">
        <f>'3'!G2</f>
        <v>196 / 328</v>
      </c>
      <c r="F52" s="22">
        <v>1</v>
      </c>
    </row>
    <row r="53" spans="1:6" ht="17.399999999999999">
      <c r="A53" s="17" t="s">
        <v>80</v>
      </c>
      <c r="B53" s="11" t="str">
        <f>HYPERLINK("https://codeforces.com/profile/Maria_Ayman","Maria_Ayman")</f>
        <v>Maria_Ayman</v>
      </c>
      <c r="C53" s="19" t="s">
        <v>30</v>
      </c>
      <c r="D53" s="20" t="s">
        <v>31</v>
      </c>
      <c r="E53" s="21" t="str">
        <f>'7'!J2</f>
        <v>195 / 328</v>
      </c>
      <c r="F53" s="22">
        <v>3</v>
      </c>
    </row>
    <row r="54" spans="1:6" ht="17.399999999999999">
      <c r="A54" s="17" t="s">
        <v>81</v>
      </c>
      <c r="B54" s="11" t="str">
        <f>HYPERLINK("https://codeforces.com/profile/hassanskary18","hassanskary18")</f>
        <v>hassanskary18</v>
      </c>
      <c r="C54" s="19" t="s">
        <v>8</v>
      </c>
      <c r="D54" s="20" t="s">
        <v>9</v>
      </c>
      <c r="E54" s="21" t="str">
        <f>'4'!K2</f>
        <v>195 / 328</v>
      </c>
      <c r="F54" s="22">
        <v>2</v>
      </c>
    </row>
    <row r="55" spans="1:6" ht="17.399999999999999">
      <c r="A55" s="17" t="s">
        <v>82</v>
      </c>
      <c r="B55" s="18" t="str">
        <f>HYPERLINK("https://codeforces.com/profile/ranaosama4264","ranaosama4264")</f>
        <v>ranaosama4264</v>
      </c>
      <c r="C55" s="19" t="s">
        <v>41</v>
      </c>
      <c r="D55" s="20" t="s">
        <v>31</v>
      </c>
      <c r="E55" s="21" t="str">
        <f>'7'!D2</f>
        <v>193 / 328</v>
      </c>
      <c r="F55" s="22">
        <v>3</v>
      </c>
    </row>
    <row r="56" spans="1:6" ht="17.399999999999999">
      <c r="A56" s="17" t="s">
        <v>83</v>
      </c>
      <c r="B56" s="18" t="str">
        <f>HYPERLINK("https://codeforces.com/profile/Safaamohammed9222","Safaamohammed9222")</f>
        <v>Safaamohammed9222</v>
      </c>
      <c r="C56" s="19" t="s">
        <v>22</v>
      </c>
      <c r="D56" s="20" t="s">
        <v>12</v>
      </c>
      <c r="E56" s="21" t="str">
        <f>'2'!J2</f>
        <v>192 / 328</v>
      </c>
      <c r="F56" s="22">
        <v>2</v>
      </c>
    </row>
    <row r="57" spans="1:6" ht="17.399999999999999">
      <c r="A57" s="17" t="s">
        <v>84</v>
      </c>
      <c r="B57" s="11" t="str">
        <f>HYPERLINK("https://codeforces.com/profile/Ahmednetxp","Ahmednetxp")</f>
        <v>Ahmednetxp</v>
      </c>
      <c r="C57" s="19" t="s">
        <v>54</v>
      </c>
      <c r="D57" s="20" t="s">
        <v>14</v>
      </c>
      <c r="E57" s="21" t="str">
        <f>'3'!H2</f>
        <v>192 / 328</v>
      </c>
      <c r="F57" s="22">
        <v>1</v>
      </c>
    </row>
    <row r="58" spans="1:6" ht="17.399999999999999">
      <c r="A58" s="17" t="s">
        <v>85</v>
      </c>
      <c r="B58" s="18" t="str">
        <f>HYPERLINK("https://codeforces.com/profile/Yomna.M","Yomna.M")</f>
        <v>Yomna.M</v>
      </c>
      <c r="C58" s="19" t="s">
        <v>46</v>
      </c>
      <c r="D58" s="20" t="s">
        <v>38</v>
      </c>
      <c r="E58" s="21" t="str">
        <f>'1'!D2</f>
        <v>190 / 328</v>
      </c>
      <c r="F58" s="22"/>
    </row>
    <row r="59" spans="1:6" ht="17.399999999999999">
      <c r="A59" s="17" t="s">
        <v>86</v>
      </c>
      <c r="B59" s="18" t="str">
        <f>HYPERLINK("https://codeforces.com/profile/Shoshohamza786","Shoshohamza786")</f>
        <v>Shoshohamza786</v>
      </c>
      <c r="C59" s="19" t="s">
        <v>24</v>
      </c>
      <c r="D59" s="20" t="s">
        <v>25</v>
      </c>
      <c r="E59" s="21" t="str">
        <f>'6'!L2</f>
        <v>189 / 328</v>
      </c>
      <c r="F59" s="22">
        <v>1</v>
      </c>
    </row>
    <row r="60" spans="1:6" ht="17.399999999999999">
      <c r="A60" s="17" t="s">
        <v>87</v>
      </c>
      <c r="B60" s="18" t="str">
        <f>HYPERLINK("https://codeforces.com/profile/Programmer2022_","Programmer2022_")</f>
        <v>Programmer2022_</v>
      </c>
      <c r="C60" s="19" t="s">
        <v>46</v>
      </c>
      <c r="D60" s="20" t="s">
        <v>38</v>
      </c>
      <c r="E60" s="21" t="str">
        <f>'1'!F2</f>
        <v>189 / 328</v>
      </c>
      <c r="F60" s="22">
        <v>2</v>
      </c>
    </row>
    <row r="61" spans="1:6" ht="17.399999999999999">
      <c r="A61" s="17" t="s">
        <v>88</v>
      </c>
      <c r="B61" s="18" t="str">
        <f>HYPERLINK("https://codeforces.com/profile/Rawan.Sotohy","Rawan.Sotohy")</f>
        <v>Rawan.Sotohy</v>
      </c>
      <c r="C61" s="19" t="s">
        <v>41</v>
      </c>
      <c r="D61" s="20" t="s">
        <v>31</v>
      </c>
      <c r="E61" s="21" t="str">
        <f>'7'!E2</f>
        <v>186 / 328</v>
      </c>
      <c r="F61" s="22">
        <v>1</v>
      </c>
    </row>
    <row r="62" spans="1:6" ht="17.399999999999999">
      <c r="A62" s="17" t="s">
        <v>89</v>
      </c>
      <c r="B62" s="18" t="str">
        <f>HYPERLINK("https://codeforces.com/profile/Marwamahmoud44","Marwamahmoud44")</f>
        <v>Marwamahmoud44</v>
      </c>
      <c r="C62" s="19" t="s">
        <v>73</v>
      </c>
      <c r="D62" s="20" t="s">
        <v>9</v>
      </c>
      <c r="E62" s="21" t="str">
        <f>'4'!I2</f>
        <v>183 / 328</v>
      </c>
      <c r="F62" s="22">
        <v>2</v>
      </c>
    </row>
    <row r="63" spans="1:6" ht="17.399999999999999">
      <c r="A63" s="17" t="s">
        <v>90</v>
      </c>
      <c r="B63" s="18" t="str">
        <f>HYPERLINK("https://codeforces.com/profile/A7med_Hamdy","A7med_Hamdy")</f>
        <v>A7med_Hamdy</v>
      </c>
      <c r="C63" s="19" t="s">
        <v>17</v>
      </c>
      <c r="D63" s="20" t="s">
        <v>18</v>
      </c>
      <c r="E63" s="21" t="str">
        <f>'5'!E2</f>
        <v>180 / 328</v>
      </c>
      <c r="F63" s="22">
        <v>2</v>
      </c>
    </row>
    <row r="64" spans="1:6" ht="17.399999999999999">
      <c r="A64" s="17" t="s">
        <v>91</v>
      </c>
      <c r="B64" s="18" t="str">
        <f>HYPERLINK("https://codeforces.com/profile/ace_110","ace_110")</f>
        <v>ace_110</v>
      </c>
      <c r="C64" s="19" t="s">
        <v>24</v>
      </c>
      <c r="D64" s="20" t="s">
        <v>25</v>
      </c>
      <c r="E64" s="21" t="str">
        <f>'6'!H2</f>
        <v>180 / 328</v>
      </c>
      <c r="F64" s="22">
        <v>2</v>
      </c>
    </row>
    <row r="65" spans="1:6" ht="17.399999999999999">
      <c r="A65" s="17" t="s">
        <v>92</v>
      </c>
      <c r="B65" s="11" t="str">
        <f>HYPERLINK("https://codeforces.com/profile/Ashraf_Eladawy","Ashraf_Eladawy")</f>
        <v>Ashraf_Eladawy</v>
      </c>
      <c r="C65" s="19" t="s">
        <v>20</v>
      </c>
      <c r="D65" s="20" t="s">
        <v>18</v>
      </c>
      <c r="E65" s="21" t="str">
        <f>'5'!L2</f>
        <v>173 / 328</v>
      </c>
      <c r="F65" s="22">
        <v>3</v>
      </c>
    </row>
    <row r="66" spans="1:6" ht="17.399999999999999">
      <c r="A66" s="17" t="s">
        <v>93</v>
      </c>
      <c r="B66" s="18" t="str">
        <f>HYPERLINK("https://codeforces.com/profile/RONIN.XR","RONIN.XR")</f>
        <v>RONIN.XR</v>
      </c>
      <c r="C66" s="19" t="s">
        <v>20</v>
      </c>
      <c r="D66" s="20" t="s">
        <v>18</v>
      </c>
      <c r="E66" s="21" t="str">
        <f>'5'!I2</f>
        <v>173 / 328</v>
      </c>
      <c r="F66" s="22">
        <v>2</v>
      </c>
    </row>
    <row r="67" spans="1:6" ht="17.399999999999999">
      <c r="A67" s="17" t="s">
        <v>94</v>
      </c>
      <c r="B67" s="18" t="str">
        <f>HYPERLINK("https://codeforces.com/profile/Jessica_ayman2002","Jessica_ayman2002")</f>
        <v>Jessica_ayman2002</v>
      </c>
      <c r="C67" s="19" t="s">
        <v>73</v>
      </c>
      <c r="D67" s="20" t="s">
        <v>9</v>
      </c>
      <c r="E67" s="21" t="str">
        <f>'4'!G2</f>
        <v>171 / 328</v>
      </c>
      <c r="F67" s="22">
        <v>2</v>
      </c>
    </row>
    <row r="68" spans="1:6" ht="17.399999999999999">
      <c r="A68" s="17" t="s">
        <v>95</v>
      </c>
      <c r="B68" s="18" t="str">
        <f>HYPERLINK("https://codeforces.com/profile/makka588","makka588")</f>
        <v>makka588</v>
      </c>
      <c r="C68" s="19" t="s">
        <v>73</v>
      </c>
      <c r="D68" s="20" t="s">
        <v>9</v>
      </c>
      <c r="E68" s="21" t="str">
        <f>'4'!H2</f>
        <v>168 / 328</v>
      </c>
      <c r="F68" s="22">
        <v>2</v>
      </c>
    </row>
    <row r="69" spans="1:6" ht="17.399999999999999">
      <c r="A69" s="17" t="s">
        <v>96</v>
      </c>
      <c r="B69" s="18" t="str">
        <f>HYPERLINK("https://codeforces.com/profile/Sohila2","Sohila2")</f>
        <v>Sohila2</v>
      </c>
      <c r="C69" s="19" t="s">
        <v>30</v>
      </c>
      <c r="D69" s="20" t="s">
        <v>31</v>
      </c>
      <c r="E69" s="21" t="str">
        <f>'7'!L2</f>
        <v>167 / 328</v>
      </c>
      <c r="F69" s="22">
        <v>1</v>
      </c>
    </row>
    <row r="70" spans="1:6" ht="17.399999999999999">
      <c r="A70" s="17" t="s">
        <v>97</v>
      </c>
      <c r="B70" s="18" t="str">
        <f>HYPERLINK("https://codeforces.com/profile/Sherry_103","Sherry_103")</f>
        <v>Sherry_103</v>
      </c>
      <c r="C70" s="19" t="s">
        <v>33</v>
      </c>
      <c r="D70" s="20" t="s">
        <v>25</v>
      </c>
      <c r="E70" s="21" t="str">
        <f>'6'!G2</f>
        <v>167 / 328</v>
      </c>
      <c r="F70" s="22">
        <v>2</v>
      </c>
    </row>
    <row r="71" spans="1:6" ht="17.399999999999999">
      <c r="A71" s="17" t="s">
        <v>98</v>
      </c>
      <c r="B71" s="18" t="str">
        <f>HYPERLINK("https://codeforces.com/profile/Mohmedalassal","Mohmedalassal")</f>
        <v>Mohmedalassal</v>
      </c>
      <c r="C71" s="19" t="s">
        <v>54</v>
      </c>
      <c r="D71" s="20" t="s">
        <v>14</v>
      </c>
      <c r="E71" s="21" t="str">
        <f>'3'!J2</f>
        <v>164 / 328</v>
      </c>
      <c r="F71" s="22">
        <v>2</v>
      </c>
    </row>
    <row r="72" spans="1:6" ht="17.399999999999999">
      <c r="A72" s="17" t="s">
        <v>99</v>
      </c>
      <c r="B72" s="18" t="str">
        <f>HYPERLINK("https://codeforces.com/profile/Inochan","Inochan")</f>
        <v>Inochan</v>
      </c>
      <c r="C72" s="19" t="s">
        <v>73</v>
      </c>
      <c r="D72" s="20" t="s">
        <v>9</v>
      </c>
      <c r="E72" s="21" t="str">
        <f>'4'!F2</f>
        <v>164 / 328</v>
      </c>
      <c r="F72" s="22">
        <v>2</v>
      </c>
    </row>
    <row r="73" spans="1:6" ht="17.399999999999999">
      <c r="A73" s="23" t="s">
        <v>100</v>
      </c>
      <c r="B73" s="18" t="str">
        <f>HYPERLINK("https://codeforces.com/profile/EsraaHussien","EsraaHussien")</f>
        <v>EsraaHussien</v>
      </c>
      <c r="C73" s="24" t="s">
        <v>43</v>
      </c>
      <c r="D73" s="25" t="s">
        <v>14</v>
      </c>
      <c r="E73" s="26" t="str">
        <f>'3'!K2</f>
        <v>153 / 328</v>
      </c>
      <c r="F73" s="27">
        <v>2</v>
      </c>
    </row>
  </sheetData>
  <mergeCells count="1">
    <mergeCell ref="A1:F1"/>
  </mergeCells>
  <hyperlinks>
    <hyperlink ref="D3" location="'4'!A1" display="Sheet 4"/>
    <hyperlink ref="D4" location="'2'!A1" display="Sheet 2"/>
    <hyperlink ref="D5" location="'3'!A1" display="Sheet 3"/>
    <hyperlink ref="D6" location="'3'!A1" display="Sheet 3"/>
    <hyperlink ref="D7" location="'5'!A1" display="Sheet 5"/>
    <hyperlink ref="D8" location="'5'!A1" display="Sheet 5"/>
    <hyperlink ref="D9" location="'2'!A1" display="Sheet 2"/>
    <hyperlink ref="D10" location="'6'!A1" display="Sheet 6"/>
    <hyperlink ref="D11" location="'2'!A1" display="Sheet 2"/>
    <hyperlink ref="D12" location="'2'!A1" display="Sheet 2"/>
    <hyperlink ref="D13" location="'7'!A1" display="Sheet 7"/>
    <hyperlink ref="D14" location="'6'!A1" display="Sheet 6"/>
    <hyperlink ref="D15" location="'6'!A1" display="Sheet 6"/>
    <hyperlink ref="D16" location="'5'!A1" display="Sheet 5"/>
    <hyperlink ref="D17" location="'1'!A1" display="Sheet 1"/>
    <hyperlink ref="D18" location="'1'!A1" display="Sheet 1"/>
    <hyperlink ref="D19" location="'7'!A1" display="Sheet 7"/>
    <hyperlink ref="D20" location="'4'!A1" display="Sheet 4"/>
    <hyperlink ref="D21" location="'6'!A1" display="Sheet 6"/>
    <hyperlink ref="D22" location="'1'!A1" display="Sheet 1"/>
    <hyperlink ref="D23" location="'6'!A1" display="Sheet 6"/>
    <hyperlink ref="D24" location="'6'!A1" display="Sheet 6"/>
    <hyperlink ref="D25" location="'5'!A1" display="Sheet 5"/>
    <hyperlink ref="D26" location="'1'!A1" display="Sheet 1"/>
    <hyperlink ref="D27" location="'3'!A1" display="Sheet 3"/>
    <hyperlink ref="D28" location="'7'!A1" display="Sheet 7"/>
    <hyperlink ref="D29" location="'3'!A1" display="Sheet 3"/>
    <hyperlink ref="D30" location="'2'!A1" display="Sheet 2"/>
    <hyperlink ref="D31" location="'8'!A1" display="Sheet 8"/>
    <hyperlink ref="D32" location="'4'!A1" display="Sheet 4"/>
    <hyperlink ref="D33" location="'7'!A1" display="Sheet 7"/>
    <hyperlink ref="D34" location="'1'!A1" display="Sheet 1"/>
    <hyperlink ref="D35" location="'1'!A1" display="Sheet 1"/>
    <hyperlink ref="D36" location="'4'!A1" display="Sheet 4"/>
    <hyperlink ref="D37" location="'1'!A1" display="Sheet 1"/>
    <hyperlink ref="D38" location="'7'!A1" display="Sheet 7"/>
    <hyperlink ref="D39" location="'2'!A1" display="Sheet 2"/>
    <hyperlink ref="D40" location="'5'!A1" display="Sheet 5"/>
    <hyperlink ref="D41" location="'2'!A1" display="Sheet 2"/>
    <hyperlink ref="D42" location="'2'!A1" display="Sheet 2"/>
    <hyperlink ref="D43" location="'5'!A1" display="Sheet 5"/>
    <hyperlink ref="D44" location="'5'!A1" display="Sheet 5"/>
    <hyperlink ref="D45" location="'3'!A1" display="Sheet 3"/>
    <hyperlink ref="D46" location="'4'!A1" display="Sheet 4"/>
    <hyperlink ref="D47" location="'7'!A1" display="Sheet 7"/>
    <hyperlink ref="D48" location="'3'!A1" display="Sheet 3"/>
    <hyperlink ref="D49" location="'6'!A1" display="Sheet 6"/>
    <hyperlink ref="D50" location="'1'!A1" display="Sheet 1"/>
    <hyperlink ref="D51" location="'2'!A1" display="Sheet 2"/>
    <hyperlink ref="D52" location="'3'!A1" display="Sheet 3"/>
    <hyperlink ref="D53" location="'7'!A1" display="Sheet 7"/>
    <hyperlink ref="D54" location="'4'!A1" display="Sheet 4"/>
    <hyperlink ref="D55" location="'7'!A1" display="Sheet 7"/>
    <hyperlink ref="D56" location="'2'!A1" display="Sheet 2"/>
    <hyperlink ref="D57" location="'3'!A1" display="Sheet 3"/>
    <hyperlink ref="D58" location="'1'!A1" display="Sheet 1"/>
    <hyperlink ref="D59" location="'6'!A1" display="Sheet 6"/>
    <hyperlink ref="D60" location="'1'!A1" display="Sheet 1"/>
    <hyperlink ref="D61" location="'7'!A1" display="Sheet 7"/>
    <hyperlink ref="D62" location="'4'!A1" display="Sheet 4"/>
    <hyperlink ref="D63" location="'5'!A1" display="Sheet 5"/>
    <hyperlink ref="D64" location="'6'!A1" display="Sheet 6"/>
    <hyperlink ref="D65" location="'5'!A1" display="Sheet 5"/>
    <hyperlink ref="D66" location="'5'!A1" display="Sheet 5"/>
    <hyperlink ref="D67" location="'4'!A1" display="Sheet 4"/>
    <hyperlink ref="D68" location="'4'!A1" display="Sheet 4"/>
    <hyperlink ref="D69" location="'7'!A1" display="Sheet 7"/>
    <hyperlink ref="D70" location="'6'!A1" display="Sheet 6"/>
    <hyperlink ref="D71" location="'3'!A1" display="Sheet 3"/>
    <hyperlink ref="D72" location="'4'!A1" display="Sheet 4"/>
    <hyperlink ref="D73" location="'3'!A1" display="Sheet 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L1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5.44140625" customWidth="1"/>
    <col min="2" max="2" width="54.6640625" customWidth="1"/>
    <col min="3" max="12" width="30.21875" customWidth="1"/>
  </cols>
  <sheetData>
    <row r="1" spans="1:12">
      <c r="A1" s="147" t="s">
        <v>458</v>
      </c>
      <c r="B1" s="148" t="s">
        <v>227</v>
      </c>
      <c r="C1" s="183" t="str">
        <f>HYPERLINK("https://codeforces.com/profile/zinab-mohamed","zinab-mohamed")</f>
        <v>zinab-mohamed</v>
      </c>
      <c r="D1" s="184"/>
      <c r="E1" s="184"/>
      <c r="F1" s="184"/>
      <c r="G1" s="184"/>
      <c r="H1" s="184"/>
      <c r="I1" s="184"/>
      <c r="J1" s="184"/>
      <c r="K1" s="184"/>
      <c r="L1" s="184"/>
    </row>
    <row r="2" spans="1:12" ht="15.75" customHeight="1">
      <c r="A2" s="243" t="s">
        <v>459</v>
      </c>
      <c r="B2" s="244"/>
      <c r="C2" s="150" t="s">
        <v>551</v>
      </c>
      <c r="D2" s="150" t="s">
        <v>552</v>
      </c>
      <c r="E2" s="150" t="s">
        <v>552</v>
      </c>
      <c r="F2" s="150" t="s">
        <v>552</v>
      </c>
      <c r="G2" s="150" t="s">
        <v>552</v>
      </c>
      <c r="H2" s="150" t="s">
        <v>552</v>
      </c>
      <c r="I2" s="150" t="s">
        <v>552</v>
      </c>
      <c r="J2" s="150" t="s">
        <v>552</v>
      </c>
      <c r="K2" s="150" t="s">
        <v>552</v>
      </c>
      <c r="L2" s="150" t="s">
        <v>552</v>
      </c>
    </row>
    <row r="3" spans="1:12" ht="15.75" customHeight="1">
      <c r="A3" s="245" t="s">
        <v>461</v>
      </c>
      <c r="B3" s="151"/>
      <c r="C3" s="185"/>
      <c r="D3" s="185"/>
      <c r="E3" s="185"/>
      <c r="F3" s="185"/>
      <c r="G3" s="185"/>
      <c r="H3" s="185"/>
      <c r="I3" s="185"/>
      <c r="J3" s="185"/>
      <c r="K3" s="185"/>
      <c r="L3" s="185"/>
    </row>
    <row r="4" spans="1:12" ht="15.75" customHeight="1">
      <c r="A4" s="246"/>
      <c r="B4" s="153" t="s">
        <v>462</v>
      </c>
      <c r="C4" s="186" t="s">
        <v>553</v>
      </c>
      <c r="D4" s="187" t="s">
        <v>554</v>
      </c>
      <c r="E4" s="187" t="s">
        <v>554</v>
      </c>
      <c r="F4" s="187" t="s">
        <v>554</v>
      </c>
      <c r="G4" s="187" t="s">
        <v>554</v>
      </c>
      <c r="H4" s="187" t="s">
        <v>554</v>
      </c>
      <c r="I4" s="187" t="s">
        <v>554</v>
      </c>
      <c r="J4" s="187" t="s">
        <v>554</v>
      </c>
      <c r="K4" s="187" t="s">
        <v>554</v>
      </c>
      <c r="L4" s="187" t="s">
        <v>554</v>
      </c>
    </row>
    <row r="5" spans="1:12" ht="15.75" customHeight="1">
      <c r="A5" s="247"/>
      <c r="B5" s="155"/>
      <c r="C5" s="188"/>
      <c r="D5" s="188"/>
      <c r="E5" s="188"/>
      <c r="F5" s="188"/>
      <c r="G5" s="188"/>
      <c r="H5" s="188"/>
      <c r="I5" s="188"/>
      <c r="J5" s="188"/>
      <c r="K5" s="188"/>
      <c r="L5" s="188"/>
    </row>
    <row r="6" spans="1:12" ht="15.75" customHeight="1">
      <c r="A6" s="245" t="s">
        <v>461</v>
      </c>
      <c r="B6" s="151"/>
      <c r="C6" s="185"/>
      <c r="D6" s="185"/>
      <c r="E6" s="185"/>
      <c r="F6" s="185"/>
      <c r="G6" s="185"/>
      <c r="H6" s="185"/>
      <c r="I6" s="185"/>
      <c r="J6" s="185"/>
      <c r="K6" s="185"/>
      <c r="L6" s="185"/>
    </row>
    <row r="7" spans="1:12" ht="15.75" customHeight="1">
      <c r="A7" s="246"/>
      <c r="B7" s="153" t="s">
        <v>464</v>
      </c>
      <c r="C7" s="186" t="s">
        <v>555</v>
      </c>
      <c r="D7" s="187" t="s">
        <v>554</v>
      </c>
      <c r="E7" s="187" t="s">
        <v>554</v>
      </c>
      <c r="F7" s="187" t="s">
        <v>554</v>
      </c>
      <c r="G7" s="187" t="s">
        <v>554</v>
      </c>
      <c r="H7" s="187" t="s">
        <v>554</v>
      </c>
      <c r="I7" s="187" t="s">
        <v>554</v>
      </c>
      <c r="J7" s="187" t="s">
        <v>554</v>
      </c>
      <c r="K7" s="187" t="s">
        <v>554</v>
      </c>
      <c r="L7" s="187" t="s">
        <v>554</v>
      </c>
    </row>
    <row r="8" spans="1:12" ht="15.75" customHeight="1">
      <c r="A8" s="247"/>
      <c r="B8" s="155"/>
      <c r="C8" s="188"/>
      <c r="D8" s="188"/>
      <c r="E8" s="188"/>
      <c r="F8" s="188"/>
      <c r="G8" s="188"/>
      <c r="H8" s="188"/>
      <c r="I8" s="188"/>
      <c r="J8" s="188"/>
      <c r="K8" s="188"/>
      <c r="L8" s="188"/>
    </row>
    <row r="9" spans="1:12" ht="15.75" customHeight="1">
      <c r="A9" s="245" t="s">
        <v>461</v>
      </c>
      <c r="B9" s="151"/>
      <c r="C9" s="185"/>
      <c r="D9" s="185"/>
      <c r="E9" s="185"/>
      <c r="F9" s="185"/>
      <c r="G9" s="185"/>
      <c r="H9" s="185"/>
      <c r="I9" s="185"/>
      <c r="J9" s="185"/>
      <c r="K9" s="185"/>
      <c r="L9" s="185"/>
    </row>
    <row r="10" spans="1:12" ht="15.75" customHeight="1">
      <c r="A10" s="246"/>
      <c r="B10" s="157" t="s">
        <v>465</v>
      </c>
      <c r="C10" s="189" t="s">
        <v>555</v>
      </c>
      <c r="D10" s="190" t="s">
        <v>554</v>
      </c>
      <c r="E10" s="190" t="s">
        <v>554</v>
      </c>
      <c r="F10" s="190" t="s">
        <v>554</v>
      </c>
      <c r="G10" s="190" t="s">
        <v>554</v>
      </c>
      <c r="H10" s="190" t="s">
        <v>554</v>
      </c>
      <c r="I10" s="190" t="s">
        <v>554</v>
      </c>
      <c r="J10" s="190" t="s">
        <v>554</v>
      </c>
      <c r="K10" s="190" t="s">
        <v>554</v>
      </c>
      <c r="L10" s="190" t="s">
        <v>554</v>
      </c>
    </row>
    <row r="11" spans="1:12" ht="15.75" customHeight="1">
      <c r="A11" s="247"/>
      <c r="B11" s="155"/>
      <c r="C11" s="188"/>
      <c r="D11" s="188"/>
      <c r="E11" s="188"/>
      <c r="F11" s="188"/>
      <c r="G11" s="188"/>
      <c r="H11" s="188"/>
      <c r="I11" s="188"/>
      <c r="J11" s="188"/>
      <c r="K11" s="188"/>
      <c r="L11" s="188"/>
    </row>
    <row r="12" spans="1:12">
      <c r="A12" s="248" t="s">
        <v>466</v>
      </c>
      <c r="B12" s="159" t="s">
        <v>467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1"/>
    </row>
    <row r="13" spans="1:12" ht="15.75" customHeight="1">
      <c r="A13" s="246"/>
      <c r="B13" s="161" t="s">
        <v>468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</row>
    <row r="14" spans="1:12">
      <c r="A14" s="246"/>
      <c r="B14" s="162" t="str">
        <f>HYPERLINK("https://codeforces.com/group/MWSDmqGsZm/contest/223340","Sheet #10 (General Hard)")</f>
        <v>Sheet #10 (General Hard)</v>
      </c>
      <c r="C14" s="192" t="s">
        <v>556</v>
      </c>
      <c r="D14" s="192" t="s">
        <v>556</v>
      </c>
      <c r="E14" s="192" t="s">
        <v>556</v>
      </c>
      <c r="F14" s="192" t="s">
        <v>556</v>
      </c>
      <c r="G14" s="192" t="s">
        <v>556</v>
      </c>
      <c r="H14" s="192" t="s">
        <v>556</v>
      </c>
      <c r="I14" s="192" t="s">
        <v>556</v>
      </c>
      <c r="J14" s="192" t="s">
        <v>556</v>
      </c>
      <c r="K14" s="192" t="s">
        <v>556</v>
      </c>
      <c r="L14" s="192" t="s">
        <v>556</v>
      </c>
    </row>
    <row r="15" spans="1:12" ht="15.75" customHeight="1">
      <c r="A15" s="164"/>
      <c r="B15" s="155"/>
      <c r="C15" s="193"/>
      <c r="D15" s="193"/>
      <c r="E15" s="193"/>
      <c r="F15" s="193"/>
      <c r="G15" s="193"/>
      <c r="H15" s="193"/>
      <c r="I15" s="193"/>
      <c r="J15" s="193"/>
      <c r="K15" s="193"/>
      <c r="L15" s="193"/>
    </row>
    <row r="16" spans="1:12">
      <c r="A16" s="248" t="s">
        <v>469</v>
      </c>
      <c r="B16" s="159" t="s">
        <v>467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</row>
    <row r="17" spans="1:12">
      <c r="A17" s="246"/>
      <c r="B17" s="165" t="s">
        <v>470</v>
      </c>
      <c r="C17" s="168" t="b">
        <v>0</v>
      </c>
      <c r="D17" s="168" t="b">
        <v>0</v>
      </c>
      <c r="E17" s="168" t="b">
        <v>0</v>
      </c>
      <c r="F17" s="168" t="b">
        <v>0</v>
      </c>
      <c r="G17" s="168" t="b">
        <v>0</v>
      </c>
      <c r="H17" s="168" t="b">
        <v>0</v>
      </c>
      <c r="I17" s="168" t="b">
        <v>0</v>
      </c>
      <c r="J17" s="168" t="b">
        <v>0</v>
      </c>
      <c r="K17" s="168" t="b">
        <v>0</v>
      </c>
      <c r="L17" s="168" t="b">
        <v>0</v>
      </c>
    </row>
    <row r="18" spans="1:12" ht="15.75" customHeight="1">
      <c r="A18" s="246"/>
      <c r="B18" s="161" t="s">
        <v>468</v>
      </c>
      <c r="C18" s="191"/>
      <c r="D18" s="191"/>
      <c r="E18" s="191"/>
      <c r="F18" s="191"/>
      <c r="G18" s="191"/>
      <c r="H18" s="191"/>
      <c r="I18" s="191"/>
      <c r="J18" s="191"/>
      <c r="K18" s="191"/>
      <c r="L18" s="191"/>
    </row>
    <row r="19" spans="1:12">
      <c r="A19" s="246"/>
      <c r="B19" s="162" t="str">
        <f>HYPERLINK("https://codeforces.com/group/MWSDmqGsZm/contest/223207","Sheet #9 (General Medium)")</f>
        <v>Sheet #9 (General Medium)</v>
      </c>
      <c r="C19" s="192" t="s">
        <v>556</v>
      </c>
      <c r="D19" s="192" t="s">
        <v>556</v>
      </c>
      <c r="E19" s="192" t="s">
        <v>556</v>
      </c>
      <c r="F19" s="192" t="s">
        <v>556</v>
      </c>
      <c r="G19" s="192" t="s">
        <v>556</v>
      </c>
      <c r="H19" s="192" t="s">
        <v>556</v>
      </c>
      <c r="I19" s="192" t="s">
        <v>556</v>
      </c>
      <c r="J19" s="192" t="s">
        <v>556</v>
      </c>
      <c r="K19" s="192" t="s">
        <v>556</v>
      </c>
      <c r="L19" s="192" t="s">
        <v>556</v>
      </c>
    </row>
    <row r="20" spans="1:12" ht="15.75" customHeight="1">
      <c r="A20" s="164"/>
      <c r="B20" s="155"/>
      <c r="C20" s="193"/>
      <c r="D20" s="193"/>
      <c r="E20" s="193"/>
      <c r="F20" s="193"/>
      <c r="G20" s="193"/>
      <c r="H20" s="193"/>
      <c r="I20" s="193"/>
      <c r="J20" s="193"/>
      <c r="K20" s="193"/>
      <c r="L20" s="193"/>
    </row>
    <row r="21" spans="1:12">
      <c r="A21" s="248" t="s">
        <v>471</v>
      </c>
      <c r="B21" s="159" t="s">
        <v>467</v>
      </c>
      <c r="C21" s="191"/>
      <c r="D21" s="191"/>
      <c r="E21" s="191"/>
      <c r="F21" s="191"/>
      <c r="G21" s="191"/>
      <c r="H21" s="191"/>
      <c r="I21" s="191"/>
      <c r="J21" s="191"/>
      <c r="K21" s="191"/>
      <c r="L21" s="191"/>
    </row>
    <row r="22" spans="1:12" ht="15.75" customHeight="1">
      <c r="A22" s="246"/>
      <c r="B22" s="161" t="s">
        <v>468</v>
      </c>
      <c r="C22" s="191"/>
      <c r="D22" s="191"/>
      <c r="E22" s="191"/>
      <c r="F22" s="191"/>
      <c r="G22" s="191"/>
      <c r="H22" s="191"/>
      <c r="I22" s="191"/>
      <c r="J22" s="191"/>
      <c r="K22" s="191"/>
      <c r="L22" s="191"/>
    </row>
    <row r="23" spans="1:12">
      <c r="A23" s="246"/>
      <c r="B23" s="162" t="str">
        <f>HYPERLINK("https://codeforces.com/group/MWSDmqGsZm/contest/223206","Sheet #8 (General Easy)")</f>
        <v>Sheet #8 (General Easy)</v>
      </c>
      <c r="C23" s="194" t="s">
        <v>557</v>
      </c>
      <c r="D23" s="192" t="s">
        <v>556</v>
      </c>
      <c r="E23" s="192" t="s">
        <v>556</v>
      </c>
      <c r="F23" s="192" t="s">
        <v>556</v>
      </c>
      <c r="G23" s="192" t="s">
        <v>556</v>
      </c>
      <c r="H23" s="192" t="s">
        <v>556</v>
      </c>
      <c r="I23" s="192" t="s">
        <v>556</v>
      </c>
      <c r="J23" s="192" t="s">
        <v>556</v>
      </c>
      <c r="K23" s="192" t="s">
        <v>556</v>
      </c>
      <c r="L23" s="192" t="s">
        <v>556</v>
      </c>
    </row>
    <row r="24" spans="1:12" ht="15.75" customHeight="1">
      <c r="A24" s="164"/>
      <c r="B24" s="155"/>
      <c r="C24" s="193"/>
      <c r="D24" s="193"/>
      <c r="E24" s="193"/>
      <c r="F24" s="193"/>
      <c r="G24" s="193"/>
      <c r="H24" s="193"/>
      <c r="I24" s="193"/>
      <c r="J24" s="193"/>
      <c r="K24" s="193"/>
      <c r="L24" s="193"/>
    </row>
    <row r="25" spans="1:12">
      <c r="A25" s="248" t="s">
        <v>472</v>
      </c>
      <c r="B25" s="159" t="s">
        <v>467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</row>
    <row r="26" spans="1:12">
      <c r="A26" s="246"/>
      <c r="B26" s="167" t="str">
        <f>HYPERLINK("https://youtu.be/ZlyYQqYj2W8", "C++ Language ( Recursive Functions 1- Intro)")</f>
        <v>C++ Language ( Recursive Functions 1- Intro)</v>
      </c>
      <c r="C26" s="168" t="b">
        <v>0</v>
      </c>
      <c r="D26" s="168" t="b">
        <v>0</v>
      </c>
      <c r="E26" s="168" t="b">
        <v>0</v>
      </c>
      <c r="F26" s="168" t="b">
        <v>0</v>
      </c>
      <c r="G26" s="168" t="b">
        <v>0</v>
      </c>
      <c r="H26" s="168" t="b">
        <v>0</v>
      </c>
      <c r="I26" s="168" t="b">
        <v>0</v>
      </c>
      <c r="J26" s="168" t="b">
        <v>0</v>
      </c>
      <c r="K26" s="168" t="b">
        <v>0</v>
      </c>
      <c r="L26" s="168" t="b">
        <v>0</v>
      </c>
    </row>
    <row r="27" spans="1:12">
      <c r="A27" s="246"/>
      <c r="B27" s="169" t="str">
        <f>HYPERLINK("https://youtu.be/OUxtZa4jyq4", "C++ Language ( Recursive Functions 2-Homework)")</f>
        <v>C++ Language ( Recursive Functions 2-Homework)</v>
      </c>
      <c r="C27" s="168" t="b">
        <v>0</v>
      </c>
      <c r="D27" s="168" t="b">
        <v>0</v>
      </c>
      <c r="E27" s="168" t="b">
        <v>0</v>
      </c>
      <c r="F27" s="168" t="b">
        <v>0</v>
      </c>
      <c r="G27" s="168" t="b">
        <v>0</v>
      </c>
      <c r="H27" s="168" t="b">
        <v>0</v>
      </c>
      <c r="I27" s="168" t="b">
        <v>0</v>
      </c>
      <c r="J27" s="168" t="b">
        <v>0</v>
      </c>
      <c r="K27" s="168" t="b">
        <v>0</v>
      </c>
      <c r="L27" s="168" t="b">
        <v>0</v>
      </c>
    </row>
    <row r="28" spans="1:12">
      <c r="A28" s="246"/>
      <c r="B28" s="170" t="s">
        <v>473</v>
      </c>
      <c r="C28" s="168" t="b">
        <v>0</v>
      </c>
      <c r="D28" s="168" t="b">
        <v>0</v>
      </c>
      <c r="E28" s="168" t="b">
        <v>0</v>
      </c>
      <c r="F28" s="168" t="b">
        <v>0</v>
      </c>
      <c r="G28" s="168" t="b">
        <v>0</v>
      </c>
      <c r="H28" s="168" t="b">
        <v>0</v>
      </c>
      <c r="I28" s="168" t="b">
        <v>0</v>
      </c>
      <c r="J28" s="168" t="b">
        <v>0</v>
      </c>
      <c r="K28" s="168" t="b">
        <v>0</v>
      </c>
      <c r="L28" s="168" t="b">
        <v>0</v>
      </c>
    </row>
    <row r="29" spans="1:12">
      <c r="A29" s="246"/>
      <c r="B29" s="171" t="s">
        <v>474</v>
      </c>
      <c r="C29" s="168" t="b">
        <v>0</v>
      </c>
      <c r="D29" s="168" t="b">
        <v>0</v>
      </c>
      <c r="E29" s="168" t="b">
        <v>0</v>
      </c>
      <c r="F29" s="168" t="b">
        <v>0</v>
      </c>
      <c r="G29" s="168" t="b">
        <v>0</v>
      </c>
      <c r="H29" s="168" t="b">
        <v>0</v>
      </c>
      <c r="I29" s="168" t="b">
        <v>0</v>
      </c>
      <c r="J29" s="168" t="b">
        <v>0</v>
      </c>
      <c r="K29" s="168" t="b">
        <v>0</v>
      </c>
      <c r="L29" s="168" t="b">
        <v>0</v>
      </c>
    </row>
    <row r="30" spans="1:12">
      <c r="A30" s="246"/>
      <c r="B30" s="171" t="s">
        <v>475</v>
      </c>
      <c r="C30" s="168" t="b">
        <v>0</v>
      </c>
      <c r="D30" s="168" t="b">
        <v>0</v>
      </c>
      <c r="E30" s="168" t="b">
        <v>0</v>
      </c>
      <c r="F30" s="168" t="b">
        <v>0</v>
      </c>
      <c r="G30" s="168" t="b">
        <v>0</v>
      </c>
      <c r="H30" s="168" t="b">
        <v>0</v>
      </c>
      <c r="I30" s="168" t="b">
        <v>0</v>
      </c>
      <c r="J30" s="168" t="b">
        <v>0</v>
      </c>
      <c r="K30" s="168" t="b">
        <v>0</v>
      </c>
      <c r="L30" s="168" t="b">
        <v>0</v>
      </c>
    </row>
    <row r="31" spans="1:12" ht="15.75" customHeight="1">
      <c r="A31" s="246"/>
      <c r="B31" s="161" t="s">
        <v>468</v>
      </c>
      <c r="C31" s="191"/>
      <c r="D31" s="191"/>
      <c r="E31" s="191"/>
      <c r="F31" s="191"/>
      <c r="G31" s="191"/>
      <c r="H31" s="191"/>
      <c r="I31" s="191"/>
      <c r="J31" s="191"/>
      <c r="K31" s="191"/>
      <c r="L31" s="191"/>
    </row>
    <row r="32" spans="1:12" ht="17.399999999999999">
      <c r="A32" s="246"/>
      <c r="B32" s="162" t="str">
        <f>HYPERLINK("https://codeforces.com/group/MWSDmqGsZm/contest/223339","Sheet #7 (Recursion)")</f>
        <v>Sheet #7 (Recursion)</v>
      </c>
      <c r="C32" s="194" t="s">
        <v>558</v>
      </c>
      <c r="D32" s="192" t="s">
        <v>556</v>
      </c>
      <c r="E32" s="192" t="s">
        <v>556</v>
      </c>
      <c r="F32" s="192" t="s">
        <v>556</v>
      </c>
      <c r="G32" s="192" t="s">
        <v>556</v>
      </c>
      <c r="H32" s="192" t="s">
        <v>556</v>
      </c>
      <c r="I32" s="192" t="s">
        <v>556</v>
      </c>
      <c r="J32" s="192" t="s">
        <v>556</v>
      </c>
      <c r="K32" s="192" t="s">
        <v>556</v>
      </c>
      <c r="L32" s="192" t="s">
        <v>556</v>
      </c>
    </row>
    <row r="33" spans="1:12" ht="13.2">
      <c r="A33" s="245" t="s">
        <v>461</v>
      </c>
      <c r="B33" s="151"/>
      <c r="C33" s="185"/>
      <c r="D33" s="185"/>
      <c r="E33" s="185"/>
      <c r="F33" s="185"/>
      <c r="G33" s="185"/>
      <c r="H33" s="185"/>
      <c r="I33" s="185"/>
      <c r="J33" s="185"/>
      <c r="K33" s="185"/>
      <c r="L33" s="185"/>
    </row>
    <row r="34" spans="1:12" ht="22.2">
      <c r="A34" s="246"/>
      <c r="B34" s="172" t="s">
        <v>476</v>
      </c>
      <c r="C34" s="196" t="s">
        <v>559</v>
      </c>
      <c r="D34" s="197" t="s">
        <v>560</v>
      </c>
      <c r="E34" s="197" t="s">
        <v>560</v>
      </c>
      <c r="F34" s="197" t="s">
        <v>560</v>
      </c>
      <c r="G34" s="197" t="s">
        <v>560</v>
      </c>
      <c r="H34" s="197" t="s">
        <v>560</v>
      </c>
      <c r="I34" s="197" t="s">
        <v>560</v>
      </c>
      <c r="J34" s="197" t="s">
        <v>560</v>
      </c>
      <c r="K34" s="197" t="s">
        <v>560</v>
      </c>
      <c r="L34" s="197" t="s">
        <v>560</v>
      </c>
    </row>
    <row r="35" spans="1:12" ht="13.2">
      <c r="A35" s="247"/>
      <c r="B35" s="155"/>
      <c r="C35" s="188"/>
      <c r="D35" s="188"/>
      <c r="E35" s="188"/>
      <c r="F35" s="188"/>
      <c r="G35" s="188"/>
      <c r="H35" s="188"/>
      <c r="I35" s="188"/>
      <c r="J35" s="188"/>
      <c r="K35" s="188"/>
      <c r="L35" s="188"/>
    </row>
    <row r="36" spans="1:12" ht="13.2">
      <c r="A36" s="245" t="s">
        <v>461</v>
      </c>
      <c r="B36" s="155"/>
      <c r="C36" s="188"/>
      <c r="D36" s="188"/>
      <c r="E36" s="188"/>
      <c r="F36" s="188"/>
      <c r="G36" s="188"/>
      <c r="H36" s="188"/>
      <c r="I36" s="188"/>
      <c r="J36" s="188"/>
      <c r="K36" s="188"/>
      <c r="L36" s="188"/>
    </row>
    <row r="37" spans="1:12" ht="22.2">
      <c r="A37" s="246"/>
      <c r="B37" s="153" t="s">
        <v>477</v>
      </c>
      <c r="C37" s="186" t="s">
        <v>561</v>
      </c>
      <c r="D37" s="187" t="s">
        <v>562</v>
      </c>
      <c r="E37" s="187" t="s">
        <v>562</v>
      </c>
      <c r="F37" s="187" t="s">
        <v>562</v>
      </c>
      <c r="G37" s="187" t="s">
        <v>562</v>
      </c>
      <c r="H37" s="187" t="s">
        <v>562</v>
      </c>
      <c r="I37" s="187" t="s">
        <v>562</v>
      </c>
      <c r="J37" s="187" t="s">
        <v>562</v>
      </c>
      <c r="K37" s="187" t="s">
        <v>562</v>
      </c>
      <c r="L37" s="187" t="s">
        <v>562</v>
      </c>
    </row>
    <row r="38" spans="1:12" ht="13.2">
      <c r="A38" s="247"/>
      <c r="B38" s="155"/>
      <c r="C38" s="188"/>
      <c r="D38" s="188"/>
      <c r="E38" s="188"/>
      <c r="F38" s="188"/>
      <c r="G38" s="188"/>
      <c r="H38" s="188"/>
      <c r="I38" s="188"/>
      <c r="J38" s="188"/>
      <c r="K38" s="188"/>
      <c r="L38" s="188"/>
    </row>
    <row r="39" spans="1:12" ht="17.399999999999999">
      <c r="A39" s="248" t="s">
        <v>478</v>
      </c>
      <c r="B39" s="159" t="s">
        <v>467</v>
      </c>
      <c r="C39" s="195"/>
      <c r="D39" s="195"/>
      <c r="E39" s="195"/>
      <c r="F39" s="195"/>
      <c r="G39" s="195"/>
      <c r="H39" s="195"/>
      <c r="I39" s="195"/>
      <c r="J39" s="195"/>
      <c r="K39" s="195"/>
      <c r="L39" s="195"/>
    </row>
    <row r="40" spans="1:12" ht="15.6">
      <c r="A40" s="246"/>
      <c r="B40" s="170" t="s">
        <v>479</v>
      </c>
      <c r="C40" s="168" t="b">
        <v>0</v>
      </c>
      <c r="D40" s="168" t="b">
        <v>0</v>
      </c>
      <c r="E40" s="168" t="b">
        <v>0</v>
      </c>
      <c r="F40" s="168" t="b">
        <v>0</v>
      </c>
      <c r="G40" s="168" t="b">
        <v>0</v>
      </c>
      <c r="H40" s="168" t="b">
        <v>0</v>
      </c>
      <c r="I40" s="168" t="b">
        <v>0</v>
      </c>
      <c r="J40" s="168" t="b">
        <v>0</v>
      </c>
      <c r="K40" s="168" t="b">
        <v>0</v>
      </c>
      <c r="L40" s="168" t="b">
        <v>0</v>
      </c>
    </row>
    <row r="41" spans="1:12" ht="15.6">
      <c r="A41" s="246"/>
      <c r="B41" s="170" t="s">
        <v>480</v>
      </c>
      <c r="C41" s="168" t="b">
        <v>0</v>
      </c>
      <c r="D41" s="168" t="b">
        <v>0</v>
      </c>
      <c r="E41" s="168" t="b">
        <v>0</v>
      </c>
      <c r="F41" s="168" t="b">
        <v>0</v>
      </c>
      <c r="G41" s="168" t="b">
        <v>0</v>
      </c>
      <c r="H41" s="168" t="b">
        <v>0</v>
      </c>
      <c r="I41" s="168" t="b">
        <v>0</v>
      </c>
      <c r="J41" s="168" t="b">
        <v>0</v>
      </c>
      <c r="K41" s="168" t="b">
        <v>0</v>
      </c>
      <c r="L41" s="168" t="b">
        <v>0</v>
      </c>
    </row>
    <row r="42" spans="1:12" ht="15.6">
      <c r="A42" s="246"/>
      <c r="B42" s="170" t="s">
        <v>481</v>
      </c>
      <c r="C42" s="168" t="b">
        <v>0</v>
      </c>
      <c r="D42" s="168" t="b">
        <v>0</v>
      </c>
      <c r="E42" s="168" t="b">
        <v>0</v>
      </c>
      <c r="F42" s="168" t="b">
        <v>0</v>
      </c>
      <c r="G42" s="168" t="b">
        <v>0</v>
      </c>
      <c r="H42" s="168" t="b">
        <v>0</v>
      </c>
      <c r="I42" s="168" t="b">
        <v>0</v>
      </c>
      <c r="J42" s="168" t="b">
        <v>0</v>
      </c>
      <c r="K42" s="168" t="b">
        <v>0</v>
      </c>
      <c r="L42" s="168" t="b">
        <v>0</v>
      </c>
    </row>
    <row r="43" spans="1:12" ht="15.6">
      <c r="A43" s="246"/>
      <c r="B43" s="170" t="s">
        <v>482</v>
      </c>
      <c r="C43" s="168" t="b">
        <v>0</v>
      </c>
      <c r="D43" s="168" t="b">
        <v>0</v>
      </c>
      <c r="E43" s="168" t="b">
        <v>0</v>
      </c>
      <c r="F43" s="168" t="b">
        <v>0</v>
      </c>
      <c r="G43" s="168" t="b">
        <v>0</v>
      </c>
      <c r="H43" s="168" t="b">
        <v>0</v>
      </c>
      <c r="I43" s="168" t="b">
        <v>0</v>
      </c>
      <c r="J43" s="168" t="b">
        <v>0</v>
      </c>
      <c r="K43" s="168" t="b">
        <v>0</v>
      </c>
      <c r="L43" s="168" t="b">
        <v>0</v>
      </c>
    </row>
    <row r="44" spans="1:12" ht="15.6">
      <c r="A44" s="246"/>
      <c r="B44" s="170" t="s">
        <v>483</v>
      </c>
      <c r="C44" s="168" t="b">
        <v>0</v>
      </c>
      <c r="D44" s="168" t="b">
        <v>0</v>
      </c>
      <c r="E44" s="168" t="b">
        <v>0</v>
      </c>
      <c r="F44" s="168" t="b">
        <v>0</v>
      </c>
      <c r="G44" s="168" t="b">
        <v>0</v>
      </c>
      <c r="H44" s="168" t="b">
        <v>0</v>
      </c>
      <c r="I44" s="168" t="b">
        <v>0</v>
      </c>
      <c r="J44" s="168" t="b">
        <v>0</v>
      </c>
      <c r="K44" s="168" t="b">
        <v>0</v>
      </c>
      <c r="L44" s="168" t="b">
        <v>0</v>
      </c>
    </row>
    <row r="45" spans="1:12" ht="15.6">
      <c r="A45" s="246"/>
      <c r="B45" s="171" t="s">
        <v>484</v>
      </c>
      <c r="C45" s="168" t="b">
        <v>0</v>
      </c>
      <c r="D45" s="168" t="b">
        <v>0</v>
      </c>
      <c r="E45" s="168" t="b">
        <v>0</v>
      </c>
      <c r="F45" s="168" t="b">
        <v>0</v>
      </c>
      <c r="G45" s="168" t="b">
        <v>0</v>
      </c>
      <c r="H45" s="168" t="b">
        <v>0</v>
      </c>
      <c r="I45" s="168" t="b">
        <v>0</v>
      </c>
      <c r="J45" s="168" t="b">
        <v>0</v>
      </c>
      <c r="K45" s="168" t="b">
        <v>0</v>
      </c>
      <c r="L45" s="168" t="b">
        <v>0</v>
      </c>
    </row>
    <row r="46" spans="1:12" ht="15.6">
      <c r="A46" s="246"/>
      <c r="B46" s="171" t="s">
        <v>485</v>
      </c>
      <c r="C46" s="168" t="b">
        <v>0</v>
      </c>
      <c r="D46" s="168" t="b">
        <v>0</v>
      </c>
      <c r="E46" s="168" t="b">
        <v>0</v>
      </c>
      <c r="F46" s="168" t="b">
        <v>0</v>
      </c>
      <c r="G46" s="168" t="b">
        <v>0</v>
      </c>
      <c r="H46" s="168" t="b">
        <v>0</v>
      </c>
      <c r="I46" s="168" t="b">
        <v>0</v>
      </c>
      <c r="J46" s="168" t="b">
        <v>0</v>
      </c>
      <c r="K46" s="168" t="b">
        <v>0</v>
      </c>
      <c r="L46" s="168" t="b">
        <v>0</v>
      </c>
    </row>
    <row r="47" spans="1:12" ht="15.6">
      <c r="A47" s="246"/>
      <c r="B47" s="171" t="s">
        <v>486</v>
      </c>
      <c r="C47" s="168" t="b">
        <v>0</v>
      </c>
      <c r="D47" s="168" t="b">
        <v>0</v>
      </c>
      <c r="E47" s="168" t="b">
        <v>0</v>
      </c>
      <c r="F47" s="168" t="b">
        <v>0</v>
      </c>
      <c r="G47" s="168" t="b">
        <v>0</v>
      </c>
      <c r="H47" s="168" t="b">
        <v>0</v>
      </c>
      <c r="I47" s="168" t="b">
        <v>0</v>
      </c>
      <c r="J47" s="168" t="b">
        <v>0</v>
      </c>
      <c r="K47" s="168" t="b">
        <v>0</v>
      </c>
      <c r="L47" s="168" t="b">
        <v>0</v>
      </c>
    </row>
    <row r="48" spans="1:12" ht="15.6">
      <c r="A48" s="246"/>
      <c r="B48" s="174" t="s">
        <v>487</v>
      </c>
      <c r="C48" s="168" t="b">
        <v>0</v>
      </c>
      <c r="D48" s="168" t="b">
        <v>0</v>
      </c>
      <c r="E48" s="168" t="b">
        <v>0</v>
      </c>
      <c r="F48" s="168" t="b">
        <v>0</v>
      </c>
      <c r="G48" s="168" t="b">
        <v>0</v>
      </c>
      <c r="H48" s="168" t="b">
        <v>0</v>
      </c>
      <c r="I48" s="168" t="b">
        <v>0</v>
      </c>
      <c r="J48" s="168" t="b">
        <v>0</v>
      </c>
      <c r="K48" s="168" t="b">
        <v>0</v>
      </c>
      <c r="L48" s="168" t="b">
        <v>0</v>
      </c>
    </row>
    <row r="49" spans="1:12" ht="22.8">
      <c r="A49" s="246"/>
      <c r="B49" s="161" t="s">
        <v>468</v>
      </c>
      <c r="C49" s="191"/>
      <c r="D49" s="191"/>
      <c r="E49" s="191"/>
      <c r="F49" s="191"/>
      <c r="G49" s="191"/>
      <c r="H49" s="191"/>
      <c r="I49" s="191"/>
      <c r="J49" s="191"/>
      <c r="K49" s="191"/>
      <c r="L49" s="191"/>
    </row>
    <row r="50" spans="1:12" ht="17.399999999999999">
      <c r="A50" s="246"/>
      <c r="B50" s="162" t="str">
        <f>HYPERLINK("https://codeforces.com/group/MWSDmqGsZm/contest/223338","Sheet #6(Math - Geometry)")</f>
        <v>Sheet #6(Math - Geometry)</v>
      </c>
      <c r="C50" s="194" t="s">
        <v>563</v>
      </c>
      <c r="D50" s="192" t="s">
        <v>556</v>
      </c>
      <c r="E50" s="192" t="s">
        <v>556</v>
      </c>
      <c r="F50" s="192" t="s">
        <v>556</v>
      </c>
      <c r="G50" s="192" t="s">
        <v>556</v>
      </c>
      <c r="H50" s="192" t="s">
        <v>556</v>
      </c>
      <c r="I50" s="192" t="s">
        <v>556</v>
      </c>
      <c r="J50" s="192" t="s">
        <v>556</v>
      </c>
      <c r="K50" s="192" t="s">
        <v>556</v>
      </c>
      <c r="L50" s="192" t="s">
        <v>556</v>
      </c>
    </row>
    <row r="51" spans="1:12" ht="13.2">
      <c r="A51" s="245" t="s">
        <v>461</v>
      </c>
      <c r="B51" s="155"/>
      <c r="C51" s="188"/>
      <c r="D51" s="188"/>
      <c r="E51" s="188"/>
      <c r="F51" s="188"/>
      <c r="G51" s="188"/>
      <c r="H51" s="188"/>
      <c r="I51" s="188"/>
      <c r="J51" s="188"/>
      <c r="K51" s="188"/>
      <c r="L51" s="188"/>
    </row>
    <row r="52" spans="1:12" ht="22.2">
      <c r="A52" s="246"/>
      <c r="B52" s="153" t="s">
        <v>488</v>
      </c>
      <c r="C52" s="186" t="s">
        <v>564</v>
      </c>
      <c r="D52" s="187" t="s">
        <v>562</v>
      </c>
      <c r="E52" s="187" t="s">
        <v>562</v>
      </c>
      <c r="F52" s="187" t="s">
        <v>562</v>
      </c>
      <c r="G52" s="187" t="s">
        <v>562</v>
      </c>
      <c r="H52" s="187" t="s">
        <v>562</v>
      </c>
      <c r="I52" s="187" t="s">
        <v>562</v>
      </c>
      <c r="J52" s="187" t="s">
        <v>562</v>
      </c>
      <c r="K52" s="187" t="s">
        <v>562</v>
      </c>
      <c r="L52" s="187" t="s">
        <v>562</v>
      </c>
    </row>
    <row r="53" spans="1:12" ht="13.2">
      <c r="A53" s="247"/>
      <c r="B53" s="155"/>
      <c r="C53" s="188"/>
      <c r="D53" s="188"/>
      <c r="E53" s="188"/>
      <c r="F53" s="188"/>
      <c r="G53" s="188"/>
      <c r="H53" s="188"/>
      <c r="I53" s="188"/>
      <c r="J53" s="188"/>
      <c r="K53" s="188"/>
      <c r="L53" s="188"/>
    </row>
    <row r="54" spans="1:12" ht="13.2">
      <c r="A54" s="245" t="s">
        <v>461</v>
      </c>
      <c r="B54" s="155"/>
      <c r="C54" s="188"/>
      <c r="D54" s="188"/>
      <c r="E54" s="188"/>
      <c r="F54" s="188"/>
      <c r="G54" s="188"/>
      <c r="H54" s="188"/>
      <c r="I54" s="188"/>
      <c r="J54" s="188"/>
      <c r="K54" s="188"/>
      <c r="L54" s="188"/>
    </row>
    <row r="55" spans="1:12" ht="22.2">
      <c r="A55" s="246"/>
      <c r="B55" s="153" t="s">
        <v>489</v>
      </c>
      <c r="C55" s="186" t="s">
        <v>564</v>
      </c>
      <c r="D55" s="187" t="s">
        <v>562</v>
      </c>
      <c r="E55" s="187" t="s">
        <v>562</v>
      </c>
      <c r="F55" s="187" t="s">
        <v>562</v>
      </c>
      <c r="G55" s="187" t="s">
        <v>562</v>
      </c>
      <c r="H55" s="187" t="s">
        <v>562</v>
      </c>
      <c r="I55" s="187" t="s">
        <v>562</v>
      </c>
      <c r="J55" s="187" t="s">
        <v>562</v>
      </c>
      <c r="K55" s="187" t="s">
        <v>562</v>
      </c>
      <c r="L55" s="187" t="s">
        <v>562</v>
      </c>
    </row>
    <row r="56" spans="1:12" ht="13.2">
      <c r="A56" s="247"/>
      <c r="B56" s="155"/>
      <c r="C56" s="188"/>
      <c r="D56" s="188"/>
      <c r="E56" s="188"/>
      <c r="F56" s="188"/>
      <c r="G56" s="188"/>
      <c r="H56" s="188"/>
      <c r="I56" s="188"/>
      <c r="J56" s="188"/>
      <c r="K56" s="188"/>
      <c r="L56" s="188"/>
    </row>
    <row r="57" spans="1:12" ht="17.399999999999999">
      <c r="A57" s="248" t="s">
        <v>490</v>
      </c>
      <c r="B57" s="159" t="s">
        <v>467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  <row r="58" spans="1:12" ht="15.6">
      <c r="A58" s="246"/>
      <c r="B58" s="175" t="s">
        <v>491</v>
      </c>
      <c r="C58" s="168" t="b">
        <v>0</v>
      </c>
      <c r="D58" s="168" t="b">
        <v>0</v>
      </c>
      <c r="E58" s="168" t="b">
        <v>0</v>
      </c>
      <c r="F58" s="168" t="b">
        <v>0</v>
      </c>
      <c r="G58" s="168" t="b">
        <v>0</v>
      </c>
      <c r="H58" s="168" t="b">
        <v>0</v>
      </c>
      <c r="I58" s="168" t="b">
        <v>0</v>
      </c>
      <c r="J58" s="168" t="b">
        <v>0</v>
      </c>
      <c r="K58" s="168" t="b">
        <v>0</v>
      </c>
      <c r="L58" s="168" t="b">
        <v>0</v>
      </c>
    </row>
    <row r="59" spans="1:12" ht="15.6">
      <c r="A59" s="246"/>
      <c r="B59" s="175" t="s">
        <v>492</v>
      </c>
      <c r="C59" s="168" t="b">
        <v>0</v>
      </c>
      <c r="D59" s="168" t="b">
        <v>0</v>
      </c>
      <c r="E59" s="168" t="b">
        <v>0</v>
      </c>
      <c r="F59" s="168" t="b">
        <v>0</v>
      </c>
      <c r="G59" s="168" t="b">
        <v>0</v>
      </c>
      <c r="H59" s="168" t="b">
        <v>0</v>
      </c>
      <c r="I59" s="168" t="b">
        <v>0</v>
      </c>
      <c r="J59" s="168" t="b">
        <v>0</v>
      </c>
      <c r="K59" s="168" t="b">
        <v>0</v>
      </c>
      <c r="L59" s="168" t="b">
        <v>0</v>
      </c>
    </row>
    <row r="60" spans="1:12" ht="15.6">
      <c r="A60" s="246"/>
      <c r="B60" s="175" t="s">
        <v>493</v>
      </c>
      <c r="C60" s="168" t="b">
        <v>0</v>
      </c>
      <c r="D60" s="168" t="b">
        <v>0</v>
      </c>
      <c r="E60" s="168" t="b">
        <v>0</v>
      </c>
      <c r="F60" s="168" t="b">
        <v>0</v>
      </c>
      <c r="G60" s="168" t="b">
        <v>0</v>
      </c>
      <c r="H60" s="168" t="b">
        <v>0</v>
      </c>
      <c r="I60" s="168" t="b">
        <v>0</v>
      </c>
      <c r="J60" s="168" t="b">
        <v>0</v>
      </c>
      <c r="K60" s="168" t="b">
        <v>0</v>
      </c>
      <c r="L60" s="168" t="b">
        <v>0</v>
      </c>
    </row>
    <row r="61" spans="1:12" ht="15.6">
      <c r="A61" s="246"/>
      <c r="B61" s="171" t="s">
        <v>494</v>
      </c>
      <c r="C61" s="168" t="b">
        <v>0</v>
      </c>
      <c r="D61" s="168" t="b">
        <v>0</v>
      </c>
      <c r="E61" s="168" t="b">
        <v>0</v>
      </c>
      <c r="F61" s="168" t="b">
        <v>0</v>
      </c>
      <c r="G61" s="168" t="b">
        <v>0</v>
      </c>
      <c r="H61" s="168" t="b">
        <v>0</v>
      </c>
      <c r="I61" s="168" t="b">
        <v>0</v>
      </c>
      <c r="J61" s="168" t="b">
        <v>0</v>
      </c>
      <c r="K61" s="168" t="b">
        <v>0</v>
      </c>
      <c r="L61" s="168" t="b">
        <v>0</v>
      </c>
    </row>
    <row r="62" spans="1:12" ht="15.6">
      <c r="A62" s="246"/>
      <c r="B62" s="171" t="s">
        <v>495</v>
      </c>
      <c r="C62" s="168" t="b">
        <v>0</v>
      </c>
      <c r="D62" s="168" t="b">
        <v>0</v>
      </c>
      <c r="E62" s="168" t="b">
        <v>0</v>
      </c>
      <c r="F62" s="168" t="b">
        <v>0</v>
      </c>
      <c r="G62" s="168" t="b">
        <v>0</v>
      </c>
      <c r="H62" s="168" t="b">
        <v>0</v>
      </c>
      <c r="I62" s="168" t="b">
        <v>0</v>
      </c>
      <c r="J62" s="168" t="b">
        <v>0</v>
      </c>
      <c r="K62" s="168" t="b">
        <v>0</v>
      </c>
      <c r="L62" s="168" t="b">
        <v>0</v>
      </c>
    </row>
    <row r="63" spans="1:12" ht="22.8">
      <c r="A63" s="246"/>
      <c r="B63" s="161" t="s">
        <v>468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</row>
    <row r="64" spans="1:12" ht="17.399999999999999">
      <c r="A64" s="246"/>
      <c r="B64" s="162" t="str">
        <f>HYPERLINK("https://codeforces.com/group/MWSDmqGsZm/contest/223205","Sheet #5(Functions)")</f>
        <v>Sheet #5(Functions)</v>
      </c>
      <c r="C64" s="198" t="s">
        <v>565</v>
      </c>
      <c r="D64" s="192" t="s">
        <v>566</v>
      </c>
      <c r="E64" s="192" t="s">
        <v>566</v>
      </c>
      <c r="F64" s="192" t="s">
        <v>566</v>
      </c>
      <c r="G64" s="192" t="s">
        <v>566</v>
      </c>
      <c r="H64" s="192" t="s">
        <v>566</v>
      </c>
      <c r="I64" s="192" t="s">
        <v>566</v>
      </c>
      <c r="J64" s="192" t="s">
        <v>566</v>
      </c>
      <c r="K64" s="192" t="s">
        <v>566</v>
      </c>
      <c r="L64" s="192" t="s">
        <v>566</v>
      </c>
    </row>
    <row r="65" spans="1:12" ht="13.2">
      <c r="A65" s="164"/>
      <c r="B65" s="155"/>
      <c r="C65" s="193"/>
      <c r="D65" s="193"/>
      <c r="E65" s="193"/>
      <c r="F65" s="193"/>
      <c r="G65" s="193"/>
      <c r="H65" s="193"/>
      <c r="I65" s="193"/>
      <c r="J65" s="193"/>
      <c r="K65" s="193"/>
      <c r="L65" s="193"/>
    </row>
    <row r="66" spans="1:12" ht="17.399999999999999">
      <c r="A66" s="248" t="s">
        <v>496</v>
      </c>
      <c r="B66" s="159" t="s">
        <v>467</v>
      </c>
      <c r="C66" s="195"/>
      <c r="D66" s="195"/>
      <c r="E66" s="195"/>
      <c r="F66" s="195"/>
      <c r="G66" s="195"/>
      <c r="H66" s="195"/>
      <c r="I66" s="195"/>
      <c r="J66" s="195"/>
      <c r="K66" s="195"/>
      <c r="L66" s="195"/>
    </row>
    <row r="67" spans="1:12" ht="15.6">
      <c r="A67" s="246"/>
      <c r="B67" s="175" t="s">
        <v>497</v>
      </c>
      <c r="C67" s="168" t="b">
        <v>0</v>
      </c>
      <c r="D67" s="168" t="b">
        <v>0</v>
      </c>
      <c r="E67" s="168" t="b">
        <v>0</v>
      </c>
      <c r="F67" s="168" t="b">
        <v>0</v>
      </c>
      <c r="G67" s="168" t="b">
        <v>0</v>
      </c>
      <c r="H67" s="168" t="b">
        <v>0</v>
      </c>
      <c r="I67" s="168" t="b">
        <v>0</v>
      </c>
      <c r="J67" s="168" t="b">
        <v>0</v>
      </c>
      <c r="K67" s="168" t="b">
        <v>0</v>
      </c>
      <c r="L67" s="168" t="b">
        <v>0</v>
      </c>
    </row>
    <row r="68" spans="1:12" ht="15.6">
      <c r="A68" s="246"/>
      <c r="B68" s="175" t="s">
        <v>498</v>
      </c>
      <c r="C68" s="168" t="b">
        <v>0</v>
      </c>
      <c r="D68" s="168" t="b">
        <v>0</v>
      </c>
      <c r="E68" s="168" t="b">
        <v>0</v>
      </c>
      <c r="F68" s="168" t="b">
        <v>0</v>
      </c>
      <c r="G68" s="168" t="b">
        <v>0</v>
      </c>
      <c r="H68" s="168" t="b">
        <v>0</v>
      </c>
      <c r="I68" s="168" t="b">
        <v>0</v>
      </c>
      <c r="J68" s="168" t="b">
        <v>0</v>
      </c>
      <c r="K68" s="168" t="b">
        <v>0</v>
      </c>
      <c r="L68" s="168" t="b">
        <v>0</v>
      </c>
    </row>
    <row r="69" spans="1:12" ht="15.6">
      <c r="A69" s="246"/>
      <c r="B69" s="175" t="s">
        <v>499</v>
      </c>
      <c r="C69" s="168" t="b">
        <v>0</v>
      </c>
      <c r="D69" s="168" t="b">
        <v>0</v>
      </c>
      <c r="E69" s="168" t="b">
        <v>0</v>
      </c>
      <c r="F69" s="168" t="b">
        <v>0</v>
      </c>
      <c r="G69" s="168" t="b">
        <v>0</v>
      </c>
      <c r="H69" s="168" t="b">
        <v>0</v>
      </c>
      <c r="I69" s="168" t="b">
        <v>0</v>
      </c>
      <c r="J69" s="168" t="b">
        <v>0</v>
      </c>
      <c r="K69" s="168" t="b">
        <v>0</v>
      </c>
      <c r="L69" s="168" t="b">
        <v>0</v>
      </c>
    </row>
    <row r="70" spans="1:12" ht="15.6">
      <c r="A70" s="246"/>
      <c r="B70" s="175" t="str">
        <f>HYPERLINK("https://www.youtube.com/watch?v=RCz81Q8kDPU&amp;t=", "C++ Language (Strings Video)")</f>
        <v>C++ Language (Strings Video)</v>
      </c>
      <c r="C70" s="168" t="b">
        <v>0</v>
      </c>
      <c r="D70" s="168" t="b">
        <v>0</v>
      </c>
      <c r="E70" s="168" t="b">
        <v>0</v>
      </c>
      <c r="F70" s="168" t="b">
        <v>0</v>
      </c>
      <c r="G70" s="168" t="b">
        <v>0</v>
      </c>
      <c r="H70" s="168" t="b">
        <v>0</v>
      </c>
      <c r="I70" s="168" t="b">
        <v>0</v>
      </c>
      <c r="J70" s="168" t="b">
        <v>0</v>
      </c>
      <c r="K70" s="168" t="b">
        <v>0</v>
      </c>
      <c r="L70" s="168" t="b">
        <v>0</v>
      </c>
    </row>
    <row r="71" spans="1:12" ht="15.6">
      <c r="A71" s="246"/>
      <c r="B71" s="171" t="s">
        <v>500</v>
      </c>
      <c r="C71" s="168" t="b">
        <v>0</v>
      </c>
      <c r="D71" s="168" t="b">
        <v>0</v>
      </c>
      <c r="E71" s="168" t="b">
        <v>0</v>
      </c>
      <c r="F71" s="168" t="b">
        <v>0</v>
      </c>
      <c r="G71" s="168" t="b">
        <v>0</v>
      </c>
      <c r="H71" s="168" t="b">
        <v>0</v>
      </c>
      <c r="I71" s="168" t="b">
        <v>0</v>
      </c>
      <c r="J71" s="168" t="b">
        <v>0</v>
      </c>
      <c r="K71" s="168" t="b">
        <v>0</v>
      </c>
      <c r="L71" s="168" t="b">
        <v>0</v>
      </c>
    </row>
    <row r="72" spans="1:12" ht="15.6">
      <c r="A72" s="246"/>
      <c r="B72" s="171" t="s">
        <v>501</v>
      </c>
      <c r="C72" s="168" t="b">
        <v>0</v>
      </c>
      <c r="D72" s="168" t="b">
        <v>0</v>
      </c>
      <c r="E72" s="168" t="b">
        <v>0</v>
      </c>
      <c r="F72" s="168" t="b">
        <v>0</v>
      </c>
      <c r="G72" s="168" t="b">
        <v>0</v>
      </c>
      <c r="H72" s="168" t="b">
        <v>0</v>
      </c>
      <c r="I72" s="168" t="b">
        <v>0</v>
      </c>
      <c r="J72" s="168" t="b">
        <v>0</v>
      </c>
      <c r="K72" s="168" t="b">
        <v>0</v>
      </c>
      <c r="L72" s="168" t="b">
        <v>0</v>
      </c>
    </row>
    <row r="73" spans="1:12" ht="22.8">
      <c r="A73" s="246"/>
      <c r="B73" s="161" t="s">
        <v>468</v>
      </c>
      <c r="C73" s="191"/>
      <c r="D73" s="191"/>
      <c r="E73" s="191"/>
      <c r="F73" s="191"/>
      <c r="G73" s="191"/>
      <c r="H73" s="191"/>
      <c r="I73" s="191"/>
      <c r="J73" s="191"/>
      <c r="K73" s="191"/>
      <c r="L73" s="191"/>
    </row>
    <row r="74" spans="1:12" ht="17.399999999999999">
      <c r="A74" s="246"/>
      <c r="B74" s="175" t="str">
        <f>HYPERLINK("https://codeforces.com/group/MWSDmqGsZm/contest/219856","Sheet #4 (Strings)")</f>
        <v>Sheet #4 (Strings)</v>
      </c>
      <c r="C74" s="199" t="s">
        <v>567</v>
      </c>
      <c r="D74" s="200" t="s">
        <v>556</v>
      </c>
      <c r="E74" s="200" t="s">
        <v>556</v>
      </c>
      <c r="F74" s="200" t="s">
        <v>556</v>
      </c>
      <c r="G74" s="200" t="s">
        <v>556</v>
      </c>
      <c r="H74" s="200" t="s">
        <v>556</v>
      </c>
      <c r="I74" s="200" t="s">
        <v>556</v>
      </c>
      <c r="J74" s="200" t="s">
        <v>556</v>
      </c>
      <c r="K74" s="200" t="s">
        <v>556</v>
      </c>
      <c r="L74" s="200" t="s">
        <v>556</v>
      </c>
    </row>
    <row r="75" spans="1:12" ht="13.2">
      <c r="A75" s="245" t="s">
        <v>461</v>
      </c>
      <c r="B75" s="155"/>
      <c r="C75" s="188"/>
      <c r="D75" s="188"/>
      <c r="E75" s="188"/>
      <c r="F75" s="188"/>
      <c r="G75" s="188"/>
      <c r="H75" s="188"/>
      <c r="I75" s="188"/>
      <c r="J75" s="188"/>
      <c r="K75" s="188"/>
      <c r="L75" s="188"/>
    </row>
    <row r="76" spans="1:12" ht="22.2">
      <c r="A76" s="246"/>
      <c r="B76" s="153" t="s">
        <v>502</v>
      </c>
      <c r="C76" s="186" t="s">
        <v>568</v>
      </c>
      <c r="D76" s="187" t="s">
        <v>560</v>
      </c>
      <c r="E76" s="187" t="s">
        <v>560</v>
      </c>
      <c r="F76" s="187" t="s">
        <v>560</v>
      </c>
      <c r="G76" s="187" t="s">
        <v>560</v>
      </c>
      <c r="H76" s="187" t="s">
        <v>560</v>
      </c>
      <c r="I76" s="187" t="s">
        <v>560</v>
      </c>
      <c r="J76" s="187" t="s">
        <v>560</v>
      </c>
      <c r="K76" s="187" t="s">
        <v>560</v>
      </c>
      <c r="L76" s="187" t="s">
        <v>560</v>
      </c>
    </row>
    <row r="77" spans="1:12" ht="13.2">
      <c r="A77" s="247"/>
      <c r="B77" s="155"/>
      <c r="C77" s="188"/>
      <c r="D77" s="188"/>
      <c r="E77" s="188"/>
      <c r="F77" s="188"/>
      <c r="G77" s="188"/>
      <c r="H77" s="188"/>
      <c r="I77" s="188"/>
      <c r="J77" s="188"/>
      <c r="K77" s="188"/>
      <c r="L77" s="188"/>
    </row>
    <row r="78" spans="1:12" ht="13.2">
      <c r="A78" s="250" t="s">
        <v>461</v>
      </c>
      <c r="B78" s="155"/>
      <c r="C78" s="188"/>
      <c r="D78" s="188"/>
      <c r="E78" s="188"/>
      <c r="F78" s="188"/>
      <c r="G78" s="188"/>
      <c r="H78" s="188"/>
      <c r="I78" s="188"/>
      <c r="J78" s="188"/>
      <c r="K78" s="188"/>
      <c r="L78" s="188"/>
    </row>
    <row r="79" spans="1:12" ht="22.2">
      <c r="A79" s="246"/>
      <c r="B79" s="153" t="s">
        <v>503</v>
      </c>
      <c r="C79" s="186" t="s">
        <v>568</v>
      </c>
      <c r="D79" s="187" t="s">
        <v>560</v>
      </c>
      <c r="E79" s="187" t="s">
        <v>560</v>
      </c>
      <c r="F79" s="187" t="s">
        <v>560</v>
      </c>
      <c r="G79" s="187" t="s">
        <v>560</v>
      </c>
      <c r="H79" s="187" t="s">
        <v>560</v>
      </c>
      <c r="I79" s="187" t="s">
        <v>560</v>
      </c>
      <c r="J79" s="187" t="s">
        <v>560</v>
      </c>
      <c r="K79" s="187" t="s">
        <v>560</v>
      </c>
      <c r="L79" s="187" t="s">
        <v>560</v>
      </c>
    </row>
    <row r="80" spans="1:12" ht="13.2">
      <c r="A80" s="247"/>
      <c r="B80" s="155"/>
      <c r="C80" s="188"/>
      <c r="D80" s="188"/>
      <c r="E80" s="188"/>
      <c r="F80" s="188"/>
      <c r="G80" s="188"/>
      <c r="H80" s="188"/>
      <c r="I80" s="188"/>
      <c r="J80" s="188"/>
      <c r="K80" s="188"/>
      <c r="L80" s="188"/>
    </row>
    <row r="81" spans="1:12" ht="13.2">
      <c r="A81" s="249" t="s">
        <v>504</v>
      </c>
      <c r="B81" s="155"/>
      <c r="C81" s="188"/>
      <c r="D81" s="188"/>
      <c r="E81" s="188"/>
      <c r="F81" s="188"/>
      <c r="G81" s="188"/>
      <c r="H81" s="188"/>
      <c r="I81" s="188"/>
      <c r="J81" s="188"/>
      <c r="K81" s="188"/>
      <c r="L81" s="188"/>
    </row>
    <row r="82" spans="1:12" ht="22.2">
      <c r="A82" s="246"/>
      <c r="B82" s="153" t="s">
        <v>505</v>
      </c>
      <c r="C82" s="186" t="s">
        <v>568</v>
      </c>
      <c r="D82" s="187" t="s">
        <v>560</v>
      </c>
      <c r="E82" s="187" t="s">
        <v>560</v>
      </c>
      <c r="F82" s="187" t="s">
        <v>560</v>
      </c>
      <c r="G82" s="187" t="s">
        <v>560</v>
      </c>
      <c r="H82" s="187" t="s">
        <v>560</v>
      </c>
      <c r="I82" s="187" t="s">
        <v>560</v>
      </c>
      <c r="J82" s="187" t="s">
        <v>560</v>
      </c>
      <c r="K82" s="187" t="s">
        <v>560</v>
      </c>
      <c r="L82" s="187" t="s">
        <v>560</v>
      </c>
    </row>
    <row r="83" spans="1:12" ht="13.2">
      <c r="A83" s="247"/>
      <c r="B83" s="155"/>
      <c r="C83" s="188"/>
      <c r="D83" s="188"/>
      <c r="E83" s="188"/>
      <c r="F83" s="188"/>
      <c r="G83" s="188"/>
      <c r="H83" s="188"/>
      <c r="I83" s="188"/>
      <c r="J83" s="188"/>
      <c r="K83" s="188"/>
      <c r="L83" s="188"/>
    </row>
    <row r="84" spans="1:12" ht="13.2">
      <c r="A84" s="249" t="s">
        <v>461</v>
      </c>
      <c r="B84" s="155"/>
      <c r="C84" s="201"/>
      <c r="D84" s="201"/>
      <c r="E84" s="201"/>
      <c r="F84" s="201"/>
      <c r="G84" s="201"/>
      <c r="H84" s="201"/>
      <c r="I84" s="201"/>
      <c r="J84" s="201"/>
      <c r="K84" s="201"/>
      <c r="L84" s="201"/>
    </row>
    <row r="85" spans="1:12" ht="22.2">
      <c r="A85" s="246"/>
      <c r="B85" s="153" t="s">
        <v>506</v>
      </c>
      <c r="C85" s="202" t="s">
        <v>569</v>
      </c>
      <c r="D85" s="203" t="s">
        <v>562</v>
      </c>
      <c r="E85" s="203" t="s">
        <v>562</v>
      </c>
      <c r="F85" s="203" t="s">
        <v>562</v>
      </c>
      <c r="G85" s="203" t="s">
        <v>562</v>
      </c>
      <c r="H85" s="203" t="s">
        <v>562</v>
      </c>
      <c r="I85" s="203" t="s">
        <v>562</v>
      </c>
      <c r="J85" s="203" t="s">
        <v>562</v>
      </c>
      <c r="K85" s="203" t="s">
        <v>562</v>
      </c>
      <c r="L85" s="203" t="s">
        <v>562</v>
      </c>
    </row>
    <row r="86" spans="1:12" ht="13.2">
      <c r="A86" s="247"/>
      <c r="B86" s="155"/>
      <c r="C86" s="201"/>
      <c r="D86" s="201"/>
      <c r="E86" s="201"/>
      <c r="F86" s="201"/>
      <c r="G86" s="201"/>
      <c r="H86" s="201"/>
      <c r="I86" s="201"/>
      <c r="J86" s="201"/>
      <c r="K86" s="201"/>
      <c r="L86" s="201"/>
    </row>
    <row r="87" spans="1:12" ht="17.399999999999999">
      <c r="A87" s="248" t="s">
        <v>507</v>
      </c>
      <c r="B87" s="159" t="s">
        <v>467</v>
      </c>
      <c r="C87" s="195"/>
      <c r="D87" s="195"/>
      <c r="E87" s="195"/>
      <c r="F87" s="195"/>
      <c r="G87" s="195"/>
      <c r="H87" s="195"/>
      <c r="I87" s="195"/>
      <c r="J87" s="195"/>
      <c r="K87" s="195"/>
      <c r="L87" s="195"/>
    </row>
    <row r="88" spans="1:12" ht="15.6">
      <c r="A88" s="246"/>
      <c r="B88" s="169" t="str">
        <f>HYPERLINK("https://youtu.be/0HT2-2qD654", "C++ Language(1D Arrays 1 - Intro)")</f>
        <v>C++ Language(1D Arrays 1 - Intro)</v>
      </c>
      <c r="C88" s="168"/>
      <c r="D88" s="168" t="b">
        <v>0</v>
      </c>
      <c r="E88" s="168" t="b">
        <v>0</v>
      </c>
      <c r="F88" s="168" t="b">
        <v>0</v>
      </c>
      <c r="G88" s="168" t="b">
        <v>0</v>
      </c>
      <c r="H88" s="168" t="b">
        <v>0</v>
      </c>
      <c r="I88" s="168" t="b">
        <v>0</v>
      </c>
      <c r="J88" s="168" t="b">
        <v>0</v>
      </c>
      <c r="K88" s="168" t="b">
        <v>0</v>
      </c>
      <c r="L88" s="168" t="b">
        <v>0</v>
      </c>
    </row>
    <row r="89" spans="1:12" ht="15.6">
      <c r="A89" s="246"/>
      <c r="B89" s="169" t="str">
        <f>HYPERLINK("https://youtu.be/38l7MZbUZdM", "C++ Language (1D Arrays 2 - Practice )")</f>
        <v>C++ Language (1D Arrays 2 - Practice )</v>
      </c>
      <c r="C89" s="168"/>
      <c r="D89" s="168" t="b">
        <v>0</v>
      </c>
      <c r="E89" s="168" t="b">
        <v>0</v>
      </c>
      <c r="F89" s="168" t="b">
        <v>0</v>
      </c>
      <c r="G89" s="168" t="b">
        <v>0</v>
      </c>
      <c r="H89" s="168" t="b">
        <v>0</v>
      </c>
      <c r="I89" s="168" t="b">
        <v>0</v>
      </c>
      <c r="J89" s="168" t="b">
        <v>0</v>
      </c>
      <c r="K89" s="168" t="b">
        <v>0</v>
      </c>
      <c r="L89" s="168" t="b">
        <v>0</v>
      </c>
    </row>
    <row r="90" spans="1:12" ht="15.6">
      <c r="A90" s="246"/>
      <c r="B90" s="169" t="s">
        <v>508</v>
      </c>
      <c r="C90" s="168"/>
      <c r="D90" s="168" t="b">
        <v>0</v>
      </c>
      <c r="E90" s="168" t="b">
        <v>0</v>
      </c>
      <c r="F90" s="168" t="b">
        <v>0</v>
      </c>
      <c r="G90" s="168" t="b">
        <v>0</v>
      </c>
      <c r="H90" s="168" t="b">
        <v>0</v>
      </c>
      <c r="I90" s="168" t="b">
        <v>0</v>
      </c>
      <c r="J90" s="168" t="b">
        <v>0</v>
      </c>
      <c r="K90" s="168" t="b">
        <v>0</v>
      </c>
      <c r="L90" s="168" t="b">
        <v>0</v>
      </c>
    </row>
    <row r="91" spans="1:12" ht="15.6">
      <c r="A91" s="246"/>
      <c r="B91" s="169" t="s">
        <v>497</v>
      </c>
      <c r="C91" s="168"/>
      <c r="D91" s="168" t="b">
        <v>0</v>
      </c>
      <c r="E91" s="168" t="b">
        <v>0</v>
      </c>
      <c r="F91" s="168" t="b">
        <v>0</v>
      </c>
      <c r="G91" s="168" t="b">
        <v>0</v>
      </c>
      <c r="H91" s="168" t="b">
        <v>0</v>
      </c>
      <c r="I91" s="168" t="b">
        <v>0</v>
      </c>
      <c r="J91" s="168" t="b">
        <v>0</v>
      </c>
      <c r="K91" s="168" t="b">
        <v>0</v>
      </c>
      <c r="L91" s="168" t="b">
        <v>0</v>
      </c>
    </row>
    <row r="92" spans="1:12" ht="15.6">
      <c r="A92" s="246"/>
      <c r="B92" s="169" t="s">
        <v>498</v>
      </c>
      <c r="C92" s="168"/>
      <c r="D92" s="168" t="b">
        <v>0</v>
      </c>
      <c r="E92" s="168" t="b">
        <v>0</v>
      </c>
      <c r="F92" s="168" t="b">
        <v>0</v>
      </c>
      <c r="G92" s="168" t="b">
        <v>0</v>
      </c>
      <c r="H92" s="168" t="b">
        <v>0</v>
      </c>
      <c r="I92" s="168" t="b">
        <v>0</v>
      </c>
      <c r="J92" s="168" t="b">
        <v>0</v>
      </c>
      <c r="K92" s="168" t="b">
        <v>0</v>
      </c>
      <c r="L92" s="168" t="b">
        <v>0</v>
      </c>
    </row>
    <row r="93" spans="1:12" ht="15.6">
      <c r="A93" s="246"/>
      <c r="B93" s="169" t="str">
        <f>HYPERLINK("https://youtu.be/ZKE4VZHS9IY", "C++ Language (Char Arrays 3 - Homework)")</f>
        <v>C++ Language (Char Arrays 3 - Homework)</v>
      </c>
      <c r="C93" s="168"/>
      <c r="D93" s="168" t="b">
        <v>0</v>
      </c>
      <c r="E93" s="168" t="b">
        <v>0</v>
      </c>
      <c r="F93" s="168" t="b">
        <v>0</v>
      </c>
      <c r="G93" s="168" t="b">
        <v>0</v>
      </c>
      <c r="H93" s="168" t="b">
        <v>0</v>
      </c>
      <c r="I93" s="168" t="b">
        <v>0</v>
      </c>
      <c r="J93" s="168" t="b">
        <v>0</v>
      </c>
      <c r="K93" s="168" t="b">
        <v>0</v>
      </c>
      <c r="L93" s="168" t="b">
        <v>0</v>
      </c>
    </row>
    <row r="94" spans="1:12" ht="15.6">
      <c r="A94" s="246"/>
      <c r="B94" s="169" t="s">
        <v>509</v>
      </c>
      <c r="C94" s="168"/>
      <c r="D94" s="168" t="b">
        <v>0</v>
      </c>
      <c r="E94" s="168" t="b">
        <v>0</v>
      </c>
      <c r="F94" s="168" t="b">
        <v>0</v>
      </c>
      <c r="G94" s="168" t="b">
        <v>0</v>
      </c>
      <c r="H94" s="168" t="b">
        <v>0</v>
      </c>
      <c r="I94" s="168" t="b">
        <v>0</v>
      </c>
      <c r="J94" s="168" t="b">
        <v>0</v>
      </c>
      <c r="K94" s="168" t="b">
        <v>0</v>
      </c>
      <c r="L94" s="168" t="b">
        <v>0</v>
      </c>
    </row>
    <row r="95" spans="1:12" ht="15.6">
      <c r="A95" s="246"/>
      <c r="B95" s="169" t="s">
        <v>510</v>
      </c>
      <c r="C95" s="168"/>
      <c r="D95" s="168" t="b">
        <v>0</v>
      </c>
      <c r="E95" s="168" t="b">
        <v>0</v>
      </c>
      <c r="F95" s="168" t="b">
        <v>0</v>
      </c>
      <c r="G95" s="168" t="b">
        <v>0</v>
      </c>
      <c r="H95" s="168" t="b">
        <v>0</v>
      </c>
      <c r="I95" s="168" t="b">
        <v>0</v>
      </c>
      <c r="J95" s="168" t="b">
        <v>0</v>
      </c>
      <c r="K95" s="168" t="b">
        <v>0</v>
      </c>
      <c r="L95" s="168" t="b">
        <v>0</v>
      </c>
    </row>
    <row r="96" spans="1:12" ht="15.6">
      <c r="A96" s="246"/>
      <c r="B96" s="169" t="s">
        <v>511</v>
      </c>
      <c r="C96" s="168"/>
      <c r="D96" s="168" t="b">
        <v>0</v>
      </c>
      <c r="E96" s="168" t="b">
        <v>0</v>
      </c>
      <c r="F96" s="168" t="b">
        <v>0</v>
      </c>
      <c r="G96" s="168" t="b">
        <v>0</v>
      </c>
      <c r="H96" s="168" t="b">
        <v>0</v>
      </c>
      <c r="I96" s="168" t="b">
        <v>0</v>
      </c>
      <c r="J96" s="168" t="b">
        <v>0</v>
      </c>
      <c r="K96" s="168" t="b">
        <v>0</v>
      </c>
      <c r="L96" s="168" t="b">
        <v>0</v>
      </c>
    </row>
    <row r="97" spans="1:12" ht="15.6">
      <c r="A97" s="246"/>
      <c r="B97" s="169" t="s">
        <v>512</v>
      </c>
      <c r="C97" s="168"/>
      <c r="D97" s="168" t="b">
        <v>0</v>
      </c>
      <c r="E97" s="168" t="b">
        <v>0</v>
      </c>
      <c r="F97" s="168" t="b">
        <v>0</v>
      </c>
      <c r="G97" s="168" t="b">
        <v>0</v>
      </c>
      <c r="H97" s="168" t="b">
        <v>0</v>
      </c>
      <c r="I97" s="168" t="b">
        <v>0</v>
      </c>
      <c r="J97" s="168" t="b">
        <v>0</v>
      </c>
      <c r="K97" s="168" t="b">
        <v>0</v>
      </c>
      <c r="L97" s="168" t="b">
        <v>0</v>
      </c>
    </row>
    <row r="98" spans="1:12" ht="15.6">
      <c r="A98" s="246"/>
      <c r="B98" s="169" t="s">
        <v>513</v>
      </c>
      <c r="C98" s="168"/>
      <c r="D98" s="168" t="b">
        <v>0</v>
      </c>
      <c r="E98" s="168" t="b">
        <v>0</v>
      </c>
      <c r="F98" s="168" t="b">
        <v>0</v>
      </c>
      <c r="G98" s="168" t="b">
        <v>0</v>
      </c>
      <c r="H98" s="168" t="b">
        <v>0</v>
      </c>
      <c r="I98" s="168" t="b">
        <v>0</v>
      </c>
      <c r="J98" s="168" t="b">
        <v>0</v>
      </c>
      <c r="K98" s="168" t="b">
        <v>0</v>
      </c>
      <c r="L98" s="168" t="b">
        <v>0</v>
      </c>
    </row>
    <row r="99" spans="1:12" ht="15.6">
      <c r="A99" s="246"/>
      <c r="B99" s="169" t="s">
        <v>514</v>
      </c>
      <c r="C99" s="168"/>
      <c r="D99" s="168" t="b">
        <v>0</v>
      </c>
      <c r="E99" s="168" t="b">
        <v>0</v>
      </c>
      <c r="F99" s="168" t="b">
        <v>0</v>
      </c>
      <c r="G99" s="168" t="b">
        <v>0</v>
      </c>
      <c r="H99" s="168" t="b">
        <v>0</v>
      </c>
      <c r="I99" s="168" t="b">
        <v>0</v>
      </c>
      <c r="J99" s="168" t="b">
        <v>0</v>
      </c>
      <c r="K99" s="168" t="b">
        <v>0</v>
      </c>
      <c r="L99" s="168" t="b">
        <v>0</v>
      </c>
    </row>
    <row r="100" spans="1:12" ht="15.6">
      <c r="A100" s="246"/>
      <c r="B100" s="169" t="s">
        <v>515</v>
      </c>
      <c r="C100" s="168"/>
      <c r="D100" s="168" t="b">
        <v>0</v>
      </c>
      <c r="E100" s="168" t="b">
        <v>0</v>
      </c>
      <c r="F100" s="168" t="b">
        <v>0</v>
      </c>
      <c r="G100" s="168" t="b">
        <v>0</v>
      </c>
      <c r="H100" s="168" t="b">
        <v>0</v>
      </c>
      <c r="I100" s="168" t="b">
        <v>0</v>
      </c>
      <c r="J100" s="168" t="b">
        <v>0</v>
      </c>
      <c r="K100" s="168" t="b">
        <v>0</v>
      </c>
      <c r="L100" s="168" t="b">
        <v>0</v>
      </c>
    </row>
    <row r="101" spans="1:12" ht="15.6">
      <c r="A101" s="246"/>
      <c r="B101" s="169" t="s">
        <v>516</v>
      </c>
      <c r="C101" s="168"/>
      <c r="D101" s="168" t="b">
        <v>0</v>
      </c>
      <c r="E101" s="168" t="b">
        <v>0</v>
      </c>
      <c r="F101" s="168" t="b">
        <v>0</v>
      </c>
      <c r="G101" s="168" t="b">
        <v>0</v>
      </c>
      <c r="H101" s="168" t="b">
        <v>0</v>
      </c>
      <c r="I101" s="168" t="b">
        <v>0</v>
      </c>
      <c r="J101" s="168" t="b">
        <v>0</v>
      </c>
      <c r="K101" s="168" t="b">
        <v>0</v>
      </c>
      <c r="L101" s="168" t="b">
        <v>0</v>
      </c>
    </row>
    <row r="102" spans="1:12" ht="15.6">
      <c r="A102" s="246"/>
      <c r="B102" s="171" t="s">
        <v>517</v>
      </c>
      <c r="C102" s="168"/>
      <c r="D102" s="168" t="b">
        <v>0</v>
      </c>
      <c r="E102" s="168" t="b">
        <v>0</v>
      </c>
      <c r="F102" s="168" t="b">
        <v>0</v>
      </c>
      <c r="G102" s="168" t="b">
        <v>0</v>
      </c>
      <c r="H102" s="168" t="b">
        <v>0</v>
      </c>
      <c r="I102" s="168" t="b">
        <v>0</v>
      </c>
      <c r="J102" s="168" t="b">
        <v>0</v>
      </c>
      <c r="K102" s="168" t="b">
        <v>0</v>
      </c>
      <c r="L102" s="168" t="b">
        <v>0</v>
      </c>
    </row>
    <row r="103" spans="1:12" ht="15.6">
      <c r="A103" s="246"/>
      <c r="B103" s="171" t="s">
        <v>518</v>
      </c>
      <c r="C103" s="168"/>
      <c r="D103" s="168" t="b">
        <v>0</v>
      </c>
      <c r="E103" s="168" t="b">
        <v>0</v>
      </c>
      <c r="F103" s="168" t="b">
        <v>0</v>
      </c>
      <c r="G103" s="168" t="b">
        <v>0</v>
      </c>
      <c r="H103" s="168" t="b">
        <v>0</v>
      </c>
      <c r="I103" s="168" t="b">
        <v>0</v>
      </c>
      <c r="J103" s="168" t="b">
        <v>0</v>
      </c>
      <c r="K103" s="168" t="b">
        <v>0</v>
      </c>
      <c r="L103" s="168" t="b">
        <v>0</v>
      </c>
    </row>
    <row r="104" spans="1:12" ht="15.6">
      <c r="A104" s="246"/>
      <c r="B104" s="171" t="s">
        <v>519</v>
      </c>
      <c r="C104" s="168"/>
      <c r="D104" s="168" t="b">
        <v>0</v>
      </c>
      <c r="E104" s="168" t="b">
        <v>0</v>
      </c>
      <c r="F104" s="168" t="b">
        <v>0</v>
      </c>
      <c r="G104" s="168" t="b">
        <v>0</v>
      </c>
      <c r="H104" s="168" t="b">
        <v>0</v>
      </c>
      <c r="I104" s="168" t="b">
        <v>0</v>
      </c>
      <c r="J104" s="168" t="b">
        <v>0</v>
      </c>
      <c r="K104" s="168" t="b">
        <v>0</v>
      </c>
      <c r="L104" s="168" t="b">
        <v>0</v>
      </c>
    </row>
    <row r="105" spans="1:12" ht="15.6">
      <c r="A105" s="246"/>
      <c r="B105" s="171" t="s">
        <v>520</v>
      </c>
      <c r="C105" s="168"/>
      <c r="D105" s="168" t="b">
        <v>0</v>
      </c>
      <c r="E105" s="168" t="b">
        <v>0</v>
      </c>
      <c r="F105" s="168" t="b">
        <v>0</v>
      </c>
      <c r="G105" s="168" t="b">
        <v>0</v>
      </c>
      <c r="H105" s="168" t="b">
        <v>0</v>
      </c>
      <c r="I105" s="168" t="b">
        <v>0</v>
      </c>
      <c r="J105" s="168" t="b">
        <v>0</v>
      </c>
      <c r="K105" s="168" t="b">
        <v>0</v>
      </c>
      <c r="L105" s="168" t="b">
        <v>0</v>
      </c>
    </row>
    <row r="106" spans="1:12" ht="15.6">
      <c r="A106" s="246"/>
      <c r="B106" s="174" t="s">
        <v>521</v>
      </c>
      <c r="C106" s="168"/>
      <c r="D106" s="168" t="b">
        <v>0</v>
      </c>
      <c r="E106" s="168" t="b">
        <v>0</v>
      </c>
      <c r="F106" s="168" t="b">
        <v>0</v>
      </c>
      <c r="G106" s="168" t="b">
        <v>0</v>
      </c>
      <c r="H106" s="168" t="b">
        <v>0</v>
      </c>
      <c r="I106" s="168" t="b">
        <v>0</v>
      </c>
      <c r="J106" s="168" t="b">
        <v>0</v>
      </c>
      <c r="K106" s="168" t="b">
        <v>0</v>
      </c>
      <c r="L106" s="168" t="b">
        <v>0</v>
      </c>
    </row>
    <row r="107" spans="1:12" ht="22.8">
      <c r="A107" s="246"/>
      <c r="B107" s="161" t="s">
        <v>468</v>
      </c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</row>
    <row r="108" spans="1:12" ht="17.399999999999999">
      <c r="A108" s="246"/>
      <c r="B108" s="175" t="str">
        <f>HYPERLINK("https://codeforces.com/group/MWSDmqGsZm/contest/219774","Sheet #3 (Arrays )")</f>
        <v>Sheet #3 (Arrays )</v>
      </c>
      <c r="C108" s="204" t="s">
        <v>570</v>
      </c>
      <c r="D108" s="200" t="s">
        <v>556</v>
      </c>
      <c r="E108" s="200" t="s">
        <v>556</v>
      </c>
      <c r="F108" s="200" t="s">
        <v>556</v>
      </c>
      <c r="G108" s="200" t="s">
        <v>556</v>
      </c>
      <c r="H108" s="200" t="s">
        <v>556</v>
      </c>
      <c r="I108" s="200" t="s">
        <v>556</v>
      </c>
      <c r="J108" s="200" t="s">
        <v>556</v>
      </c>
      <c r="K108" s="200" t="s">
        <v>556</v>
      </c>
      <c r="L108" s="200" t="s">
        <v>556</v>
      </c>
    </row>
    <row r="109" spans="1:12" ht="13.2">
      <c r="A109" s="249" t="s">
        <v>461</v>
      </c>
      <c r="B109" s="155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</row>
    <row r="110" spans="1:12" ht="22.2">
      <c r="A110" s="246"/>
      <c r="B110" s="153" t="s">
        <v>522</v>
      </c>
      <c r="C110" s="205" t="s">
        <v>564</v>
      </c>
      <c r="D110" s="203" t="s">
        <v>562</v>
      </c>
      <c r="E110" s="203" t="s">
        <v>562</v>
      </c>
      <c r="F110" s="203" t="s">
        <v>562</v>
      </c>
      <c r="G110" s="203" t="s">
        <v>562</v>
      </c>
      <c r="H110" s="203" t="s">
        <v>562</v>
      </c>
      <c r="I110" s="203" t="s">
        <v>562</v>
      </c>
      <c r="J110" s="203" t="s">
        <v>562</v>
      </c>
      <c r="K110" s="203" t="s">
        <v>562</v>
      </c>
      <c r="L110" s="203" t="s">
        <v>562</v>
      </c>
    </row>
    <row r="111" spans="1:12" ht="13.2">
      <c r="A111" s="247"/>
      <c r="B111" s="155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</row>
    <row r="112" spans="1:12" ht="17.399999999999999">
      <c r="A112" s="248" t="s">
        <v>523</v>
      </c>
      <c r="B112" s="159" t="s">
        <v>467</v>
      </c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</row>
    <row r="113" spans="1:12" ht="15.6">
      <c r="A113" s="246"/>
      <c r="B113" s="169" t="s">
        <v>524</v>
      </c>
      <c r="C113" s="168"/>
      <c r="D113" s="168" t="b">
        <v>0</v>
      </c>
      <c r="E113" s="168" t="b">
        <v>0</v>
      </c>
      <c r="F113" s="168" t="b">
        <v>0</v>
      </c>
      <c r="G113" s="168" t="b">
        <v>0</v>
      </c>
      <c r="H113" s="168" t="b">
        <v>0</v>
      </c>
      <c r="I113" s="168" t="b">
        <v>0</v>
      </c>
      <c r="J113" s="168" t="b">
        <v>0</v>
      </c>
      <c r="K113" s="168" t="b">
        <v>0</v>
      </c>
      <c r="L113" s="168" t="b">
        <v>0</v>
      </c>
    </row>
    <row r="114" spans="1:12" ht="15.6">
      <c r="A114" s="246"/>
      <c r="B114" s="169" t="s">
        <v>525</v>
      </c>
      <c r="C114" s="168"/>
      <c r="D114" s="168" t="b">
        <v>0</v>
      </c>
      <c r="E114" s="168" t="b">
        <v>0</v>
      </c>
      <c r="F114" s="168" t="b">
        <v>0</v>
      </c>
      <c r="G114" s="168" t="b">
        <v>0</v>
      </c>
      <c r="H114" s="168" t="b">
        <v>0</v>
      </c>
      <c r="I114" s="168" t="b">
        <v>0</v>
      </c>
      <c r="J114" s="168" t="b">
        <v>0</v>
      </c>
      <c r="K114" s="168" t="b">
        <v>0</v>
      </c>
      <c r="L114" s="168" t="b">
        <v>0</v>
      </c>
    </row>
    <row r="115" spans="1:12" ht="15.6">
      <c r="A115" s="246"/>
      <c r="B115" s="169" t="s">
        <v>526</v>
      </c>
      <c r="C115" s="168"/>
      <c r="D115" s="168" t="b">
        <v>0</v>
      </c>
      <c r="E115" s="168" t="b">
        <v>0</v>
      </c>
      <c r="F115" s="168" t="b">
        <v>0</v>
      </c>
      <c r="G115" s="168" t="b">
        <v>0</v>
      </c>
      <c r="H115" s="168" t="b">
        <v>0</v>
      </c>
      <c r="I115" s="168" t="b">
        <v>0</v>
      </c>
      <c r="J115" s="168" t="b">
        <v>0</v>
      </c>
      <c r="K115" s="168" t="b">
        <v>0</v>
      </c>
      <c r="L115" s="168" t="b">
        <v>0</v>
      </c>
    </row>
    <row r="116" spans="1:12" ht="15.6">
      <c r="A116" s="246"/>
      <c r="B116" s="169" t="s">
        <v>527</v>
      </c>
      <c r="C116" s="168"/>
      <c r="D116" s="168" t="b">
        <v>0</v>
      </c>
      <c r="E116" s="168" t="b">
        <v>0</v>
      </c>
      <c r="F116" s="168" t="b">
        <v>0</v>
      </c>
      <c r="G116" s="168" t="b">
        <v>0</v>
      </c>
      <c r="H116" s="168" t="b">
        <v>0</v>
      </c>
      <c r="I116" s="168" t="b">
        <v>0</v>
      </c>
      <c r="J116" s="168" t="b">
        <v>0</v>
      </c>
      <c r="K116" s="168" t="b">
        <v>0</v>
      </c>
      <c r="L116" s="168" t="b">
        <v>0</v>
      </c>
    </row>
    <row r="117" spans="1:12" ht="15.6">
      <c r="A117" s="246"/>
      <c r="B117" s="169" t="s">
        <v>528</v>
      </c>
      <c r="C117" s="168"/>
      <c r="D117" s="168" t="b">
        <v>0</v>
      </c>
      <c r="E117" s="168" t="b">
        <v>0</v>
      </c>
      <c r="F117" s="168" t="b">
        <v>0</v>
      </c>
      <c r="G117" s="168" t="b">
        <v>0</v>
      </c>
      <c r="H117" s="168" t="b">
        <v>0</v>
      </c>
      <c r="I117" s="168" t="b">
        <v>0</v>
      </c>
      <c r="J117" s="168" t="b">
        <v>0</v>
      </c>
      <c r="K117" s="168" t="b">
        <v>0</v>
      </c>
      <c r="L117" s="168" t="b">
        <v>0</v>
      </c>
    </row>
    <row r="118" spans="1:12" ht="15.6">
      <c r="A118" s="246"/>
      <c r="B118" s="169" t="s">
        <v>529</v>
      </c>
      <c r="C118" s="168"/>
      <c r="D118" s="168" t="b">
        <v>0</v>
      </c>
      <c r="E118" s="168" t="b">
        <v>0</v>
      </c>
      <c r="F118" s="168" t="b">
        <v>0</v>
      </c>
      <c r="G118" s="168" t="b">
        <v>0</v>
      </c>
      <c r="H118" s="168" t="b">
        <v>0</v>
      </c>
      <c r="I118" s="168" t="b">
        <v>0</v>
      </c>
      <c r="J118" s="168" t="b">
        <v>0</v>
      </c>
      <c r="K118" s="168" t="b">
        <v>0</v>
      </c>
      <c r="L118" s="168" t="b">
        <v>0</v>
      </c>
    </row>
    <row r="119" spans="1:12" ht="15.6">
      <c r="A119" s="246"/>
      <c r="B119" s="179" t="s">
        <v>530</v>
      </c>
      <c r="C119" s="168"/>
      <c r="D119" s="168" t="b">
        <v>0</v>
      </c>
      <c r="E119" s="168" t="b">
        <v>0</v>
      </c>
      <c r="F119" s="168" t="b">
        <v>0</v>
      </c>
      <c r="G119" s="168" t="b">
        <v>0</v>
      </c>
      <c r="H119" s="168" t="b">
        <v>0</v>
      </c>
      <c r="I119" s="168" t="b">
        <v>0</v>
      </c>
      <c r="J119" s="168" t="b">
        <v>0</v>
      </c>
      <c r="K119" s="168" t="b">
        <v>0</v>
      </c>
      <c r="L119" s="168" t="b">
        <v>0</v>
      </c>
    </row>
    <row r="120" spans="1:12" ht="15.6">
      <c r="A120" s="246"/>
      <c r="B120" s="174" t="s">
        <v>531</v>
      </c>
      <c r="C120" s="168"/>
      <c r="D120" s="168" t="b">
        <v>0</v>
      </c>
      <c r="E120" s="168" t="b">
        <v>0</v>
      </c>
      <c r="F120" s="168" t="b">
        <v>0</v>
      </c>
      <c r="G120" s="168" t="b">
        <v>0</v>
      </c>
      <c r="H120" s="168" t="b">
        <v>0</v>
      </c>
      <c r="I120" s="168" t="b">
        <v>0</v>
      </c>
      <c r="J120" s="168" t="b">
        <v>0</v>
      </c>
      <c r="K120" s="168" t="b">
        <v>0</v>
      </c>
      <c r="L120" s="168" t="b">
        <v>0</v>
      </c>
    </row>
    <row r="121" spans="1:12" ht="15.6">
      <c r="A121" s="246"/>
      <c r="B121" s="179" t="s">
        <v>532</v>
      </c>
      <c r="C121" s="168"/>
      <c r="D121" s="168" t="b">
        <v>0</v>
      </c>
      <c r="E121" s="168" t="b">
        <v>0</v>
      </c>
      <c r="F121" s="168" t="b">
        <v>0</v>
      </c>
      <c r="G121" s="168" t="b">
        <v>0</v>
      </c>
      <c r="H121" s="168" t="b">
        <v>0</v>
      </c>
      <c r="I121" s="168" t="b">
        <v>0</v>
      </c>
      <c r="J121" s="168" t="b">
        <v>0</v>
      </c>
      <c r="K121" s="168" t="b">
        <v>0</v>
      </c>
      <c r="L121" s="168" t="b">
        <v>0</v>
      </c>
    </row>
    <row r="122" spans="1:12" ht="22.8">
      <c r="A122" s="246"/>
      <c r="B122" s="161" t="s">
        <v>468</v>
      </c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</row>
    <row r="123" spans="1:12" ht="17.399999999999999">
      <c r="A123" s="246"/>
      <c r="B123" s="175" t="str">
        <f>HYPERLINK("https://codeforces.com/group/MWSDmqGsZm/contest/219432","Sheet #2 (Loops )")</f>
        <v>Sheet #2 (Loops )</v>
      </c>
      <c r="C123" s="204" t="s">
        <v>570</v>
      </c>
      <c r="D123" s="200" t="s">
        <v>556</v>
      </c>
      <c r="E123" s="200" t="s">
        <v>556</v>
      </c>
      <c r="F123" s="200" t="s">
        <v>556</v>
      </c>
      <c r="G123" s="200" t="s">
        <v>556</v>
      </c>
      <c r="H123" s="200" t="s">
        <v>556</v>
      </c>
      <c r="I123" s="200" t="s">
        <v>556</v>
      </c>
      <c r="J123" s="200" t="s">
        <v>556</v>
      </c>
      <c r="K123" s="200" t="s">
        <v>556</v>
      </c>
      <c r="L123" s="200" t="s">
        <v>556</v>
      </c>
    </row>
    <row r="124" spans="1:12" ht="13.2">
      <c r="A124" s="249" t="s">
        <v>461</v>
      </c>
      <c r="B124" s="155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</row>
    <row r="125" spans="1:12" ht="22.2">
      <c r="A125" s="246"/>
      <c r="B125" s="153" t="s">
        <v>533</v>
      </c>
      <c r="C125" s="202" t="s">
        <v>569</v>
      </c>
      <c r="D125" s="203" t="s">
        <v>562</v>
      </c>
      <c r="E125" s="203" t="s">
        <v>562</v>
      </c>
      <c r="F125" s="203" t="s">
        <v>562</v>
      </c>
      <c r="G125" s="203" t="s">
        <v>562</v>
      </c>
      <c r="H125" s="203" t="s">
        <v>562</v>
      </c>
      <c r="I125" s="203" t="s">
        <v>562</v>
      </c>
      <c r="J125" s="203" t="s">
        <v>562</v>
      </c>
      <c r="K125" s="203" t="s">
        <v>562</v>
      </c>
      <c r="L125" s="203" t="s">
        <v>562</v>
      </c>
    </row>
    <row r="126" spans="1:12" ht="13.2">
      <c r="A126" s="247"/>
      <c r="B126" s="155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</row>
    <row r="127" spans="1:12" ht="17.399999999999999">
      <c r="A127" s="248" t="s">
        <v>534</v>
      </c>
      <c r="B127" s="159" t="s">
        <v>467</v>
      </c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</row>
    <row r="128" spans="1:12" ht="15.6">
      <c r="A128" s="246"/>
      <c r="B128" s="169" t="s">
        <v>535</v>
      </c>
      <c r="C128" s="168"/>
      <c r="D128" s="168" t="b">
        <v>0</v>
      </c>
      <c r="E128" s="168" t="b">
        <v>0</v>
      </c>
      <c r="F128" s="168" t="b">
        <v>0</v>
      </c>
      <c r="G128" s="168" t="b">
        <v>0</v>
      </c>
      <c r="H128" s="168" t="b">
        <v>0</v>
      </c>
      <c r="I128" s="168" t="b">
        <v>0</v>
      </c>
      <c r="J128" s="168" t="b">
        <v>0</v>
      </c>
      <c r="K128" s="168" t="b">
        <v>0</v>
      </c>
      <c r="L128" s="168" t="b">
        <v>0</v>
      </c>
    </row>
    <row r="129" spans="1:12" ht="15.6">
      <c r="A129" s="246"/>
      <c r="B129" s="169" t="s">
        <v>536</v>
      </c>
      <c r="C129" s="168"/>
      <c r="D129" s="168" t="b">
        <v>0</v>
      </c>
      <c r="E129" s="168" t="b">
        <v>0</v>
      </c>
      <c r="F129" s="168" t="b">
        <v>0</v>
      </c>
      <c r="G129" s="168" t="b">
        <v>0</v>
      </c>
      <c r="H129" s="168" t="b">
        <v>0</v>
      </c>
      <c r="I129" s="168" t="b">
        <v>0</v>
      </c>
      <c r="J129" s="168" t="b">
        <v>0</v>
      </c>
      <c r="K129" s="168" t="b">
        <v>0</v>
      </c>
      <c r="L129" s="168" t="b">
        <v>0</v>
      </c>
    </row>
    <row r="130" spans="1:12" ht="15.6">
      <c r="A130" s="246"/>
      <c r="B130" s="169" t="str">
        <f>HYPERLINK("https://youtu.be/bEbNYkEphL4","what is online judge and how to register in codeforces ?")</f>
        <v>what is online judge and how to register in codeforces ?</v>
      </c>
      <c r="C130" s="168"/>
      <c r="D130" s="168" t="b">
        <v>0</v>
      </c>
      <c r="E130" s="168" t="b">
        <v>0</v>
      </c>
      <c r="F130" s="168" t="b">
        <v>0</v>
      </c>
      <c r="G130" s="168" t="b">
        <v>0</v>
      </c>
      <c r="H130" s="168" t="b">
        <v>0</v>
      </c>
      <c r="I130" s="168" t="b">
        <v>0</v>
      </c>
      <c r="J130" s="168" t="b">
        <v>0</v>
      </c>
      <c r="K130" s="168" t="b">
        <v>0</v>
      </c>
      <c r="L130" s="168" t="b">
        <v>0</v>
      </c>
    </row>
    <row r="131" spans="1:12" ht="15.6">
      <c r="A131" s="246"/>
      <c r="B131" s="170" t="s">
        <v>537</v>
      </c>
      <c r="C131" s="168"/>
      <c r="D131" s="168" t="b">
        <v>0</v>
      </c>
      <c r="E131" s="168" t="b">
        <v>0</v>
      </c>
      <c r="F131" s="168" t="b">
        <v>0</v>
      </c>
      <c r="G131" s="168" t="b">
        <v>0</v>
      </c>
      <c r="H131" s="168" t="b">
        <v>0</v>
      </c>
      <c r="I131" s="168" t="b">
        <v>0</v>
      </c>
      <c r="J131" s="168" t="b">
        <v>0</v>
      </c>
      <c r="K131" s="168" t="b">
        <v>0</v>
      </c>
      <c r="L131" s="168" t="b">
        <v>0</v>
      </c>
    </row>
    <row r="132" spans="1:12" ht="15.6">
      <c r="A132" s="246"/>
      <c r="B132" s="169" t="s">
        <v>538</v>
      </c>
      <c r="C132" s="168"/>
      <c r="D132" s="168" t="b">
        <v>0</v>
      </c>
      <c r="E132" s="168" t="b">
        <v>0</v>
      </c>
      <c r="F132" s="168" t="b">
        <v>0</v>
      </c>
      <c r="G132" s="168" t="b">
        <v>0</v>
      </c>
      <c r="H132" s="168" t="b">
        <v>0</v>
      </c>
      <c r="I132" s="168" t="b">
        <v>0</v>
      </c>
      <c r="J132" s="168" t="b">
        <v>0</v>
      </c>
      <c r="K132" s="168" t="b">
        <v>0</v>
      </c>
      <c r="L132" s="168" t="b">
        <v>0</v>
      </c>
    </row>
    <row r="133" spans="1:12" ht="15.6">
      <c r="A133" s="246"/>
      <c r="B133" s="169" t="s">
        <v>539</v>
      </c>
      <c r="C133" s="168"/>
      <c r="D133" s="168" t="b">
        <v>0</v>
      </c>
      <c r="E133" s="168" t="b">
        <v>0</v>
      </c>
      <c r="F133" s="168" t="b">
        <v>0</v>
      </c>
      <c r="G133" s="168" t="b">
        <v>0</v>
      </c>
      <c r="H133" s="168" t="b">
        <v>0</v>
      </c>
      <c r="I133" s="168" t="b">
        <v>0</v>
      </c>
      <c r="J133" s="168" t="b">
        <v>0</v>
      </c>
      <c r="K133" s="168" t="b">
        <v>0</v>
      </c>
      <c r="L133" s="168" t="b">
        <v>0</v>
      </c>
    </row>
    <row r="134" spans="1:12" ht="15.6">
      <c r="A134" s="246"/>
      <c r="B134" s="169" t="s">
        <v>540</v>
      </c>
      <c r="C134" s="168"/>
      <c r="D134" s="168" t="b">
        <v>0</v>
      </c>
      <c r="E134" s="168" t="b">
        <v>0</v>
      </c>
      <c r="F134" s="168" t="b">
        <v>0</v>
      </c>
      <c r="G134" s="168" t="b">
        <v>0</v>
      </c>
      <c r="H134" s="168" t="b">
        <v>0</v>
      </c>
      <c r="I134" s="168" t="b">
        <v>0</v>
      </c>
      <c r="J134" s="168" t="b">
        <v>0</v>
      </c>
      <c r="K134" s="168" t="b">
        <v>0</v>
      </c>
      <c r="L134" s="168" t="b">
        <v>0</v>
      </c>
    </row>
    <row r="135" spans="1:12" ht="15.6">
      <c r="A135" s="246"/>
      <c r="B135" s="169" t="s">
        <v>541</v>
      </c>
      <c r="C135" s="168"/>
      <c r="D135" s="168" t="b">
        <v>0</v>
      </c>
      <c r="E135" s="168" t="b">
        <v>0</v>
      </c>
      <c r="F135" s="168" t="b">
        <v>0</v>
      </c>
      <c r="G135" s="168" t="b">
        <v>0</v>
      </c>
      <c r="H135" s="168" t="b">
        <v>0</v>
      </c>
      <c r="I135" s="168" t="b">
        <v>0</v>
      </c>
      <c r="J135" s="168" t="b">
        <v>0</v>
      </c>
      <c r="K135" s="168" t="b">
        <v>0</v>
      </c>
      <c r="L135" s="168" t="b">
        <v>0</v>
      </c>
    </row>
    <row r="136" spans="1:12" ht="15.6">
      <c r="A136" s="246"/>
      <c r="B136" s="169" t="s">
        <v>542</v>
      </c>
      <c r="C136" s="168"/>
      <c r="D136" s="168" t="b">
        <v>0</v>
      </c>
      <c r="E136" s="168" t="b">
        <v>0</v>
      </c>
      <c r="F136" s="168" t="b">
        <v>0</v>
      </c>
      <c r="G136" s="168" t="b">
        <v>0</v>
      </c>
      <c r="H136" s="168" t="b">
        <v>0</v>
      </c>
      <c r="I136" s="168" t="b">
        <v>0</v>
      </c>
      <c r="J136" s="168" t="b">
        <v>0</v>
      </c>
      <c r="K136" s="168" t="b">
        <v>0</v>
      </c>
      <c r="L136" s="168" t="b">
        <v>0</v>
      </c>
    </row>
    <row r="137" spans="1:12" ht="15.6">
      <c r="A137" s="246"/>
      <c r="B137" s="169" t="s">
        <v>543</v>
      </c>
      <c r="C137" s="168"/>
      <c r="D137" s="168" t="b">
        <v>0</v>
      </c>
      <c r="E137" s="168" t="b">
        <v>0</v>
      </c>
      <c r="F137" s="168" t="b">
        <v>0</v>
      </c>
      <c r="G137" s="168" t="b">
        <v>0</v>
      </c>
      <c r="H137" s="168" t="b">
        <v>0</v>
      </c>
      <c r="I137" s="168" t="b">
        <v>0</v>
      </c>
      <c r="J137" s="168" t="b">
        <v>0</v>
      </c>
      <c r="K137" s="168" t="b">
        <v>0</v>
      </c>
      <c r="L137" s="168" t="b">
        <v>0</v>
      </c>
    </row>
    <row r="138" spans="1:12" ht="15.6">
      <c r="A138" s="246"/>
      <c r="B138" s="169" t="s">
        <v>544</v>
      </c>
      <c r="C138" s="168"/>
      <c r="D138" s="168" t="b">
        <v>0</v>
      </c>
      <c r="E138" s="168" t="b">
        <v>0</v>
      </c>
      <c r="F138" s="168" t="b">
        <v>0</v>
      </c>
      <c r="G138" s="168" t="b">
        <v>0</v>
      </c>
      <c r="H138" s="168" t="b">
        <v>0</v>
      </c>
      <c r="I138" s="168" t="b">
        <v>0</v>
      </c>
      <c r="J138" s="168" t="b">
        <v>0</v>
      </c>
      <c r="K138" s="168" t="b">
        <v>0</v>
      </c>
      <c r="L138" s="168" t="b">
        <v>0</v>
      </c>
    </row>
    <row r="139" spans="1:12" ht="15.6">
      <c r="A139" s="246"/>
      <c r="B139" s="169" t="s">
        <v>545</v>
      </c>
      <c r="C139" s="168"/>
      <c r="D139" s="168" t="b">
        <v>0</v>
      </c>
      <c r="E139" s="168" t="b">
        <v>0</v>
      </c>
      <c r="F139" s="168" t="b">
        <v>0</v>
      </c>
      <c r="G139" s="168" t="b">
        <v>0</v>
      </c>
      <c r="H139" s="168" t="b">
        <v>0</v>
      </c>
      <c r="I139" s="168" t="b">
        <v>0</v>
      </c>
      <c r="J139" s="168" t="b">
        <v>0</v>
      </c>
      <c r="K139" s="168" t="b">
        <v>0</v>
      </c>
      <c r="L139" s="168" t="b">
        <v>0</v>
      </c>
    </row>
    <row r="140" spans="1:12" ht="15.6">
      <c r="A140" s="246"/>
      <c r="B140" s="169" t="s">
        <v>546</v>
      </c>
      <c r="C140" s="168"/>
      <c r="D140" s="168" t="b">
        <v>0</v>
      </c>
      <c r="E140" s="168" t="b">
        <v>0</v>
      </c>
      <c r="F140" s="168" t="b">
        <v>0</v>
      </c>
      <c r="G140" s="168" t="b">
        <v>0</v>
      </c>
      <c r="H140" s="168" t="b">
        <v>0</v>
      </c>
      <c r="I140" s="168" t="b">
        <v>0</v>
      </c>
      <c r="J140" s="168" t="b">
        <v>0</v>
      </c>
      <c r="K140" s="168" t="b">
        <v>0</v>
      </c>
      <c r="L140" s="168" t="b">
        <v>0</v>
      </c>
    </row>
    <row r="141" spans="1:12" ht="15.6">
      <c r="A141" s="246"/>
      <c r="B141" s="171" t="s">
        <v>547</v>
      </c>
      <c r="C141" s="168"/>
      <c r="D141" s="168" t="b">
        <v>0</v>
      </c>
      <c r="E141" s="168" t="b">
        <v>0</v>
      </c>
      <c r="F141" s="168" t="b">
        <v>0</v>
      </c>
      <c r="G141" s="168" t="b">
        <v>0</v>
      </c>
      <c r="H141" s="168" t="b">
        <v>0</v>
      </c>
      <c r="I141" s="168" t="b">
        <v>0</v>
      </c>
      <c r="J141" s="168" t="b">
        <v>0</v>
      </c>
      <c r="K141" s="168" t="b">
        <v>0</v>
      </c>
      <c r="L141" s="168" t="b">
        <v>0</v>
      </c>
    </row>
    <row r="142" spans="1:12" ht="15.6">
      <c r="A142" s="246"/>
      <c r="B142" s="180" t="s">
        <v>548</v>
      </c>
      <c r="C142" s="168"/>
      <c r="D142" s="168" t="b">
        <v>0</v>
      </c>
      <c r="E142" s="168" t="b">
        <v>0</v>
      </c>
      <c r="F142" s="168" t="b">
        <v>0</v>
      </c>
      <c r="G142" s="168" t="b">
        <v>0</v>
      </c>
      <c r="H142" s="168" t="b">
        <v>0</v>
      </c>
      <c r="I142" s="168" t="b">
        <v>0</v>
      </c>
      <c r="J142" s="168" t="b">
        <v>0</v>
      </c>
      <c r="K142" s="168" t="b">
        <v>0</v>
      </c>
      <c r="L142" s="168" t="b">
        <v>0</v>
      </c>
    </row>
    <row r="143" spans="1:12" ht="15.6">
      <c r="A143" s="246"/>
      <c r="B143" s="180" t="s">
        <v>549</v>
      </c>
      <c r="C143" s="168"/>
      <c r="D143" s="168" t="b">
        <v>0</v>
      </c>
      <c r="E143" s="168" t="b">
        <v>0</v>
      </c>
      <c r="F143" s="168" t="b">
        <v>0</v>
      </c>
      <c r="G143" s="168" t="b">
        <v>0</v>
      </c>
      <c r="H143" s="168" t="b">
        <v>0</v>
      </c>
      <c r="I143" s="168" t="b">
        <v>0</v>
      </c>
      <c r="J143" s="168" t="b">
        <v>0</v>
      </c>
      <c r="K143" s="168" t="b">
        <v>0</v>
      </c>
      <c r="L143" s="168" t="b">
        <v>0</v>
      </c>
    </row>
    <row r="144" spans="1:12" ht="15.6">
      <c r="A144" s="246"/>
      <c r="B144" s="180" t="s">
        <v>550</v>
      </c>
      <c r="C144" s="168"/>
      <c r="D144" s="168" t="b">
        <v>0</v>
      </c>
      <c r="E144" s="168" t="b">
        <v>0</v>
      </c>
      <c r="F144" s="168" t="b">
        <v>0</v>
      </c>
      <c r="G144" s="168" t="b">
        <v>0</v>
      </c>
      <c r="H144" s="168" t="b">
        <v>0</v>
      </c>
      <c r="I144" s="168" t="b">
        <v>0</v>
      </c>
      <c r="J144" s="168" t="b">
        <v>0</v>
      </c>
      <c r="K144" s="168" t="b">
        <v>0</v>
      </c>
      <c r="L144" s="168" t="b">
        <v>0</v>
      </c>
    </row>
    <row r="145" spans="1:12" ht="22.8">
      <c r="A145" s="246"/>
      <c r="B145" s="161" t="s">
        <v>468</v>
      </c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</row>
    <row r="146" spans="1:12" ht="17.399999999999999">
      <c r="A146" s="247"/>
      <c r="B146" s="182" t="str">
        <f>HYPERLINK("https://codeforces.com/group/MWSDmqGsZm/contest/219158","Sheet #1 (Data type - Conditions)")</f>
        <v>Sheet #1 (Data type - Conditions)</v>
      </c>
      <c r="C146" s="202" t="s">
        <v>570</v>
      </c>
      <c r="D146" s="203" t="s">
        <v>556</v>
      </c>
      <c r="E146" s="203" t="s">
        <v>556</v>
      </c>
      <c r="F146" s="203" t="s">
        <v>556</v>
      </c>
      <c r="G146" s="203" t="s">
        <v>556</v>
      </c>
      <c r="H146" s="203" t="s">
        <v>556</v>
      </c>
      <c r="I146" s="203" t="s">
        <v>556</v>
      </c>
      <c r="J146" s="203" t="s">
        <v>556</v>
      </c>
      <c r="K146" s="203" t="s">
        <v>556</v>
      </c>
      <c r="L146" s="203" t="s">
        <v>556</v>
      </c>
    </row>
  </sheetData>
  <mergeCells count="24">
    <mergeCell ref="A124:A126"/>
    <mergeCell ref="A127:A146"/>
    <mergeCell ref="A66:A74"/>
    <mergeCell ref="A75:A77"/>
    <mergeCell ref="A78:A80"/>
    <mergeCell ref="A81:A83"/>
    <mergeCell ref="A84:A86"/>
    <mergeCell ref="A87:A108"/>
    <mergeCell ref="A109:A111"/>
    <mergeCell ref="A39:A50"/>
    <mergeCell ref="A51:A53"/>
    <mergeCell ref="A54:A56"/>
    <mergeCell ref="A57:A64"/>
    <mergeCell ref="A112:A123"/>
    <mergeCell ref="A16:A19"/>
    <mergeCell ref="A21:A23"/>
    <mergeCell ref="A25:A32"/>
    <mergeCell ref="A33:A35"/>
    <mergeCell ref="A36:A38"/>
    <mergeCell ref="A2:B2"/>
    <mergeCell ref="A3:A5"/>
    <mergeCell ref="A6:A8"/>
    <mergeCell ref="A9:A11"/>
    <mergeCell ref="A12:A14"/>
  </mergeCells>
  <conditionalFormatting sqref="C3:L146 A15 A20 A24 M33:Z146 A65">
    <cfRule type="containsText" dxfId="16" priority="1" stopIfTrue="1" operator="containsText" text="AC">
      <formula>NOT(ISERROR(SEARCH(("AC"),(C3))))</formula>
    </cfRule>
  </conditionalFormatting>
  <hyperlinks>
    <hyperlink ref="B4" r:id="rId1"/>
    <hyperlink ref="B7" r:id="rId2"/>
    <hyperlink ref="B10" r:id="rId3"/>
    <hyperlink ref="B17" r:id="rId4"/>
    <hyperlink ref="B28" r:id="rId5"/>
    <hyperlink ref="B29" r:id="rId6"/>
    <hyperlink ref="B30" r:id="rId7"/>
    <hyperlink ref="B34" r:id="rId8"/>
    <hyperlink ref="B37" r:id="rId9"/>
    <hyperlink ref="B40" r:id="rId10"/>
    <hyperlink ref="B41" r:id="rId11"/>
    <hyperlink ref="B42" r:id="rId12"/>
    <hyperlink ref="B43" r:id="rId13"/>
    <hyperlink ref="B44" r:id="rId14"/>
    <hyperlink ref="B45" r:id="rId15" location="slide=id.gd9e4a31fd9_0_3"/>
    <hyperlink ref="B46" r:id="rId16"/>
    <hyperlink ref="B47" r:id="rId17"/>
    <hyperlink ref="B48" r:id="rId18"/>
    <hyperlink ref="B52" r:id="rId19"/>
    <hyperlink ref="B55" r:id="rId20"/>
    <hyperlink ref="B58" r:id="rId21"/>
    <hyperlink ref="B59" r:id="rId22"/>
    <hyperlink ref="B60" r:id="rId23"/>
    <hyperlink ref="B61" r:id="rId24"/>
    <hyperlink ref="B62" r:id="rId25"/>
    <hyperlink ref="B67" r:id="rId26"/>
    <hyperlink ref="B68" r:id="rId27"/>
    <hyperlink ref="B69" r:id="rId28"/>
    <hyperlink ref="B71" r:id="rId29"/>
    <hyperlink ref="B72" r:id="rId30"/>
    <hyperlink ref="B76" r:id="rId31"/>
    <hyperlink ref="B79" r:id="rId32"/>
    <hyperlink ref="B82" r:id="rId33"/>
    <hyperlink ref="B85" r:id="rId34"/>
    <hyperlink ref="B90" r:id="rId35"/>
    <hyperlink ref="B91" r:id="rId36"/>
    <hyperlink ref="B92" r:id="rId37"/>
    <hyperlink ref="B94" r:id="rId38"/>
    <hyperlink ref="B95" r:id="rId39"/>
    <hyperlink ref="B96" r:id="rId40"/>
    <hyperlink ref="B97" r:id="rId41"/>
    <hyperlink ref="B98" r:id="rId42"/>
    <hyperlink ref="B99" r:id="rId43"/>
    <hyperlink ref="B100" r:id="rId44"/>
    <hyperlink ref="B101" r:id="rId45"/>
    <hyperlink ref="B102" r:id="rId46"/>
    <hyperlink ref="B103" r:id="rId47"/>
    <hyperlink ref="B104" r:id="rId48"/>
    <hyperlink ref="B105" r:id="rId49"/>
    <hyperlink ref="B106" r:id="rId50"/>
    <hyperlink ref="B110" r:id="rId51"/>
    <hyperlink ref="B113" r:id="rId52"/>
    <hyperlink ref="B114" r:id="rId53"/>
    <hyperlink ref="B115" r:id="rId54"/>
    <hyperlink ref="B116" r:id="rId55"/>
    <hyperlink ref="B117" r:id="rId56"/>
    <hyperlink ref="B118" r:id="rId57"/>
    <hyperlink ref="B119" r:id="rId58"/>
    <hyperlink ref="B120" r:id="rId59"/>
    <hyperlink ref="B121" r:id="rId60"/>
    <hyperlink ref="B125" r:id="rId61"/>
    <hyperlink ref="B128" r:id="rId62"/>
    <hyperlink ref="B129" r:id="rId63"/>
    <hyperlink ref="B131" r:id="rId64"/>
    <hyperlink ref="B132" r:id="rId65"/>
    <hyperlink ref="B133" r:id="rId66"/>
    <hyperlink ref="B134" r:id="rId67"/>
    <hyperlink ref="B135" r:id="rId68"/>
    <hyperlink ref="B136" r:id="rId69"/>
    <hyperlink ref="B137" r:id="rId70"/>
    <hyperlink ref="B138" r:id="rId71"/>
    <hyperlink ref="B139" r:id="rId72"/>
    <hyperlink ref="B140" r:id="rId73"/>
    <hyperlink ref="B141" r:id="rId74"/>
    <hyperlink ref="B142" r:id="rId75"/>
    <hyperlink ref="B143" r:id="rId76"/>
    <hyperlink ref="B144" r:id="rId77"/>
  </hyperlinks>
  <pageMargins left="0.7" right="0.7" top="0.75" bottom="0.75" header="0.3" footer="0.3"/>
  <legacyDrawing r:id="rId78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L146"/>
  <sheetViews>
    <sheetView workbookViewId="0">
      <pane xSplit="2" topLeftCell="C1" activePane="topRight" state="frozen"/>
      <selection pane="topRight" activeCell="D2" sqref="D2"/>
    </sheetView>
  </sheetViews>
  <sheetFormatPr defaultColWidth="12.6640625" defaultRowHeight="15.75" customHeight="1"/>
  <cols>
    <col min="1" max="1" width="15.44140625" customWidth="1"/>
    <col min="2" max="2" width="54.6640625" customWidth="1"/>
    <col min="3" max="12" width="30.21875" customWidth="1"/>
  </cols>
  <sheetData>
    <row r="1" spans="1:12">
      <c r="A1" s="147" t="s">
        <v>458</v>
      </c>
      <c r="B1" s="148" t="s">
        <v>227</v>
      </c>
      <c r="C1" s="183" t="str">
        <f>HYPERLINK("https://codeforces.com/profile/tshahd733","tshahd733")</f>
        <v>tshahd733</v>
      </c>
      <c r="D1" s="207" t="str">
        <f>HYPERLINK("https://codeforces.com/profile/yasminehosny","yasminehosny")</f>
        <v>yasminehosny</v>
      </c>
      <c r="E1" s="183" t="str">
        <f>HYPERLINK("https://codeforces.com/profile/_Eleven","_Eleven")</f>
        <v>_Eleven</v>
      </c>
      <c r="F1" s="183" t="str">
        <f>HYPERLINK("https://codeforces.com/profile/fatmaaraf167","fatmaaraf167")</f>
        <v>fatmaaraf167</v>
      </c>
      <c r="G1" s="207" t="str">
        <f>HYPERLINK("https://codeforces.com/profile/Sherry_103","Sherry_103")</f>
        <v>Sherry_103</v>
      </c>
      <c r="H1" s="207" t="str">
        <f>HYPERLINK("https://codeforces.com/profile/ace_110","ace_110")</f>
        <v>ace_110</v>
      </c>
      <c r="I1" s="183" t="str">
        <f>HYPERLINK("https://codeforces.com/profile/Nadia.Mostafa","Nadia.Mostafa")</f>
        <v>Nadia.Mostafa</v>
      </c>
      <c r="J1" s="183" t="str">
        <f>HYPERLINK("https://codeforces.com/profile/Shahd_Elkarn","Shahd_Elkarn")</f>
        <v>Shahd_Elkarn</v>
      </c>
      <c r="K1" s="183" t="str">
        <f>HYPERLINK("https://codeforces.com/profile/Al-Zahraa","Al-Zahraa")</f>
        <v>Al-Zahraa</v>
      </c>
      <c r="L1" s="207" t="str">
        <f>HYPERLINK("https://codeforces.com/profile/Shoshohamza786","Shoshohamza786")</f>
        <v>Shoshohamza786</v>
      </c>
    </row>
    <row r="2" spans="1:12" ht="15.75" customHeight="1">
      <c r="A2" s="243" t="s">
        <v>459</v>
      </c>
      <c r="B2" s="244"/>
      <c r="C2" s="150" t="s">
        <v>571</v>
      </c>
      <c r="D2" s="150" t="s">
        <v>572</v>
      </c>
      <c r="E2" s="150" t="s">
        <v>573</v>
      </c>
      <c r="F2" s="150" t="s">
        <v>574</v>
      </c>
      <c r="G2" s="150" t="s">
        <v>575</v>
      </c>
      <c r="H2" s="150" t="s">
        <v>576</v>
      </c>
      <c r="I2" s="150" t="s">
        <v>577</v>
      </c>
      <c r="J2" s="150" t="s">
        <v>578</v>
      </c>
      <c r="K2" s="150" t="s">
        <v>579</v>
      </c>
      <c r="L2" s="150" t="s">
        <v>580</v>
      </c>
    </row>
    <row r="3" spans="1:12" ht="15.75" customHeight="1">
      <c r="A3" s="245" t="s">
        <v>461</v>
      </c>
      <c r="B3" s="151"/>
      <c r="C3" s="185"/>
      <c r="D3" s="185"/>
      <c r="E3" s="185"/>
      <c r="F3" s="185"/>
      <c r="G3" s="185"/>
      <c r="H3" s="185"/>
      <c r="I3" s="185"/>
      <c r="J3" s="185"/>
      <c r="K3" s="185"/>
      <c r="L3" s="185"/>
    </row>
    <row r="4" spans="1:12" ht="15.75" customHeight="1">
      <c r="A4" s="246"/>
      <c r="B4" s="153" t="s">
        <v>462</v>
      </c>
      <c r="C4" s="208" t="s">
        <v>581</v>
      </c>
      <c r="D4" s="208" t="s">
        <v>581</v>
      </c>
      <c r="E4" s="186" t="s">
        <v>582</v>
      </c>
      <c r="F4" s="208" t="s">
        <v>581</v>
      </c>
      <c r="G4" s="187" t="s">
        <v>554</v>
      </c>
      <c r="H4" s="186" t="s">
        <v>582</v>
      </c>
      <c r="I4" s="186" t="s">
        <v>582</v>
      </c>
      <c r="J4" s="186" t="s">
        <v>582</v>
      </c>
      <c r="K4" s="186" t="s">
        <v>583</v>
      </c>
      <c r="L4" s="186" t="s">
        <v>555</v>
      </c>
    </row>
    <row r="5" spans="1:12" ht="15.75" customHeight="1">
      <c r="A5" s="247"/>
      <c r="B5" s="155"/>
      <c r="C5" s="188"/>
      <c r="D5" s="188"/>
      <c r="E5" s="188"/>
      <c r="F5" s="188"/>
      <c r="G5" s="188"/>
      <c r="H5" s="188"/>
      <c r="I5" s="188"/>
      <c r="J5" s="188"/>
      <c r="K5" s="188"/>
      <c r="L5" s="188"/>
    </row>
    <row r="6" spans="1:12" ht="15.75" customHeight="1">
      <c r="A6" s="245" t="s">
        <v>461</v>
      </c>
      <c r="B6" s="151"/>
      <c r="C6" s="185"/>
      <c r="D6" s="185"/>
      <c r="E6" s="185"/>
      <c r="F6" s="185"/>
      <c r="G6" s="185"/>
      <c r="H6" s="185"/>
      <c r="I6" s="185"/>
      <c r="J6" s="185"/>
      <c r="K6" s="185"/>
      <c r="L6" s="185"/>
    </row>
    <row r="7" spans="1:12" ht="15.75" customHeight="1">
      <c r="A7" s="246"/>
      <c r="B7" s="153" t="s">
        <v>464</v>
      </c>
      <c r="C7" s="208" t="s">
        <v>581</v>
      </c>
      <c r="D7" s="186" t="s">
        <v>582</v>
      </c>
      <c r="E7" s="186" t="s">
        <v>582</v>
      </c>
      <c r="F7" s="208" t="s">
        <v>581</v>
      </c>
      <c r="G7" s="187" t="s">
        <v>554</v>
      </c>
      <c r="H7" s="186" t="s">
        <v>555</v>
      </c>
      <c r="I7" s="187" t="s">
        <v>554</v>
      </c>
      <c r="J7" s="186" t="s">
        <v>582</v>
      </c>
      <c r="K7" s="208" t="s">
        <v>581</v>
      </c>
      <c r="L7" s="186" t="s">
        <v>553</v>
      </c>
    </row>
    <row r="8" spans="1:12" ht="15.75" customHeight="1">
      <c r="A8" s="247"/>
      <c r="B8" s="155"/>
      <c r="C8" s="188"/>
      <c r="D8" s="188"/>
      <c r="E8" s="188"/>
      <c r="F8" s="188"/>
      <c r="G8" s="188"/>
      <c r="H8" s="188"/>
      <c r="I8" s="188"/>
      <c r="J8" s="188"/>
      <c r="K8" s="188"/>
      <c r="L8" s="188"/>
    </row>
    <row r="9" spans="1:12" ht="15.75" customHeight="1">
      <c r="A9" s="245" t="s">
        <v>461</v>
      </c>
      <c r="B9" s="151"/>
      <c r="C9" s="185"/>
      <c r="D9" s="185"/>
      <c r="E9" s="185"/>
      <c r="F9" s="185"/>
      <c r="G9" s="185"/>
      <c r="H9" s="185"/>
      <c r="I9" s="185"/>
      <c r="J9" s="185"/>
      <c r="K9" s="185"/>
      <c r="L9" s="185"/>
    </row>
    <row r="10" spans="1:12" ht="15.75" customHeight="1">
      <c r="A10" s="246"/>
      <c r="B10" s="157" t="s">
        <v>465</v>
      </c>
      <c r="C10" s="209" t="s">
        <v>581</v>
      </c>
      <c r="D10" s="189" t="s">
        <v>582</v>
      </c>
      <c r="E10" s="209" t="s">
        <v>581</v>
      </c>
      <c r="F10" s="189" t="s">
        <v>583</v>
      </c>
      <c r="G10" s="190" t="s">
        <v>554</v>
      </c>
      <c r="H10" s="189" t="s">
        <v>582</v>
      </c>
      <c r="I10" s="189" t="s">
        <v>582</v>
      </c>
      <c r="J10" s="189" t="s">
        <v>583</v>
      </c>
      <c r="K10" s="189" t="s">
        <v>583</v>
      </c>
      <c r="L10" s="190" t="s">
        <v>554</v>
      </c>
    </row>
    <row r="11" spans="1:12" ht="15.75" customHeight="1">
      <c r="A11" s="247"/>
      <c r="B11" s="155"/>
      <c r="C11" s="188"/>
      <c r="D11" s="188"/>
      <c r="E11" s="188"/>
      <c r="F11" s="188"/>
      <c r="G11" s="188"/>
      <c r="H11" s="188"/>
      <c r="I11" s="188"/>
      <c r="J11" s="188"/>
      <c r="K11" s="188"/>
      <c r="L11" s="188"/>
    </row>
    <row r="12" spans="1:12">
      <c r="A12" s="248" t="s">
        <v>466</v>
      </c>
      <c r="B12" s="159" t="s">
        <v>467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1"/>
    </row>
    <row r="13" spans="1:12" ht="15.75" customHeight="1">
      <c r="A13" s="246"/>
      <c r="B13" s="161" t="s">
        <v>468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</row>
    <row r="14" spans="1:12">
      <c r="A14" s="246"/>
      <c r="B14" s="162" t="str">
        <f>HYPERLINK("https://codeforces.com/group/MWSDmqGsZm/contest/223340","Sheet #10 (General Hard)")</f>
        <v>Sheet #10 (General Hard)</v>
      </c>
      <c r="C14" s="194" t="s">
        <v>584</v>
      </c>
      <c r="D14" s="194" t="s">
        <v>585</v>
      </c>
      <c r="E14" s="194" t="s">
        <v>585</v>
      </c>
      <c r="F14" s="194" t="s">
        <v>584</v>
      </c>
      <c r="G14" s="192" t="s">
        <v>556</v>
      </c>
      <c r="H14" s="192" t="s">
        <v>556</v>
      </c>
      <c r="I14" s="192" t="s">
        <v>556</v>
      </c>
      <c r="J14" s="192" t="s">
        <v>556</v>
      </c>
      <c r="K14" s="194" t="s">
        <v>586</v>
      </c>
      <c r="L14" s="192" t="s">
        <v>556</v>
      </c>
    </row>
    <row r="15" spans="1:12" ht="15.75" customHeight="1">
      <c r="A15" s="164"/>
      <c r="B15" s="155"/>
      <c r="C15" s="193"/>
      <c r="D15" s="193"/>
      <c r="E15" s="193"/>
      <c r="F15" s="193"/>
      <c r="G15" s="193"/>
      <c r="H15" s="193"/>
      <c r="I15" s="193"/>
      <c r="J15" s="193"/>
      <c r="K15" s="193"/>
      <c r="L15" s="193"/>
    </row>
    <row r="16" spans="1:12">
      <c r="A16" s="248" t="s">
        <v>469</v>
      </c>
      <c r="B16" s="159" t="s">
        <v>467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</row>
    <row r="17" spans="1:12">
      <c r="A17" s="246"/>
      <c r="B17" s="165" t="s">
        <v>470</v>
      </c>
      <c r="C17" s="168" t="b">
        <v>0</v>
      </c>
      <c r="D17" s="168" t="b">
        <v>0</v>
      </c>
      <c r="E17" s="168" t="b">
        <v>0</v>
      </c>
      <c r="F17" s="168" t="b">
        <v>0</v>
      </c>
      <c r="G17" s="168" t="b">
        <v>0</v>
      </c>
      <c r="H17" s="168" t="b">
        <v>0</v>
      </c>
      <c r="I17" s="168" t="b">
        <v>0</v>
      </c>
      <c r="J17" s="168" t="b">
        <v>0</v>
      </c>
      <c r="K17" s="168" t="b">
        <v>0</v>
      </c>
      <c r="L17" s="168" t="b">
        <v>0</v>
      </c>
    </row>
    <row r="18" spans="1:12" ht="15.75" customHeight="1">
      <c r="A18" s="246"/>
      <c r="B18" s="161" t="s">
        <v>468</v>
      </c>
      <c r="C18" s="191"/>
      <c r="D18" s="191"/>
      <c r="E18" s="191"/>
      <c r="F18" s="191"/>
      <c r="G18" s="191"/>
      <c r="H18" s="191"/>
      <c r="I18" s="191"/>
      <c r="J18" s="191"/>
      <c r="K18" s="191"/>
      <c r="L18" s="191"/>
    </row>
    <row r="19" spans="1:12">
      <c r="A19" s="246"/>
      <c r="B19" s="162" t="str">
        <f>HYPERLINK("https://codeforces.com/group/MWSDmqGsZm/contest/223207","Sheet #9 (General Medium)")</f>
        <v>Sheet #9 (General Medium)</v>
      </c>
      <c r="C19" s="194" t="s">
        <v>587</v>
      </c>
      <c r="D19" s="194" t="s">
        <v>588</v>
      </c>
      <c r="E19" s="194" t="s">
        <v>588</v>
      </c>
      <c r="F19" s="194" t="s">
        <v>589</v>
      </c>
      <c r="G19" s="192" t="s">
        <v>556</v>
      </c>
      <c r="H19" s="192" t="s">
        <v>556</v>
      </c>
      <c r="I19" s="194" t="s">
        <v>590</v>
      </c>
      <c r="J19" s="194" t="s">
        <v>591</v>
      </c>
      <c r="K19" s="194" t="s">
        <v>592</v>
      </c>
      <c r="L19" s="192" t="s">
        <v>556</v>
      </c>
    </row>
    <row r="20" spans="1:12" ht="15.75" customHeight="1">
      <c r="A20" s="164"/>
      <c r="B20" s="155"/>
      <c r="C20" s="193"/>
      <c r="D20" s="193"/>
      <c r="E20" s="193"/>
      <c r="F20" s="193"/>
      <c r="G20" s="193"/>
      <c r="H20" s="193"/>
      <c r="I20" s="193"/>
      <c r="J20" s="193"/>
      <c r="K20" s="193"/>
      <c r="L20" s="193"/>
    </row>
    <row r="21" spans="1:12">
      <c r="A21" s="248" t="s">
        <v>471</v>
      </c>
      <c r="B21" s="159" t="s">
        <v>467</v>
      </c>
      <c r="C21" s="191"/>
      <c r="D21" s="191"/>
      <c r="E21" s="191"/>
      <c r="F21" s="191"/>
      <c r="G21" s="191"/>
      <c r="H21" s="191"/>
      <c r="I21" s="191"/>
      <c r="J21" s="191"/>
      <c r="K21" s="191"/>
      <c r="L21" s="191"/>
    </row>
    <row r="22" spans="1:12" ht="15.75" customHeight="1">
      <c r="A22" s="246"/>
      <c r="B22" s="161" t="s">
        <v>468</v>
      </c>
      <c r="C22" s="191"/>
      <c r="D22" s="191"/>
      <c r="E22" s="191"/>
      <c r="F22" s="191"/>
      <c r="G22" s="191"/>
      <c r="H22" s="191"/>
      <c r="I22" s="191"/>
      <c r="J22" s="191"/>
      <c r="K22" s="191"/>
      <c r="L22" s="191"/>
    </row>
    <row r="23" spans="1:12">
      <c r="A23" s="246"/>
      <c r="B23" s="162" t="str">
        <f>HYPERLINK("https://codeforces.com/group/MWSDmqGsZm/contest/223206","Sheet #8 (General Easy)")</f>
        <v>Sheet #8 (General Easy)</v>
      </c>
      <c r="C23" s="194" t="s">
        <v>593</v>
      </c>
      <c r="D23" s="194" t="s">
        <v>567</v>
      </c>
      <c r="E23" s="194" t="s">
        <v>558</v>
      </c>
      <c r="F23" s="194" t="s">
        <v>563</v>
      </c>
      <c r="G23" s="192" t="s">
        <v>556</v>
      </c>
      <c r="H23" s="194" t="s">
        <v>591</v>
      </c>
      <c r="I23" s="194" t="s">
        <v>586</v>
      </c>
      <c r="J23" s="194" t="s">
        <v>592</v>
      </c>
      <c r="K23" s="194" t="s">
        <v>594</v>
      </c>
      <c r="L23" s="194" t="s">
        <v>588</v>
      </c>
    </row>
    <row r="24" spans="1:12" ht="15.75" customHeight="1">
      <c r="A24" s="164"/>
      <c r="B24" s="155"/>
      <c r="C24" s="193"/>
      <c r="D24" s="193"/>
      <c r="E24" s="193"/>
      <c r="F24" s="193"/>
      <c r="G24" s="193"/>
      <c r="H24" s="193"/>
      <c r="I24" s="193"/>
      <c r="J24" s="193"/>
      <c r="K24" s="193"/>
      <c r="L24" s="193"/>
    </row>
    <row r="25" spans="1:12">
      <c r="A25" s="248" t="s">
        <v>472</v>
      </c>
      <c r="B25" s="159" t="s">
        <v>467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</row>
    <row r="26" spans="1:12">
      <c r="A26" s="246"/>
      <c r="B26" s="167" t="str">
        <f>HYPERLINK("https://youtu.be/ZlyYQqYj2W8", "C++ Language ( Recursive Functions 1- Intro)")</f>
        <v>C++ Language ( Recursive Functions 1- Intro)</v>
      </c>
      <c r="C26" s="168" t="b">
        <v>0</v>
      </c>
      <c r="D26" s="168" t="b">
        <v>0</v>
      </c>
      <c r="E26" s="168" t="b">
        <v>0</v>
      </c>
      <c r="F26" s="168" t="b">
        <v>0</v>
      </c>
      <c r="G26" s="168" t="b">
        <v>0</v>
      </c>
      <c r="H26" s="168" t="b">
        <v>0</v>
      </c>
      <c r="I26" s="168" t="b">
        <v>0</v>
      </c>
      <c r="J26" s="168" t="b">
        <v>0</v>
      </c>
      <c r="K26" s="168" t="b">
        <v>0</v>
      </c>
      <c r="L26" s="168" t="b">
        <v>0</v>
      </c>
    </row>
    <row r="27" spans="1:12">
      <c r="A27" s="246"/>
      <c r="B27" s="169" t="str">
        <f>HYPERLINK("https://youtu.be/OUxtZa4jyq4", "C++ Language ( Recursive Functions 2-Homework)")</f>
        <v>C++ Language ( Recursive Functions 2-Homework)</v>
      </c>
      <c r="C27" s="168" t="b">
        <v>0</v>
      </c>
      <c r="D27" s="168" t="b">
        <v>0</v>
      </c>
      <c r="E27" s="168" t="b">
        <v>0</v>
      </c>
      <c r="F27" s="168" t="b">
        <v>0</v>
      </c>
      <c r="G27" s="168" t="b">
        <v>0</v>
      </c>
      <c r="H27" s="168" t="b">
        <v>0</v>
      </c>
      <c r="I27" s="168" t="b">
        <v>0</v>
      </c>
      <c r="J27" s="168" t="b">
        <v>0</v>
      </c>
      <c r="K27" s="168" t="b">
        <v>0</v>
      </c>
      <c r="L27" s="168" t="b">
        <v>0</v>
      </c>
    </row>
    <row r="28" spans="1:12">
      <c r="A28" s="246"/>
      <c r="B28" s="170" t="s">
        <v>473</v>
      </c>
      <c r="C28" s="168" t="b">
        <v>0</v>
      </c>
      <c r="D28" s="168" t="b">
        <v>0</v>
      </c>
      <c r="E28" s="168" t="b">
        <v>0</v>
      </c>
      <c r="F28" s="168" t="b">
        <v>0</v>
      </c>
      <c r="G28" s="168" t="b">
        <v>0</v>
      </c>
      <c r="H28" s="168" t="b">
        <v>0</v>
      </c>
      <c r="I28" s="168" t="b">
        <v>0</v>
      </c>
      <c r="J28" s="168" t="b">
        <v>0</v>
      </c>
      <c r="K28" s="168" t="b">
        <v>0</v>
      </c>
      <c r="L28" s="168" t="b">
        <v>0</v>
      </c>
    </row>
    <row r="29" spans="1:12">
      <c r="A29" s="246"/>
      <c r="B29" s="171" t="s">
        <v>474</v>
      </c>
      <c r="C29" s="168" t="b">
        <v>0</v>
      </c>
      <c r="D29" s="168" t="b">
        <v>0</v>
      </c>
      <c r="E29" s="168" t="b">
        <v>0</v>
      </c>
      <c r="F29" s="168" t="b">
        <v>0</v>
      </c>
      <c r="G29" s="168" t="b">
        <v>0</v>
      </c>
      <c r="H29" s="168" t="b">
        <v>0</v>
      </c>
      <c r="I29" s="168" t="b">
        <v>0</v>
      </c>
      <c r="J29" s="168" t="b">
        <v>0</v>
      </c>
      <c r="K29" s="168" t="b">
        <v>0</v>
      </c>
      <c r="L29" s="168" t="b">
        <v>0</v>
      </c>
    </row>
    <row r="30" spans="1:12" ht="15.6">
      <c r="A30" s="246"/>
      <c r="B30" s="171" t="s">
        <v>475</v>
      </c>
      <c r="C30" s="168" t="b">
        <v>0</v>
      </c>
      <c r="D30" s="168" t="b">
        <v>0</v>
      </c>
      <c r="E30" s="168" t="b">
        <v>0</v>
      </c>
      <c r="F30" s="168" t="b">
        <v>0</v>
      </c>
      <c r="G30" s="168" t="b">
        <v>0</v>
      </c>
      <c r="H30" s="168" t="b">
        <v>0</v>
      </c>
      <c r="I30" s="168" t="b">
        <v>0</v>
      </c>
      <c r="J30" s="168" t="b">
        <v>0</v>
      </c>
      <c r="K30" s="168" t="b">
        <v>0</v>
      </c>
      <c r="L30" s="168" t="b">
        <v>0</v>
      </c>
    </row>
    <row r="31" spans="1:12" ht="22.8">
      <c r="A31" s="246"/>
      <c r="B31" s="161" t="s">
        <v>468</v>
      </c>
      <c r="C31" s="191"/>
      <c r="D31" s="191"/>
      <c r="E31" s="191"/>
      <c r="F31" s="191"/>
      <c r="G31" s="191"/>
      <c r="H31" s="191"/>
      <c r="I31" s="191"/>
      <c r="J31" s="191"/>
      <c r="K31" s="191"/>
      <c r="L31" s="191"/>
    </row>
    <row r="32" spans="1:12" ht="17.399999999999999">
      <c r="A32" s="246"/>
      <c r="B32" s="162" t="str">
        <f>HYPERLINK("https://codeforces.com/group/MWSDmqGsZm/contest/223339","Sheet #7 (Recursion)")</f>
        <v>Sheet #7 (Recursion)</v>
      </c>
      <c r="C32" s="194" t="s">
        <v>558</v>
      </c>
      <c r="D32" s="194" t="s">
        <v>593</v>
      </c>
      <c r="E32" s="194" t="s">
        <v>558</v>
      </c>
      <c r="F32" s="194" t="s">
        <v>595</v>
      </c>
      <c r="G32" s="192" t="s">
        <v>556</v>
      </c>
      <c r="H32" s="194" t="s">
        <v>585</v>
      </c>
      <c r="I32" s="194" t="s">
        <v>595</v>
      </c>
      <c r="J32" s="194" t="s">
        <v>596</v>
      </c>
      <c r="K32" s="194" t="s">
        <v>597</v>
      </c>
      <c r="L32" s="194" t="s">
        <v>598</v>
      </c>
    </row>
    <row r="33" spans="1:12" ht="13.2">
      <c r="A33" s="245" t="s">
        <v>461</v>
      </c>
      <c r="B33" s="151"/>
      <c r="C33" s="185"/>
      <c r="D33" s="185"/>
      <c r="E33" s="185"/>
      <c r="F33" s="185"/>
      <c r="G33" s="185"/>
      <c r="H33" s="185"/>
      <c r="I33" s="185"/>
      <c r="J33" s="185"/>
      <c r="K33" s="185"/>
      <c r="L33" s="185"/>
    </row>
    <row r="34" spans="1:12" ht="22.2">
      <c r="A34" s="246"/>
      <c r="B34" s="172" t="s">
        <v>476</v>
      </c>
      <c r="C34" s="210" t="s">
        <v>599</v>
      </c>
      <c r="D34" s="196" t="s">
        <v>600</v>
      </c>
      <c r="E34" s="196" t="s">
        <v>568</v>
      </c>
      <c r="F34" s="196" t="s">
        <v>559</v>
      </c>
      <c r="G34" s="196" t="s">
        <v>601</v>
      </c>
      <c r="H34" s="196" t="s">
        <v>602</v>
      </c>
      <c r="I34" s="196" t="s">
        <v>600</v>
      </c>
      <c r="J34" s="196" t="s">
        <v>600</v>
      </c>
      <c r="K34" s="210" t="s">
        <v>599</v>
      </c>
      <c r="L34" s="196" t="s">
        <v>601</v>
      </c>
    </row>
    <row r="35" spans="1:12" ht="13.2">
      <c r="A35" s="247"/>
      <c r="B35" s="155"/>
      <c r="C35" s="188"/>
      <c r="D35" s="188"/>
      <c r="E35" s="188"/>
      <c r="F35" s="188"/>
      <c r="G35" s="188"/>
      <c r="H35" s="188"/>
      <c r="I35" s="188"/>
      <c r="J35" s="188"/>
      <c r="K35" s="188"/>
      <c r="L35" s="188"/>
    </row>
    <row r="36" spans="1:12" ht="13.2">
      <c r="A36" s="245" t="s">
        <v>461</v>
      </c>
      <c r="B36" s="155"/>
      <c r="C36" s="188"/>
      <c r="D36" s="188"/>
      <c r="E36" s="188"/>
      <c r="F36" s="188"/>
      <c r="G36" s="188"/>
      <c r="H36" s="188"/>
      <c r="I36" s="188"/>
      <c r="J36" s="188"/>
      <c r="K36" s="188"/>
      <c r="L36" s="188"/>
    </row>
    <row r="37" spans="1:12" ht="22.2">
      <c r="A37" s="246"/>
      <c r="B37" s="153" t="s">
        <v>477</v>
      </c>
      <c r="C37" s="186" t="s">
        <v>564</v>
      </c>
      <c r="D37" s="186" t="s">
        <v>603</v>
      </c>
      <c r="E37" s="186" t="s">
        <v>564</v>
      </c>
      <c r="F37" s="186" t="s">
        <v>564</v>
      </c>
      <c r="G37" s="186" t="s">
        <v>603</v>
      </c>
      <c r="H37" s="186" t="s">
        <v>603</v>
      </c>
      <c r="I37" s="186" t="s">
        <v>604</v>
      </c>
      <c r="J37" s="186" t="s">
        <v>564</v>
      </c>
      <c r="K37" s="186" t="s">
        <v>564</v>
      </c>
      <c r="L37" s="186" t="s">
        <v>564</v>
      </c>
    </row>
    <row r="38" spans="1:12" ht="13.2">
      <c r="A38" s="247"/>
      <c r="B38" s="155"/>
      <c r="C38" s="188"/>
      <c r="D38" s="188"/>
      <c r="E38" s="188"/>
      <c r="F38" s="188"/>
      <c r="G38" s="188"/>
      <c r="H38" s="188"/>
      <c r="I38" s="188"/>
      <c r="J38" s="188"/>
      <c r="K38" s="188"/>
      <c r="L38" s="188"/>
    </row>
    <row r="39" spans="1:12" ht="17.399999999999999">
      <c r="A39" s="248" t="s">
        <v>478</v>
      </c>
      <c r="B39" s="159" t="s">
        <v>467</v>
      </c>
      <c r="C39" s="195"/>
      <c r="D39" s="195"/>
      <c r="E39" s="195"/>
      <c r="F39" s="195"/>
      <c r="G39" s="195"/>
      <c r="H39" s="195"/>
      <c r="I39" s="195"/>
      <c r="J39" s="195"/>
      <c r="K39" s="195"/>
      <c r="L39" s="195"/>
    </row>
    <row r="40" spans="1:12" ht="15.6">
      <c r="A40" s="246"/>
      <c r="B40" s="170" t="s">
        <v>479</v>
      </c>
      <c r="C40" s="168" t="b">
        <v>0</v>
      </c>
      <c r="D40" s="168" t="b">
        <v>0</v>
      </c>
      <c r="E40" s="168" t="b">
        <v>0</v>
      </c>
      <c r="F40" s="168" t="b">
        <v>0</v>
      </c>
      <c r="G40" s="168" t="b">
        <v>0</v>
      </c>
      <c r="H40" s="168" t="b">
        <v>0</v>
      </c>
      <c r="I40" s="168" t="b">
        <v>0</v>
      </c>
      <c r="J40" s="168" t="b">
        <v>0</v>
      </c>
      <c r="K40" s="168" t="b">
        <v>0</v>
      </c>
      <c r="L40" s="168" t="b">
        <v>0</v>
      </c>
    </row>
    <row r="41" spans="1:12" ht="15.6">
      <c r="A41" s="246"/>
      <c r="B41" s="170" t="s">
        <v>480</v>
      </c>
      <c r="C41" s="168" t="b">
        <v>0</v>
      </c>
      <c r="D41" s="168" t="b">
        <v>0</v>
      </c>
      <c r="E41" s="168" t="b">
        <v>0</v>
      </c>
      <c r="F41" s="168" t="b">
        <v>0</v>
      </c>
      <c r="G41" s="168" t="b">
        <v>0</v>
      </c>
      <c r="H41" s="168" t="b">
        <v>0</v>
      </c>
      <c r="I41" s="168" t="b">
        <v>0</v>
      </c>
      <c r="J41" s="168" t="b">
        <v>0</v>
      </c>
      <c r="K41" s="168" t="b">
        <v>0</v>
      </c>
      <c r="L41" s="168" t="b">
        <v>0</v>
      </c>
    </row>
    <row r="42" spans="1:12" ht="15.6">
      <c r="A42" s="246"/>
      <c r="B42" s="170" t="s">
        <v>481</v>
      </c>
      <c r="C42" s="168" t="b">
        <v>0</v>
      </c>
      <c r="D42" s="168" t="b">
        <v>0</v>
      </c>
      <c r="E42" s="168" t="b">
        <v>0</v>
      </c>
      <c r="F42" s="168" t="b">
        <v>0</v>
      </c>
      <c r="G42" s="168" t="b">
        <v>0</v>
      </c>
      <c r="H42" s="168" t="b">
        <v>0</v>
      </c>
      <c r="I42" s="168" t="b">
        <v>0</v>
      </c>
      <c r="J42" s="168" t="b">
        <v>0</v>
      </c>
      <c r="K42" s="168" t="b">
        <v>0</v>
      </c>
      <c r="L42" s="168" t="b">
        <v>0</v>
      </c>
    </row>
    <row r="43" spans="1:12" ht="15.6">
      <c r="A43" s="246"/>
      <c r="B43" s="170" t="s">
        <v>482</v>
      </c>
      <c r="C43" s="168" t="b">
        <v>0</v>
      </c>
      <c r="D43" s="168" t="b">
        <v>0</v>
      </c>
      <c r="E43" s="168" t="b">
        <v>0</v>
      </c>
      <c r="F43" s="168" t="b">
        <v>0</v>
      </c>
      <c r="G43" s="168" t="b">
        <v>0</v>
      </c>
      <c r="H43" s="168" t="b">
        <v>0</v>
      </c>
      <c r="I43" s="168" t="b">
        <v>0</v>
      </c>
      <c r="J43" s="168" t="b">
        <v>0</v>
      </c>
      <c r="K43" s="168" t="b">
        <v>0</v>
      </c>
      <c r="L43" s="168" t="b">
        <v>0</v>
      </c>
    </row>
    <row r="44" spans="1:12" ht="15.6">
      <c r="A44" s="246"/>
      <c r="B44" s="170" t="s">
        <v>483</v>
      </c>
      <c r="C44" s="168" t="b">
        <v>0</v>
      </c>
      <c r="D44" s="168" t="b">
        <v>0</v>
      </c>
      <c r="E44" s="168" t="b">
        <v>0</v>
      </c>
      <c r="F44" s="168" t="b">
        <v>0</v>
      </c>
      <c r="G44" s="168" t="b">
        <v>0</v>
      </c>
      <c r="H44" s="168" t="b">
        <v>0</v>
      </c>
      <c r="I44" s="168" t="b">
        <v>0</v>
      </c>
      <c r="J44" s="168" t="b">
        <v>0</v>
      </c>
      <c r="K44" s="168" t="b">
        <v>0</v>
      </c>
      <c r="L44" s="168" t="b">
        <v>0</v>
      </c>
    </row>
    <row r="45" spans="1:12" ht="15.6">
      <c r="A45" s="246"/>
      <c r="B45" s="171" t="s">
        <v>484</v>
      </c>
      <c r="C45" s="168" t="b">
        <v>0</v>
      </c>
      <c r="D45" s="168" t="b">
        <v>0</v>
      </c>
      <c r="E45" s="168" t="b">
        <v>0</v>
      </c>
      <c r="F45" s="168" t="b">
        <v>0</v>
      </c>
      <c r="G45" s="168" t="b">
        <v>0</v>
      </c>
      <c r="H45" s="168" t="b">
        <v>0</v>
      </c>
      <c r="I45" s="168" t="b">
        <v>0</v>
      </c>
      <c r="J45" s="168" t="b">
        <v>0</v>
      </c>
      <c r="K45" s="168" t="b">
        <v>0</v>
      </c>
      <c r="L45" s="168" t="b">
        <v>0</v>
      </c>
    </row>
    <row r="46" spans="1:12" ht="15.6">
      <c r="A46" s="246"/>
      <c r="B46" s="171" t="s">
        <v>485</v>
      </c>
      <c r="C46" s="168" t="b">
        <v>0</v>
      </c>
      <c r="D46" s="168" t="b">
        <v>0</v>
      </c>
      <c r="E46" s="168" t="b">
        <v>0</v>
      </c>
      <c r="F46" s="168" t="b">
        <v>0</v>
      </c>
      <c r="G46" s="168" t="b">
        <v>0</v>
      </c>
      <c r="H46" s="168" t="b">
        <v>0</v>
      </c>
      <c r="I46" s="168" t="b">
        <v>0</v>
      </c>
      <c r="J46" s="168" t="b">
        <v>0</v>
      </c>
      <c r="K46" s="168" t="b">
        <v>0</v>
      </c>
      <c r="L46" s="168" t="b">
        <v>0</v>
      </c>
    </row>
    <row r="47" spans="1:12" ht="15.6">
      <c r="A47" s="246"/>
      <c r="B47" s="171" t="s">
        <v>486</v>
      </c>
      <c r="C47" s="168" t="b">
        <v>0</v>
      </c>
      <c r="D47" s="168" t="b">
        <v>0</v>
      </c>
      <c r="E47" s="168" t="b">
        <v>0</v>
      </c>
      <c r="F47" s="168" t="b">
        <v>0</v>
      </c>
      <c r="G47" s="168" t="b">
        <v>0</v>
      </c>
      <c r="H47" s="168" t="b">
        <v>0</v>
      </c>
      <c r="I47" s="168" t="b">
        <v>0</v>
      </c>
      <c r="J47" s="168" t="b">
        <v>0</v>
      </c>
      <c r="K47" s="168" t="b">
        <v>0</v>
      </c>
      <c r="L47" s="168" t="b">
        <v>0</v>
      </c>
    </row>
    <row r="48" spans="1:12" ht="15.6">
      <c r="A48" s="246"/>
      <c r="B48" s="174" t="s">
        <v>487</v>
      </c>
      <c r="C48" s="168" t="b">
        <v>0</v>
      </c>
      <c r="D48" s="168" t="b">
        <v>0</v>
      </c>
      <c r="E48" s="168" t="b">
        <v>0</v>
      </c>
      <c r="F48" s="168" t="b">
        <v>0</v>
      </c>
      <c r="G48" s="168" t="b">
        <v>0</v>
      </c>
      <c r="H48" s="168" t="b">
        <v>0</v>
      </c>
      <c r="I48" s="168" t="b">
        <v>0</v>
      </c>
      <c r="J48" s="168" t="b">
        <v>0</v>
      </c>
      <c r="K48" s="168" t="b">
        <v>0</v>
      </c>
      <c r="L48" s="168" t="b">
        <v>0</v>
      </c>
    </row>
    <row r="49" spans="1:12" ht="22.8">
      <c r="A49" s="246"/>
      <c r="B49" s="161" t="s">
        <v>468</v>
      </c>
      <c r="C49" s="191"/>
      <c r="D49" s="191"/>
      <c r="E49" s="191"/>
      <c r="F49" s="191"/>
      <c r="G49" s="191"/>
      <c r="H49" s="191"/>
      <c r="I49" s="191"/>
      <c r="J49" s="191"/>
      <c r="K49" s="191"/>
      <c r="L49" s="191"/>
    </row>
    <row r="50" spans="1:12" ht="17.399999999999999">
      <c r="A50" s="246"/>
      <c r="B50" s="162" t="str">
        <f>HYPERLINK("https://codeforces.com/group/MWSDmqGsZm/contest/223338","Sheet #6(Math - Geometry)")</f>
        <v>Sheet #6(Math - Geometry)</v>
      </c>
      <c r="C50" s="194" t="s">
        <v>563</v>
      </c>
      <c r="D50" s="194" t="s">
        <v>563</v>
      </c>
      <c r="E50" s="194" t="s">
        <v>563</v>
      </c>
      <c r="F50" s="194" t="s">
        <v>563</v>
      </c>
      <c r="G50" s="194" t="s">
        <v>597</v>
      </c>
      <c r="H50" s="194" t="s">
        <v>597</v>
      </c>
      <c r="I50" s="194" t="s">
        <v>557</v>
      </c>
      <c r="J50" s="194" t="s">
        <v>563</v>
      </c>
      <c r="K50" s="194" t="s">
        <v>594</v>
      </c>
      <c r="L50" s="194" t="s">
        <v>567</v>
      </c>
    </row>
    <row r="51" spans="1:12" ht="13.2">
      <c r="A51" s="245" t="s">
        <v>461</v>
      </c>
      <c r="B51" s="155"/>
      <c r="C51" s="188"/>
      <c r="D51" s="188"/>
      <c r="E51" s="188"/>
      <c r="F51" s="188"/>
      <c r="G51" s="188"/>
      <c r="H51" s="188"/>
      <c r="I51" s="188"/>
      <c r="J51" s="188"/>
      <c r="K51" s="188"/>
      <c r="L51" s="188"/>
    </row>
    <row r="52" spans="1:12" ht="22.2">
      <c r="A52" s="246"/>
      <c r="B52" s="153" t="s">
        <v>488</v>
      </c>
      <c r="C52" s="186" t="s">
        <v>564</v>
      </c>
      <c r="D52" s="186" t="s">
        <v>561</v>
      </c>
      <c r="E52" s="186" t="s">
        <v>564</v>
      </c>
      <c r="F52" s="186" t="s">
        <v>561</v>
      </c>
      <c r="G52" s="186" t="s">
        <v>561</v>
      </c>
      <c r="H52" s="186" t="s">
        <v>604</v>
      </c>
      <c r="I52" s="186" t="s">
        <v>604</v>
      </c>
      <c r="J52" s="186" t="s">
        <v>604</v>
      </c>
      <c r="K52" s="208" t="s">
        <v>569</v>
      </c>
      <c r="L52" s="186" t="s">
        <v>603</v>
      </c>
    </row>
    <row r="53" spans="1:12" ht="13.2">
      <c r="A53" s="247"/>
      <c r="B53" s="155"/>
      <c r="C53" s="188"/>
      <c r="D53" s="188"/>
      <c r="E53" s="188"/>
      <c r="F53" s="188"/>
      <c r="G53" s="188"/>
      <c r="H53" s="188"/>
      <c r="I53" s="188"/>
      <c r="J53" s="188"/>
      <c r="K53" s="188"/>
      <c r="L53" s="188"/>
    </row>
    <row r="54" spans="1:12" ht="13.2">
      <c r="A54" s="245" t="s">
        <v>461</v>
      </c>
      <c r="B54" s="155"/>
      <c r="C54" s="188"/>
      <c r="D54" s="188"/>
      <c r="E54" s="188"/>
      <c r="F54" s="188"/>
      <c r="G54" s="188"/>
      <c r="H54" s="188"/>
      <c r="I54" s="188"/>
      <c r="J54" s="188"/>
      <c r="K54" s="188"/>
      <c r="L54" s="188"/>
    </row>
    <row r="55" spans="1:12" ht="22.2">
      <c r="A55" s="246"/>
      <c r="B55" s="153" t="s">
        <v>489</v>
      </c>
      <c r="C55" s="186" t="s">
        <v>564</v>
      </c>
      <c r="D55" s="186" t="s">
        <v>564</v>
      </c>
      <c r="E55" s="208" t="s">
        <v>569</v>
      </c>
      <c r="F55" s="186" t="s">
        <v>604</v>
      </c>
      <c r="G55" s="186" t="s">
        <v>604</v>
      </c>
      <c r="H55" s="186" t="s">
        <v>604</v>
      </c>
      <c r="I55" s="186" t="s">
        <v>564</v>
      </c>
      <c r="J55" s="186" t="s">
        <v>564</v>
      </c>
      <c r="K55" s="208" t="s">
        <v>569</v>
      </c>
      <c r="L55" s="186" t="s">
        <v>603</v>
      </c>
    </row>
    <row r="56" spans="1:12" ht="13.2">
      <c r="A56" s="247"/>
      <c r="B56" s="155"/>
      <c r="C56" s="188"/>
      <c r="D56" s="188"/>
      <c r="E56" s="188"/>
      <c r="F56" s="188"/>
      <c r="G56" s="188"/>
      <c r="H56" s="188"/>
      <c r="I56" s="188"/>
      <c r="J56" s="188"/>
      <c r="K56" s="188"/>
      <c r="L56" s="188"/>
    </row>
    <row r="57" spans="1:12" ht="17.399999999999999">
      <c r="A57" s="248" t="s">
        <v>490</v>
      </c>
      <c r="B57" s="159" t="s">
        <v>467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  <row r="58" spans="1:12" ht="15.6">
      <c r="A58" s="246"/>
      <c r="B58" s="175" t="s">
        <v>491</v>
      </c>
      <c r="C58" s="168" t="b">
        <v>0</v>
      </c>
      <c r="D58" s="168" t="b">
        <v>0</v>
      </c>
      <c r="E58" s="168" t="b">
        <v>0</v>
      </c>
      <c r="F58" s="168" t="b">
        <v>0</v>
      </c>
      <c r="G58" s="168" t="b">
        <v>0</v>
      </c>
      <c r="H58" s="168" t="b">
        <v>0</v>
      </c>
      <c r="I58" s="168" t="b">
        <v>0</v>
      </c>
      <c r="J58" s="168" t="b">
        <v>0</v>
      </c>
      <c r="K58" s="168" t="b">
        <v>0</v>
      </c>
      <c r="L58" s="168" t="b">
        <v>0</v>
      </c>
    </row>
    <row r="59" spans="1:12" ht="15.6">
      <c r="A59" s="246"/>
      <c r="B59" s="175" t="s">
        <v>492</v>
      </c>
      <c r="C59" s="168" t="b">
        <v>0</v>
      </c>
      <c r="D59" s="168" t="b">
        <v>0</v>
      </c>
      <c r="E59" s="168" t="b">
        <v>0</v>
      </c>
      <c r="F59" s="168" t="b">
        <v>0</v>
      </c>
      <c r="G59" s="168" t="b">
        <v>0</v>
      </c>
      <c r="H59" s="168" t="b">
        <v>0</v>
      </c>
      <c r="I59" s="168" t="b">
        <v>0</v>
      </c>
      <c r="J59" s="168" t="b">
        <v>0</v>
      </c>
      <c r="K59" s="168" t="b">
        <v>0</v>
      </c>
      <c r="L59" s="168" t="b">
        <v>0</v>
      </c>
    </row>
    <row r="60" spans="1:12" ht="15.6">
      <c r="A60" s="246"/>
      <c r="B60" s="175" t="s">
        <v>493</v>
      </c>
      <c r="C60" s="168" t="b">
        <v>0</v>
      </c>
      <c r="D60" s="168" t="b">
        <v>0</v>
      </c>
      <c r="E60" s="168" t="b">
        <v>0</v>
      </c>
      <c r="F60" s="168" t="b">
        <v>0</v>
      </c>
      <c r="G60" s="168" t="b">
        <v>0</v>
      </c>
      <c r="H60" s="168" t="b">
        <v>0</v>
      </c>
      <c r="I60" s="168" t="b">
        <v>0</v>
      </c>
      <c r="J60" s="168" t="b">
        <v>0</v>
      </c>
      <c r="K60" s="168" t="b">
        <v>0</v>
      </c>
      <c r="L60" s="168" t="b">
        <v>0</v>
      </c>
    </row>
    <row r="61" spans="1:12" ht="15.6">
      <c r="A61" s="246"/>
      <c r="B61" s="171" t="s">
        <v>494</v>
      </c>
      <c r="C61" s="168" t="b">
        <v>0</v>
      </c>
      <c r="D61" s="168" t="b">
        <v>0</v>
      </c>
      <c r="E61" s="168" t="b">
        <v>0</v>
      </c>
      <c r="F61" s="168" t="b">
        <v>0</v>
      </c>
      <c r="G61" s="168" t="b">
        <v>0</v>
      </c>
      <c r="H61" s="168" t="b">
        <v>0</v>
      </c>
      <c r="I61" s="168" t="b">
        <v>0</v>
      </c>
      <c r="J61" s="168" t="b">
        <v>0</v>
      </c>
      <c r="K61" s="168" t="b">
        <v>0</v>
      </c>
      <c r="L61" s="168" t="b">
        <v>0</v>
      </c>
    </row>
    <row r="62" spans="1:12" ht="15.6">
      <c r="A62" s="246"/>
      <c r="B62" s="171" t="s">
        <v>495</v>
      </c>
      <c r="C62" s="168" t="b">
        <v>0</v>
      </c>
      <c r="D62" s="168" t="b">
        <v>0</v>
      </c>
      <c r="E62" s="168" t="b">
        <v>0</v>
      </c>
      <c r="F62" s="168" t="b">
        <v>0</v>
      </c>
      <c r="G62" s="168" t="b">
        <v>0</v>
      </c>
      <c r="H62" s="168" t="b">
        <v>0</v>
      </c>
      <c r="I62" s="168" t="b">
        <v>0</v>
      </c>
      <c r="J62" s="168" t="b">
        <v>0</v>
      </c>
      <c r="K62" s="168" t="b">
        <v>0</v>
      </c>
      <c r="L62" s="168" t="b">
        <v>0</v>
      </c>
    </row>
    <row r="63" spans="1:12" ht="22.8">
      <c r="A63" s="246"/>
      <c r="B63" s="161" t="s">
        <v>468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</row>
    <row r="64" spans="1:12" ht="17.399999999999999">
      <c r="A64" s="246"/>
      <c r="B64" s="162" t="str">
        <f>HYPERLINK("https://codeforces.com/group/MWSDmqGsZm/contest/223205","Sheet #5(Functions)")</f>
        <v>Sheet #5(Functions)</v>
      </c>
      <c r="C64" s="198" t="s">
        <v>565</v>
      </c>
      <c r="D64" s="198" t="s">
        <v>565</v>
      </c>
      <c r="E64" s="198" t="s">
        <v>565</v>
      </c>
      <c r="F64" s="198" t="s">
        <v>565</v>
      </c>
      <c r="G64" s="194" t="s">
        <v>605</v>
      </c>
      <c r="H64" s="194" t="s">
        <v>605</v>
      </c>
      <c r="I64" s="194" t="s">
        <v>606</v>
      </c>
      <c r="J64" s="198" t="s">
        <v>565</v>
      </c>
      <c r="K64" s="198" t="s">
        <v>565</v>
      </c>
      <c r="L64" s="198" t="s">
        <v>565</v>
      </c>
    </row>
    <row r="65" spans="1:12" ht="13.2">
      <c r="A65" s="164"/>
      <c r="B65" s="155"/>
      <c r="C65" s="193"/>
      <c r="D65" s="193"/>
      <c r="E65" s="193"/>
      <c r="F65" s="193"/>
      <c r="G65" s="193"/>
      <c r="H65" s="193"/>
      <c r="I65" s="193"/>
      <c r="J65" s="193"/>
      <c r="K65" s="193"/>
      <c r="L65" s="193"/>
    </row>
    <row r="66" spans="1:12" ht="17.399999999999999">
      <c r="A66" s="248" t="s">
        <v>496</v>
      </c>
      <c r="B66" s="159" t="s">
        <v>467</v>
      </c>
      <c r="C66" s="195"/>
      <c r="D66" s="195"/>
      <c r="E66" s="195"/>
      <c r="F66" s="195"/>
      <c r="G66" s="195"/>
      <c r="H66" s="195"/>
      <c r="I66" s="195"/>
      <c r="J66" s="195"/>
      <c r="K66" s="195"/>
      <c r="L66" s="195"/>
    </row>
    <row r="67" spans="1:12" ht="15.6">
      <c r="A67" s="246"/>
      <c r="B67" s="175" t="s">
        <v>497</v>
      </c>
      <c r="C67" s="168" t="b">
        <v>0</v>
      </c>
      <c r="D67" s="168" t="b">
        <v>0</v>
      </c>
      <c r="E67" s="168" t="b">
        <v>0</v>
      </c>
      <c r="F67" s="168" t="b">
        <v>0</v>
      </c>
      <c r="G67" s="168" t="b">
        <v>0</v>
      </c>
      <c r="H67" s="168" t="b">
        <v>0</v>
      </c>
      <c r="I67" s="168" t="b">
        <v>0</v>
      </c>
      <c r="J67" s="168" t="b">
        <v>0</v>
      </c>
      <c r="K67" s="168" t="b">
        <v>0</v>
      </c>
      <c r="L67" s="168" t="b">
        <v>0</v>
      </c>
    </row>
    <row r="68" spans="1:12" ht="15.6">
      <c r="A68" s="246"/>
      <c r="B68" s="175" t="s">
        <v>498</v>
      </c>
      <c r="C68" s="168" t="b">
        <v>0</v>
      </c>
      <c r="D68" s="168" t="b">
        <v>0</v>
      </c>
      <c r="E68" s="168" t="b">
        <v>0</v>
      </c>
      <c r="F68" s="168" t="b">
        <v>0</v>
      </c>
      <c r="G68" s="168" t="b">
        <v>0</v>
      </c>
      <c r="H68" s="168" t="b">
        <v>0</v>
      </c>
      <c r="I68" s="168" t="b">
        <v>0</v>
      </c>
      <c r="J68" s="168" t="b">
        <v>0</v>
      </c>
      <c r="K68" s="168" t="b">
        <v>0</v>
      </c>
      <c r="L68" s="168" t="b">
        <v>0</v>
      </c>
    </row>
    <row r="69" spans="1:12" ht="15.6">
      <c r="A69" s="246"/>
      <c r="B69" s="175" t="s">
        <v>499</v>
      </c>
      <c r="C69" s="168" t="b">
        <v>0</v>
      </c>
      <c r="D69" s="168" t="b">
        <v>0</v>
      </c>
      <c r="E69" s="168" t="b">
        <v>0</v>
      </c>
      <c r="F69" s="168" t="b">
        <v>0</v>
      </c>
      <c r="G69" s="168" t="b">
        <v>0</v>
      </c>
      <c r="H69" s="168" t="b">
        <v>0</v>
      </c>
      <c r="I69" s="168" t="b">
        <v>0</v>
      </c>
      <c r="J69" s="168" t="b">
        <v>0</v>
      </c>
      <c r="K69" s="168" t="b">
        <v>0</v>
      </c>
      <c r="L69" s="168" t="b">
        <v>0</v>
      </c>
    </row>
    <row r="70" spans="1:12" ht="15.6">
      <c r="A70" s="246"/>
      <c r="B70" s="175" t="str">
        <f>HYPERLINK("https://www.youtube.com/watch?v=RCz81Q8kDPU&amp;t=", "C++ Language (Strings Video)")</f>
        <v>C++ Language (Strings Video)</v>
      </c>
      <c r="C70" s="168" t="b">
        <v>0</v>
      </c>
      <c r="D70" s="168" t="b">
        <v>0</v>
      </c>
      <c r="E70" s="168" t="b">
        <v>0</v>
      </c>
      <c r="F70" s="168" t="b">
        <v>0</v>
      </c>
      <c r="G70" s="168" t="b">
        <v>0</v>
      </c>
      <c r="H70" s="168" t="b">
        <v>0</v>
      </c>
      <c r="I70" s="168" t="b">
        <v>0</v>
      </c>
      <c r="J70" s="168" t="b">
        <v>0</v>
      </c>
      <c r="K70" s="168" t="b">
        <v>0</v>
      </c>
      <c r="L70" s="168" t="b">
        <v>0</v>
      </c>
    </row>
    <row r="71" spans="1:12" ht="15.6">
      <c r="A71" s="246"/>
      <c r="B71" s="171" t="s">
        <v>500</v>
      </c>
      <c r="C71" s="168" t="b">
        <v>0</v>
      </c>
      <c r="D71" s="168" t="b">
        <v>0</v>
      </c>
      <c r="E71" s="168" t="b">
        <v>0</v>
      </c>
      <c r="F71" s="168" t="b">
        <v>0</v>
      </c>
      <c r="G71" s="168" t="b">
        <v>0</v>
      </c>
      <c r="H71" s="168" t="b">
        <v>0</v>
      </c>
      <c r="I71" s="168" t="b">
        <v>0</v>
      </c>
      <c r="J71" s="168" t="b">
        <v>0</v>
      </c>
      <c r="K71" s="168" t="b">
        <v>0</v>
      </c>
      <c r="L71" s="168" t="b">
        <v>0</v>
      </c>
    </row>
    <row r="72" spans="1:12" ht="15.6">
      <c r="A72" s="246"/>
      <c r="B72" s="171" t="s">
        <v>501</v>
      </c>
      <c r="C72" s="168" t="b">
        <v>0</v>
      </c>
      <c r="D72" s="168" t="b">
        <v>0</v>
      </c>
      <c r="E72" s="168" t="b">
        <v>0</v>
      </c>
      <c r="F72" s="168" t="b">
        <v>0</v>
      </c>
      <c r="G72" s="168" t="b">
        <v>0</v>
      </c>
      <c r="H72" s="168" t="b">
        <v>0</v>
      </c>
      <c r="I72" s="168" t="b">
        <v>0</v>
      </c>
      <c r="J72" s="168" t="b">
        <v>0</v>
      </c>
      <c r="K72" s="168" t="b">
        <v>0</v>
      </c>
      <c r="L72" s="168" t="b">
        <v>0</v>
      </c>
    </row>
    <row r="73" spans="1:12" ht="22.8">
      <c r="A73" s="246"/>
      <c r="B73" s="161" t="s">
        <v>468</v>
      </c>
      <c r="C73" s="191"/>
      <c r="D73" s="191"/>
      <c r="E73" s="191"/>
      <c r="F73" s="191"/>
      <c r="G73" s="191"/>
      <c r="H73" s="191"/>
      <c r="I73" s="191"/>
      <c r="J73" s="191"/>
      <c r="K73" s="191"/>
      <c r="L73" s="191"/>
    </row>
    <row r="74" spans="1:12" ht="17.399999999999999">
      <c r="A74" s="246"/>
      <c r="B74" s="175" t="str">
        <f>HYPERLINK("https://codeforces.com/group/MWSDmqGsZm/contest/219856","Sheet #4 (Strings)")</f>
        <v>Sheet #4 (Strings)</v>
      </c>
      <c r="C74" s="199" t="s">
        <v>567</v>
      </c>
      <c r="D74" s="199" t="s">
        <v>567</v>
      </c>
      <c r="E74" s="199" t="s">
        <v>567</v>
      </c>
      <c r="F74" s="199" t="s">
        <v>567</v>
      </c>
      <c r="G74" s="199" t="s">
        <v>567</v>
      </c>
      <c r="H74" s="199" t="s">
        <v>558</v>
      </c>
      <c r="I74" s="199" t="s">
        <v>558</v>
      </c>
      <c r="J74" s="199" t="s">
        <v>594</v>
      </c>
      <c r="K74" s="199" t="s">
        <v>594</v>
      </c>
      <c r="L74" s="199" t="s">
        <v>594</v>
      </c>
    </row>
    <row r="75" spans="1:12" ht="13.2">
      <c r="A75" s="245" t="s">
        <v>461</v>
      </c>
      <c r="B75" s="155"/>
      <c r="C75" s="188"/>
      <c r="D75" s="188"/>
      <c r="E75" s="188"/>
      <c r="F75" s="188"/>
      <c r="G75" s="188"/>
      <c r="H75" s="188"/>
      <c r="I75" s="188"/>
      <c r="J75" s="188"/>
      <c r="K75" s="188"/>
      <c r="L75" s="188"/>
    </row>
    <row r="76" spans="1:12" ht="22.2">
      <c r="A76" s="246"/>
      <c r="B76" s="153" t="s">
        <v>502</v>
      </c>
      <c r="C76" s="186" t="s">
        <v>568</v>
      </c>
      <c r="D76" s="186" t="s">
        <v>600</v>
      </c>
      <c r="E76" s="186" t="s">
        <v>600</v>
      </c>
      <c r="F76" s="186" t="s">
        <v>600</v>
      </c>
      <c r="G76" s="186" t="s">
        <v>559</v>
      </c>
      <c r="H76" s="186" t="s">
        <v>600</v>
      </c>
      <c r="I76" s="186" t="s">
        <v>600</v>
      </c>
      <c r="J76" s="186" t="s">
        <v>568</v>
      </c>
      <c r="K76" s="208" t="s">
        <v>599</v>
      </c>
      <c r="L76" s="187" t="s">
        <v>560</v>
      </c>
    </row>
    <row r="77" spans="1:12" ht="13.2">
      <c r="A77" s="247"/>
      <c r="B77" s="155"/>
      <c r="C77" s="188"/>
      <c r="D77" s="188"/>
      <c r="E77" s="188"/>
      <c r="F77" s="188"/>
      <c r="G77" s="188"/>
      <c r="H77" s="188"/>
      <c r="I77" s="188"/>
      <c r="J77" s="188"/>
      <c r="K77" s="188"/>
      <c r="L77" s="188"/>
    </row>
    <row r="78" spans="1:12" ht="13.2">
      <c r="A78" s="250" t="s">
        <v>461</v>
      </c>
      <c r="B78" s="155"/>
      <c r="C78" s="188"/>
      <c r="D78" s="188"/>
      <c r="E78" s="188"/>
      <c r="F78" s="188"/>
      <c r="G78" s="188"/>
      <c r="H78" s="188"/>
      <c r="I78" s="188"/>
      <c r="J78" s="188"/>
      <c r="K78" s="188"/>
      <c r="L78" s="188"/>
    </row>
    <row r="79" spans="1:12" ht="22.2">
      <c r="A79" s="246"/>
      <c r="B79" s="153" t="s">
        <v>503</v>
      </c>
      <c r="C79" s="186" t="s">
        <v>600</v>
      </c>
      <c r="D79" s="186" t="s">
        <v>600</v>
      </c>
      <c r="E79" s="186" t="s">
        <v>600</v>
      </c>
      <c r="F79" s="186" t="s">
        <v>600</v>
      </c>
      <c r="G79" s="186" t="s">
        <v>559</v>
      </c>
      <c r="H79" s="186" t="s">
        <v>600</v>
      </c>
      <c r="I79" s="186" t="s">
        <v>559</v>
      </c>
      <c r="J79" s="208" t="s">
        <v>599</v>
      </c>
      <c r="K79" s="208" t="s">
        <v>599</v>
      </c>
      <c r="L79" s="186" t="s">
        <v>559</v>
      </c>
    </row>
    <row r="80" spans="1:12" ht="13.2">
      <c r="A80" s="247"/>
      <c r="B80" s="155"/>
      <c r="C80" s="188"/>
      <c r="D80" s="188"/>
      <c r="E80" s="188"/>
      <c r="F80" s="188"/>
      <c r="G80" s="188"/>
      <c r="H80" s="188"/>
      <c r="I80" s="188"/>
      <c r="J80" s="188"/>
      <c r="K80" s="188"/>
      <c r="L80" s="188"/>
    </row>
    <row r="81" spans="1:12" ht="13.2">
      <c r="A81" s="249" t="s">
        <v>504</v>
      </c>
      <c r="B81" s="155"/>
      <c r="C81" s="188"/>
      <c r="D81" s="188"/>
      <c r="E81" s="188"/>
      <c r="F81" s="188"/>
      <c r="G81" s="188"/>
      <c r="H81" s="188"/>
      <c r="I81" s="188"/>
      <c r="J81" s="188"/>
      <c r="K81" s="188"/>
      <c r="L81" s="188"/>
    </row>
    <row r="82" spans="1:12" ht="22.2">
      <c r="A82" s="246"/>
      <c r="B82" s="153" t="s">
        <v>505</v>
      </c>
      <c r="C82" s="186" t="s">
        <v>600</v>
      </c>
      <c r="D82" s="186" t="s">
        <v>568</v>
      </c>
      <c r="E82" s="186" t="s">
        <v>568</v>
      </c>
      <c r="F82" s="186" t="s">
        <v>568</v>
      </c>
      <c r="G82" s="186" t="s">
        <v>600</v>
      </c>
      <c r="H82" s="186" t="s">
        <v>568</v>
      </c>
      <c r="I82" s="186" t="s">
        <v>568</v>
      </c>
      <c r="J82" s="186" t="s">
        <v>568</v>
      </c>
      <c r="K82" s="208" t="s">
        <v>599</v>
      </c>
      <c r="L82" s="186" t="s">
        <v>607</v>
      </c>
    </row>
    <row r="83" spans="1:12" ht="13.2">
      <c r="A83" s="247"/>
      <c r="B83" s="155"/>
      <c r="C83" s="188"/>
      <c r="D83" s="188"/>
      <c r="E83" s="188"/>
      <c r="F83" s="188"/>
      <c r="G83" s="188"/>
      <c r="H83" s="188"/>
      <c r="I83" s="188"/>
      <c r="J83" s="188"/>
      <c r="K83" s="188"/>
      <c r="L83" s="188"/>
    </row>
    <row r="84" spans="1:12" ht="13.2">
      <c r="A84" s="249" t="s">
        <v>461</v>
      </c>
      <c r="B84" s="155"/>
      <c r="C84" s="201"/>
      <c r="D84" s="201"/>
      <c r="E84" s="201"/>
      <c r="F84" s="201"/>
      <c r="G84" s="201"/>
      <c r="H84" s="201"/>
      <c r="I84" s="201"/>
      <c r="J84" s="201"/>
      <c r="K84" s="201"/>
      <c r="L84" s="201"/>
    </row>
    <row r="85" spans="1:12" ht="22.2">
      <c r="A85" s="246"/>
      <c r="B85" s="153" t="s">
        <v>506</v>
      </c>
      <c r="C85" s="202" t="s">
        <v>569</v>
      </c>
      <c r="D85" s="205" t="s">
        <v>564</v>
      </c>
      <c r="E85" s="202" t="s">
        <v>569</v>
      </c>
      <c r="F85" s="202" t="s">
        <v>569</v>
      </c>
      <c r="G85" s="205" t="s">
        <v>604</v>
      </c>
      <c r="H85" s="202" t="s">
        <v>569</v>
      </c>
      <c r="I85" s="202" t="s">
        <v>569</v>
      </c>
      <c r="J85" s="202" t="s">
        <v>569</v>
      </c>
      <c r="K85" s="202" t="s">
        <v>569</v>
      </c>
      <c r="L85" s="203" t="s">
        <v>562</v>
      </c>
    </row>
    <row r="86" spans="1:12" ht="13.2">
      <c r="A86" s="247"/>
      <c r="B86" s="155"/>
      <c r="C86" s="201"/>
      <c r="D86" s="201"/>
      <c r="E86" s="201"/>
      <c r="F86" s="201"/>
      <c r="G86" s="201"/>
      <c r="H86" s="201"/>
      <c r="I86" s="201"/>
      <c r="J86" s="201"/>
      <c r="K86" s="201"/>
      <c r="L86" s="201"/>
    </row>
    <row r="87" spans="1:12" ht="17.399999999999999">
      <c r="A87" s="248" t="s">
        <v>507</v>
      </c>
      <c r="B87" s="159" t="s">
        <v>467</v>
      </c>
      <c r="C87" s="195"/>
      <c r="D87" s="195"/>
      <c r="E87" s="195"/>
      <c r="F87" s="195"/>
      <c r="G87" s="195"/>
      <c r="H87" s="195"/>
      <c r="I87" s="195"/>
      <c r="J87" s="195"/>
      <c r="K87" s="195"/>
      <c r="L87" s="195"/>
    </row>
    <row r="88" spans="1:12" ht="15.6">
      <c r="A88" s="246"/>
      <c r="B88" s="169" t="str">
        <f>HYPERLINK("https://youtu.be/0HT2-2qD654", "C++ Language(1D Arrays 1 - Intro)")</f>
        <v>C++ Language(1D Arrays 1 - Intro)</v>
      </c>
      <c r="C88" s="168" t="b">
        <v>0</v>
      </c>
      <c r="D88" s="168"/>
      <c r="E88" s="168" t="b">
        <v>0</v>
      </c>
      <c r="F88" s="168"/>
      <c r="G88" s="168"/>
      <c r="H88" s="168"/>
      <c r="I88" s="168"/>
      <c r="J88" s="168"/>
      <c r="K88" s="168" t="b">
        <v>0</v>
      </c>
      <c r="L88" s="168"/>
    </row>
    <row r="89" spans="1:12" ht="15.6">
      <c r="A89" s="246"/>
      <c r="B89" s="169" t="str">
        <f>HYPERLINK("https://youtu.be/38l7MZbUZdM", "C++ Language (1D Arrays 2 - Practice )")</f>
        <v>C++ Language (1D Arrays 2 - Practice )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</row>
    <row r="90" spans="1:12" ht="15.6">
      <c r="A90" s="246"/>
      <c r="B90" s="169" t="s">
        <v>508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</row>
    <row r="91" spans="1:12" ht="15.6">
      <c r="A91" s="246"/>
      <c r="B91" s="169" t="s">
        <v>497</v>
      </c>
      <c r="C91" s="168"/>
      <c r="D91" s="168"/>
      <c r="E91" s="168"/>
      <c r="F91" s="168"/>
      <c r="G91" s="168"/>
      <c r="H91" s="168"/>
      <c r="I91" s="168"/>
      <c r="J91" s="168"/>
      <c r="K91" s="168"/>
      <c r="L91" s="168"/>
    </row>
    <row r="92" spans="1:12" ht="15.6">
      <c r="A92" s="246"/>
      <c r="B92" s="169" t="s">
        <v>498</v>
      </c>
      <c r="C92" s="168"/>
      <c r="D92" s="168"/>
      <c r="E92" s="168"/>
      <c r="F92" s="168"/>
      <c r="G92" s="168"/>
      <c r="H92" s="168"/>
      <c r="I92" s="168"/>
      <c r="J92" s="168"/>
      <c r="K92" s="168"/>
      <c r="L92" s="168"/>
    </row>
    <row r="93" spans="1:12" ht="15.6">
      <c r="A93" s="246"/>
      <c r="B93" s="169" t="str">
        <f>HYPERLINK("https://youtu.be/ZKE4VZHS9IY", "C++ Language (Char Arrays 3 - Homework)")</f>
        <v>C++ Language (Char Arrays 3 - Homework)</v>
      </c>
      <c r="C93" s="168"/>
      <c r="D93" s="168"/>
      <c r="E93" s="168"/>
      <c r="F93" s="168"/>
      <c r="G93" s="168"/>
      <c r="H93" s="168"/>
      <c r="I93" s="168"/>
      <c r="J93" s="168"/>
      <c r="K93" s="168"/>
      <c r="L93" s="168"/>
    </row>
    <row r="94" spans="1:12" ht="15.6">
      <c r="A94" s="246"/>
      <c r="B94" s="169" t="s">
        <v>509</v>
      </c>
      <c r="C94" s="168"/>
      <c r="D94" s="168"/>
      <c r="E94" s="168"/>
      <c r="F94" s="168"/>
      <c r="G94" s="168"/>
      <c r="H94" s="168"/>
      <c r="I94" s="168"/>
      <c r="J94" s="168"/>
      <c r="K94" s="168"/>
      <c r="L94" s="168"/>
    </row>
    <row r="95" spans="1:12" ht="15.6">
      <c r="A95" s="246"/>
      <c r="B95" s="169" t="s">
        <v>510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</row>
    <row r="96" spans="1:12" ht="15.6">
      <c r="A96" s="246"/>
      <c r="B96" s="169" t="s">
        <v>511</v>
      </c>
      <c r="C96" s="168"/>
      <c r="D96" s="168"/>
      <c r="E96" s="168"/>
      <c r="F96" s="168"/>
      <c r="G96" s="168"/>
      <c r="H96" s="168"/>
      <c r="I96" s="168"/>
      <c r="J96" s="168"/>
      <c r="K96" s="168"/>
      <c r="L96" s="168"/>
    </row>
    <row r="97" spans="1:12" ht="15.6">
      <c r="A97" s="246"/>
      <c r="B97" s="169" t="s">
        <v>512</v>
      </c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1:12" ht="15.6">
      <c r="A98" s="246"/>
      <c r="B98" s="169" t="s">
        <v>513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</row>
    <row r="99" spans="1:12" ht="15.6">
      <c r="A99" s="246"/>
      <c r="B99" s="169" t="s">
        <v>514</v>
      </c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1:12" ht="15.6">
      <c r="A100" s="246"/>
      <c r="B100" s="169" t="s">
        <v>515</v>
      </c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</row>
    <row r="101" spans="1:12" ht="15.6">
      <c r="A101" s="246"/>
      <c r="B101" s="169" t="s">
        <v>516</v>
      </c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</row>
    <row r="102" spans="1:12" ht="15.6">
      <c r="A102" s="246"/>
      <c r="B102" s="171" t="s">
        <v>517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</row>
    <row r="103" spans="1:12" ht="15.6">
      <c r="A103" s="246"/>
      <c r="B103" s="171" t="s">
        <v>518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</row>
    <row r="104" spans="1:12" ht="15.6">
      <c r="A104" s="246"/>
      <c r="B104" s="171" t="s">
        <v>519</v>
      </c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</row>
    <row r="105" spans="1:12" ht="15.6">
      <c r="A105" s="246"/>
      <c r="B105" s="171" t="s">
        <v>520</v>
      </c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</row>
    <row r="106" spans="1:12" ht="15.6">
      <c r="A106" s="246"/>
      <c r="B106" s="174" t="s">
        <v>521</v>
      </c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</row>
    <row r="107" spans="1:12" ht="22.8">
      <c r="A107" s="246"/>
      <c r="B107" s="161" t="s">
        <v>468</v>
      </c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</row>
    <row r="108" spans="1:12" ht="17.399999999999999">
      <c r="A108" s="246"/>
      <c r="B108" s="175" t="str">
        <f>HYPERLINK("https://codeforces.com/group/MWSDmqGsZm/contest/219774","Sheet #3 (Arrays )")</f>
        <v>Sheet #3 (Arrays )</v>
      </c>
      <c r="C108" s="204" t="s">
        <v>570</v>
      </c>
      <c r="D108" s="204" t="s">
        <v>570</v>
      </c>
      <c r="E108" s="204" t="s">
        <v>570</v>
      </c>
      <c r="F108" s="204" t="s">
        <v>570</v>
      </c>
      <c r="G108" s="204" t="s">
        <v>570</v>
      </c>
      <c r="H108" s="199" t="s">
        <v>563</v>
      </c>
      <c r="I108" s="199" t="s">
        <v>596</v>
      </c>
      <c r="J108" s="204" t="s">
        <v>570</v>
      </c>
      <c r="K108" s="204" t="s">
        <v>570</v>
      </c>
      <c r="L108" s="199" t="s">
        <v>596</v>
      </c>
    </row>
    <row r="109" spans="1:12" ht="13.2">
      <c r="A109" s="249" t="s">
        <v>461</v>
      </c>
      <c r="B109" s="155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</row>
    <row r="110" spans="1:12" ht="22.2">
      <c r="A110" s="246"/>
      <c r="B110" s="153" t="s">
        <v>522</v>
      </c>
      <c r="C110" s="202" t="s">
        <v>569</v>
      </c>
      <c r="D110" s="202" t="s">
        <v>569</v>
      </c>
      <c r="E110" s="202" t="s">
        <v>569</v>
      </c>
      <c r="F110" s="202" t="s">
        <v>569</v>
      </c>
      <c r="G110" s="202" t="s">
        <v>569</v>
      </c>
      <c r="H110" s="202" t="s">
        <v>569</v>
      </c>
      <c r="I110" s="205" t="s">
        <v>564</v>
      </c>
      <c r="J110" s="202" t="s">
        <v>569</v>
      </c>
      <c r="K110" s="202" t="s">
        <v>569</v>
      </c>
      <c r="L110" s="205" t="s">
        <v>564</v>
      </c>
    </row>
    <row r="111" spans="1:12" ht="13.2">
      <c r="A111" s="247"/>
      <c r="B111" s="155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</row>
    <row r="112" spans="1:12" ht="17.399999999999999">
      <c r="A112" s="248" t="s">
        <v>523</v>
      </c>
      <c r="B112" s="159" t="s">
        <v>467</v>
      </c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</row>
    <row r="113" spans="1:12" ht="15.6">
      <c r="A113" s="246"/>
      <c r="B113" s="169" t="s">
        <v>524</v>
      </c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</row>
    <row r="114" spans="1:12" ht="15.6">
      <c r="A114" s="246"/>
      <c r="B114" s="169" t="s">
        <v>525</v>
      </c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</row>
    <row r="115" spans="1:12" ht="15.6">
      <c r="A115" s="246"/>
      <c r="B115" s="169" t="s">
        <v>526</v>
      </c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</row>
    <row r="116" spans="1:12" ht="15.6">
      <c r="A116" s="246"/>
      <c r="B116" s="169" t="s">
        <v>527</v>
      </c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</row>
    <row r="117" spans="1:12" ht="15.6">
      <c r="A117" s="246"/>
      <c r="B117" s="169" t="s">
        <v>528</v>
      </c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</row>
    <row r="118" spans="1:12" ht="15.6">
      <c r="A118" s="246"/>
      <c r="B118" s="169" t="s">
        <v>529</v>
      </c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</row>
    <row r="119" spans="1:12" ht="15.6">
      <c r="A119" s="246"/>
      <c r="B119" s="179" t="s">
        <v>530</v>
      </c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</row>
    <row r="120" spans="1:12" ht="15.6">
      <c r="A120" s="246"/>
      <c r="B120" s="174" t="s">
        <v>531</v>
      </c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</row>
    <row r="121" spans="1:12" ht="15.6">
      <c r="A121" s="246"/>
      <c r="B121" s="179" t="s">
        <v>532</v>
      </c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</row>
    <row r="122" spans="1:12" ht="22.8">
      <c r="A122" s="246"/>
      <c r="B122" s="161" t="s">
        <v>468</v>
      </c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</row>
    <row r="123" spans="1:12" ht="17.399999999999999">
      <c r="A123" s="246"/>
      <c r="B123" s="175" t="str">
        <f>HYPERLINK("https://codeforces.com/group/MWSDmqGsZm/contest/219432","Sheet #2 (Loops )")</f>
        <v>Sheet #2 (Loops )</v>
      </c>
      <c r="C123" s="204" t="s">
        <v>570</v>
      </c>
      <c r="D123" s="204" t="s">
        <v>570</v>
      </c>
      <c r="E123" s="204" t="s">
        <v>570</v>
      </c>
      <c r="F123" s="204" t="s">
        <v>570</v>
      </c>
      <c r="G123" s="204" t="s">
        <v>570</v>
      </c>
      <c r="H123" s="204" t="s">
        <v>570</v>
      </c>
      <c r="I123" s="204" t="s">
        <v>570</v>
      </c>
      <c r="J123" s="204" t="s">
        <v>570</v>
      </c>
      <c r="K123" s="204" t="s">
        <v>570</v>
      </c>
      <c r="L123" s="204" t="s">
        <v>570</v>
      </c>
    </row>
    <row r="124" spans="1:12" ht="13.2">
      <c r="A124" s="249" t="s">
        <v>461</v>
      </c>
      <c r="B124" s="155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</row>
    <row r="125" spans="1:12" ht="22.2">
      <c r="A125" s="246"/>
      <c r="B125" s="153" t="s">
        <v>533</v>
      </c>
      <c r="C125" s="202" t="s">
        <v>569</v>
      </c>
      <c r="D125" s="202" t="s">
        <v>569</v>
      </c>
      <c r="E125" s="202" t="s">
        <v>569</v>
      </c>
      <c r="F125" s="202" t="s">
        <v>569</v>
      </c>
      <c r="G125" s="202" t="s">
        <v>569</v>
      </c>
      <c r="H125" s="202" t="s">
        <v>569</v>
      </c>
      <c r="I125" s="202" t="s">
        <v>569</v>
      </c>
      <c r="J125" s="202" t="s">
        <v>569</v>
      </c>
      <c r="K125" s="202" t="s">
        <v>569</v>
      </c>
      <c r="L125" s="205" t="s">
        <v>564</v>
      </c>
    </row>
    <row r="126" spans="1:12" ht="13.2">
      <c r="A126" s="247"/>
      <c r="B126" s="155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</row>
    <row r="127" spans="1:12" ht="17.399999999999999">
      <c r="A127" s="248" t="s">
        <v>534</v>
      </c>
      <c r="B127" s="159" t="s">
        <v>467</v>
      </c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</row>
    <row r="128" spans="1:12" ht="15.6">
      <c r="A128" s="246"/>
      <c r="B128" s="169" t="s">
        <v>535</v>
      </c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</row>
    <row r="129" spans="1:12" ht="15.6">
      <c r="A129" s="246"/>
      <c r="B129" s="169" t="s">
        <v>536</v>
      </c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</row>
    <row r="130" spans="1:12" ht="15.6">
      <c r="A130" s="246"/>
      <c r="B130" s="169" t="str">
        <f>HYPERLINK("https://youtu.be/bEbNYkEphL4","what is online judge and how to register in codeforces ?")</f>
        <v>what is online judge and how to register in codeforces ?</v>
      </c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</row>
    <row r="131" spans="1:12" ht="15.6">
      <c r="A131" s="246"/>
      <c r="B131" s="170" t="s">
        <v>537</v>
      </c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</row>
    <row r="132" spans="1:12" ht="15.6">
      <c r="A132" s="246"/>
      <c r="B132" s="169" t="s">
        <v>538</v>
      </c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</row>
    <row r="133" spans="1:12" ht="15.6">
      <c r="A133" s="246"/>
      <c r="B133" s="169" t="s">
        <v>539</v>
      </c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</row>
    <row r="134" spans="1:12" ht="15.6">
      <c r="A134" s="246"/>
      <c r="B134" s="169" t="s">
        <v>540</v>
      </c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</row>
    <row r="135" spans="1:12" ht="15.6">
      <c r="A135" s="246"/>
      <c r="B135" s="169" t="s">
        <v>541</v>
      </c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</row>
    <row r="136" spans="1:12" ht="15.6">
      <c r="A136" s="246"/>
      <c r="B136" s="169" t="s">
        <v>542</v>
      </c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</row>
    <row r="137" spans="1:12" ht="15.6">
      <c r="A137" s="246"/>
      <c r="B137" s="169" t="s">
        <v>543</v>
      </c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</row>
    <row r="138" spans="1:12" ht="15.6">
      <c r="A138" s="246"/>
      <c r="B138" s="169" t="s">
        <v>544</v>
      </c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</row>
    <row r="139" spans="1:12" ht="15.6">
      <c r="A139" s="246"/>
      <c r="B139" s="169" t="s">
        <v>545</v>
      </c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</row>
    <row r="140" spans="1:12" ht="15.6">
      <c r="A140" s="246"/>
      <c r="B140" s="169" t="s">
        <v>546</v>
      </c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</row>
    <row r="141" spans="1:12" ht="15.6">
      <c r="A141" s="246"/>
      <c r="B141" s="171" t="s">
        <v>547</v>
      </c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</row>
    <row r="142" spans="1:12" ht="15.6">
      <c r="A142" s="246"/>
      <c r="B142" s="180" t="s">
        <v>548</v>
      </c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</row>
    <row r="143" spans="1:12" ht="15.6">
      <c r="A143" s="246"/>
      <c r="B143" s="180" t="s">
        <v>549</v>
      </c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</row>
    <row r="144" spans="1:12" ht="15.6">
      <c r="A144" s="246"/>
      <c r="B144" s="180" t="s">
        <v>550</v>
      </c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</row>
    <row r="145" spans="1:12" ht="22.8">
      <c r="A145" s="246"/>
      <c r="B145" s="161" t="s">
        <v>468</v>
      </c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</row>
    <row r="146" spans="1:12" ht="17.399999999999999">
      <c r="A146" s="247"/>
      <c r="B146" s="182" t="str">
        <f>HYPERLINK("https://codeforces.com/group/MWSDmqGsZm/contest/219158","Sheet #1 (Data type - Conditions)")</f>
        <v>Sheet #1 (Data type - Conditions)</v>
      </c>
      <c r="C146" s="202" t="s">
        <v>570</v>
      </c>
      <c r="D146" s="202" t="s">
        <v>570</v>
      </c>
      <c r="E146" s="202" t="s">
        <v>570</v>
      </c>
      <c r="F146" s="202" t="s">
        <v>570</v>
      </c>
      <c r="G146" s="202" t="s">
        <v>570</v>
      </c>
      <c r="H146" s="202" t="s">
        <v>570</v>
      </c>
      <c r="I146" s="205" t="s">
        <v>608</v>
      </c>
      <c r="J146" s="202" t="s">
        <v>570</v>
      </c>
      <c r="K146" s="202" t="s">
        <v>570</v>
      </c>
      <c r="L146" s="202" t="s">
        <v>570</v>
      </c>
    </row>
  </sheetData>
  <mergeCells count="24">
    <mergeCell ref="A124:A126"/>
    <mergeCell ref="A127:A146"/>
    <mergeCell ref="A66:A74"/>
    <mergeCell ref="A75:A77"/>
    <mergeCell ref="A78:A80"/>
    <mergeCell ref="A81:A83"/>
    <mergeCell ref="A84:A86"/>
    <mergeCell ref="A87:A108"/>
    <mergeCell ref="A109:A111"/>
    <mergeCell ref="A39:A50"/>
    <mergeCell ref="A51:A53"/>
    <mergeCell ref="A54:A56"/>
    <mergeCell ref="A57:A64"/>
    <mergeCell ref="A112:A123"/>
    <mergeCell ref="A16:A19"/>
    <mergeCell ref="A21:A23"/>
    <mergeCell ref="A25:A32"/>
    <mergeCell ref="A33:A35"/>
    <mergeCell ref="A36:A38"/>
    <mergeCell ref="A2:B2"/>
    <mergeCell ref="A3:A5"/>
    <mergeCell ref="A6:A8"/>
    <mergeCell ref="A9:A11"/>
    <mergeCell ref="A12:A14"/>
  </mergeCells>
  <conditionalFormatting sqref="C3:L146 A15 A20 A24 M36:Z146 A65">
    <cfRule type="containsText" dxfId="15" priority="1" stopIfTrue="1" operator="containsText" text="AC">
      <formula>NOT(ISERROR(SEARCH(("AC"),(C3))))</formula>
    </cfRule>
  </conditionalFormatting>
  <hyperlinks>
    <hyperlink ref="B4" r:id="rId1"/>
    <hyperlink ref="B7" r:id="rId2"/>
    <hyperlink ref="B10" r:id="rId3"/>
    <hyperlink ref="B17" r:id="rId4"/>
    <hyperlink ref="B28" r:id="rId5"/>
    <hyperlink ref="B29" r:id="rId6"/>
    <hyperlink ref="B30" r:id="rId7"/>
    <hyperlink ref="B34" r:id="rId8"/>
    <hyperlink ref="B37" r:id="rId9"/>
    <hyperlink ref="B40" r:id="rId10"/>
    <hyperlink ref="B41" r:id="rId11"/>
    <hyperlink ref="B42" r:id="rId12"/>
    <hyperlink ref="B43" r:id="rId13"/>
    <hyperlink ref="B44" r:id="rId14"/>
    <hyperlink ref="B45" r:id="rId15" location="slide=id.gd9e4a31fd9_0_3"/>
    <hyperlink ref="B46" r:id="rId16"/>
    <hyperlink ref="B47" r:id="rId17"/>
    <hyperlink ref="B48" r:id="rId18"/>
    <hyperlink ref="B52" r:id="rId19"/>
    <hyperlink ref="B55" r:id="rId20"/>
    <hyperlink ref="B58" r:id="rId21"/>
    <hyperlink ref="B59" r:id="rId22"/>
    <hyperlink ref="B60" r:id="rId23"/>
    <hyperlink ref="B61" r:id="rId24"/>
    <hyperlink ref="B62" r:id="rId25"/>
    <hyperlink ref="B67" r:id="rId26"/>
    <hyperlink ref="B68" r:id="rId27"/>
    <hyperlink ref="B69" r:id="rId28"/>
    <hyperlink ref="B71" r:id="rId29"/>
    <hyperlink ref="B72" r:id="rId30"/>
    <hyperlink ref="B76" r:id="rId31"/>
    <hyperlink ref="B79" r:id="rId32"/>
    <hyperlink ref="B82" r:id="rId33"/>
    <hyperlink ref="B85" r:id="rId34"/>
    <hyperlink ref="B90" r:id="rId35"/>
    <hyperlink ref="B91" r:id="rId36"/>
    <hyperlink ref="B92" r:id="rId37"/>
    <hyperlink ref="B94" r:id="rId38"/>
    <hyperlink ref="B95" r:id="rId39"/>
    <hyperlink ref="B96" r:id="rId40"/>
    <hyperlink ref="B97" r:id="rId41"/>
    <hyperlink ref="B98" r:id="rId42"/>
    <hyperlink ref="B99" r:id="rId43"/>
    <hyperlink ref="B100" r:id="rId44"/>
    <hyperlink ref="B101" r:id="rId45"/>
    <hyperlink ref="B102" r:id="rId46"/>
    <hyperlink ref="B103" r:id="rId47"/>
    <hyperlink ref="B104" r:id="rId48"/>
    <hyperlink ref="B105" r:id="rId49"/>
    <hyperlink ref="B106" r:id="rId50"/>
    <hyperlink ref="B110" r:id="rId51"/>
    <hyperlink ref="B113" r:id="rId52"/>
    <hyperlink ref="B114" r:id="rId53"/>
    <hyperlink ref="B115" r:id="rId54"/>
    <hyperlink ref="B116" r:id="rId55"/>
    <hyperlink ref="B117" r:id="rId56"/>
    <hyperlink ref="B118" r:id="rId57"/>
    <hyperlink ref="B119" r:id="rId58"/>
    <hyperlink ref="B120" r:id="rId59"/>
    <hyperlink ref="B121" r:id="rId60"/>
    <hyperlink ref="B125" r:id="rId61"/>
    <hyperlink ref="B128" r:id="rId62"/>
    <hyperlink ref="B129" r:id="rId63"/>
    <hyperlink ref="B131" r:id="rId64"/>
    <hyperlink ref="B132" r:id="rId65"/>
    <hyperlink ref="B133" r:id="rId66"/>
    <hyperlink ref="B134" r:id="rId67"/>
    <hyperlink ref="B135" r:id="rId68"/>
    <hyperlink ref="B136" r:id="rId69"/>
    <hyperlink ref="B137" r:id="rId70"/>
    <hyperlink ref="B138" r:id="rId71"/>
    <hyperlink ref="B139" r:id="rId72"/>
    <hyperlink ref="B140" r:id="rId73"/>
    <hyperlink ref="B141" r:id="rId74"/>
    <hyperlink ref="B142" r:id="rId75"/>
    <hyperlink ref="B143" r:id="rId76"/>
    <hyperlink ref="B144" r:id="rId77"/>
  </hyperlinks>
  <pageMargins left="0.7" right="0.7" top="0.75" bottom="0.75" header="0.3" footer="0.3"/>
  <legacyDrawing r:id="rId78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L1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5.44140625" customWidth="1"/>
    <col min="2" max="2" width="54.6640625" customWidth="1"/>
    <col min="3" max="12" width="30.21875" customWidth="1"/>
  </cols>
  <sheetData>
    <row r="1" spans="1:12">
      <c r="A1" s="147" t="s">
        <v>458</v>
      </c>
      <c r="B1" s="148" t="s">
        <v>227</v>
      </c>
      <c r="C1" s="207" t="str">
        <f>HYPERLINK("https://codeforces.com/profile/JannahAyman","JannahAyman")</f>
        <v>JannahAyman</v>
      </c>
      <c r="D1" s="207" t="str">
        <f>HYPERLINK("https://codeforces.com/profile/ranaosama4264","ranaosama4264")</f>
        <v>ranaosama4264</v>
      </c>
      <c r="E1" s="207" t="str">
        <f>HYPERLINK("https://codeforces.com/profile/Rawan.Sotohy","Rawan.Sotohy")</f>
        <v>Rawan.Sotohy</v>
      </c>
      <c r="F1" s="183" t="str">
        <f>HYPERLINK("https://codeforces.com/profile/Shahd1004","Shahd1004")</f>
        <v>Shahd1004</v>
      </c>
      <c r="G1" s="207" t="str">
        <f>HYPERLINK("https://codeforces.com/profile/maraimashraf907","maraimashraf907")</f>
        <v>maraimashraf907</v>
      </c>
      <c r="H1" s="183" t="str">
        <f>HYPERLINK("https://codeforces.com/profile/Aliaaezz320","Aliaaezz320")</f>
        <v>Aliaaezz320</v>
      </c>
      <c r="I1" s="183" t="str">
        <f>HYPERLINK("https://codeforces.com/profile/hanaa_Elshreif","hanaa_Elshreif")</f>
        <v>hanaa_Elshreif</v>
      </c>
      <c r="J1" s="183" t="str">
        <f>HYPERLINK("https://codeforces.com/profile/Maria_Ayman","Maria_Ayman")</f>
        <v>Maria_Ayman</v>
      </c>
      <c r="K1" s="207" t="str">
        <f>HYPERLINK("https://codeforces.com/profile/Gh-","Gh-")</f>
        <v>Gh-</v>
      </c>
      <c r="L1" s="207" t="str">
        <f>HYPERLINK("https://codeforces.com/profile/Sohila2","Sohila2")</f>
        <v>Sohila2</v>
      </c>
    </row>
    <row r="2" spans="1:12" ht="15.75" customHeight="1">
      <c r="A2" s="243" t="s">
        <v>459</v>
      </c>
      <c r="B2" s="244"/>
      <c r="C2" s="150" t="s">
        <v>609</v>
      </c>
      <c r="D2" s="150" t="s">
        <v>610</v>
      </c>
      <c r="E2" s="150" t="s">
        <v>611</v>
      </c>
      <c r="F2" s="150" t="s">
        <v>612</v>
      </c>
      <c r="G2" s="150" t="s">
        <v>613</v>
      </c>
      <c r="H2" s="150" t="s">
        <v>614</v>
      </c>
      <c r="I2" s="150" t="s">
        <v>615</v>
      </c>
      <c r="J2" s="150" t="s">
        <v>616</v>
      </c>
      <c r="K2" s="150" t="s">
        <v>617</v>
      </c>
      <c r="L2" s="150" t="s">
        <v>575</v>
      </c>
    </row>
    <row r="3" spans="1:12" ht="15.75" customHeight="1">
      <c r="A3" s="245" t="s">
        <v>461</v>
      </c>
      <c r="B3" s="151"/>
      <c r="C3" s="185"/>
      <c r="D3" s="185"/>
      <c r="E3" s="185"/>
      <c r="F3" s="185"/>
      <c r="G3" s="185"/>
      <c r="H3" s="185"/>
      <c r="I3" s="185"/>
      <c r="J3" s="185"/>
      <c r="K3" s="185"/>
      <c r="L3" s="185"/>
    </row>
    <row r="4" spans="1:12" ht="15.75" customHeight="1">
      <c r="A4" s="246"/>
      <c r="B4" s="153" t="s">
        <v>462</v>
      </c>
      <c r="C4" s="186" t="s">
        <v>582</v>
      </c>
      <c r="D4" s="187" t="s">
        <v>554</v>
      </c>
      <c r="E4" s="187" t="s">
        <v>554</v>
      </c>
      <c r="F4" s="186" t="s">
        <v>555</v>
      </c>
      <c r="G4" s="186" t="s">
        <v>583</v>
      </c>
      <c r="H4" s="186" t="s">
        <v>555</v>
      </c>
      <c r="I4" s="187" t="s">
        <v>554</v>
      </c>
      <c r="J4" s="187" t="s">
        <v>554</v>
      </c>
      <c r="K4" s="186" t="s">
        <v>583</v>
      </c>
      <c r="L4" s="186" t="s">
        <v>553</v>
      </c>
    </row>
    <row r="5" spans="1:12" ht="15.75" customHeight="1">
      <c r="A5" s="247"/>
      <c r="B5" s="155"/>
      <c r="C5" s="188"/>
      <c r="D5" s="188"/>
      <c r="E5" s="188"/>
      <c r="F5" s="188"/>
      <c r="G5" s="188"/>
      <c r="H5" s="188"/>
      <c r="I5" s="188"/>
      <c r="J5" s="188"/>
      <c r="K5" s="188"/>
      <c r="L5" s="188"/>
    </row>
    <row r="6" spans="1:12" ht="15.75" customHeight="1">
      <c r="A6" s="245" t="s">
        <v>461</v>
      </c>
      <c r="B6" s="151"/>
      <c r="C6" s="185"/>
      <c r="D6" s="185"/>
      <c r="E6" s="185"/>
      <c r="F6" s="185"/>
      <c r="G6" s="185"/>
      <c r="H6" s="185"/>
      <c r="I6" s="185"/>
      <c r="J6" s="185"/>
      <c r="K6" s="185"/>
      <c r="L6" s="185"/>
    </row>
    <row r="7" spans="1:12" ht="15.75" customHeight="1">
      <c r="A7" s="246"/>
      <c r="B7" s="153" t="s">
        <v>464</v>
      </c>
      <c r="C7" s="186" t="s">
        <v>555</v>
      </c>
      <c r="D7" s="187" t="s">
        <v>554</v>
      </c>
      <c r="E7" s="187" t="s">
        <v>554</v>
      </c>
      <c r="F7" s="186" t="s">
        <v>555</v>
      </c>
      <c r="G7" s="186" t="s">
        <v>582</v>
      </c>
      <c r="H7" s="186" t="s">
        <v>555</v>
      </c>
      <c r="I7" s="187" t="s">
        <v>554</v>
      </c>
      <c r="J7" s="187" t="s">
        <v>554</v>
      </c>
      <c r="K7" s="186" t="s">
        <v>582</v>
      </c>
      <c r="L7" s="186" t="s">
        <v>553</v>
      </c>
    </row>
    <row r="8" spans="1:12" ht="15.75" customHeight="1">
      <c r="A8" s="247"/>
      <c r="B8" s="155"/>
      <c r="C8" s="188"/>
      <c r="D8" s="188"/>
      <c r="E8" s="188"/>
      <c r="F8" s="188"/>
      <c r="G8" s="188"/>
      <c r="H8" s="188"/>
      <c r="I8" s="188"/>
      <c r="J8" s="188"/>
      <c r="K8" s="188"/>
      <c r="L8" s="188"/>
    </row>
    <row r="9" spans="1:12" ht="15.75" customHeight="1">
      <c r="A9" s="245" t="s">
        <v>461</v>
      </c>
      <c r="B9" s="151"/>
      <c r="C9" s="185"/>
      <c r="D9" s="185"/>
      <c r="E9" s="185"/>
      <c r="F9" s="185"/>
      <c r="G9" s="185"/>
      <c r="H9" s="185"/>
      <c r="I9" s="185"/>
      <c r="J9" s="185"/>
      <c r="K9" s="185"/>
      <c r="L9" s="185"/>
    </row>
    <row r="10" spans="1:12" ht="15.75" customHeight="1">
      <c r="A10" s="246"/>
      <c r="B10" s="157" t="s">
        <v>465</v>
      </c>
      <c r="C10" s="189" t="s">
        <v>582</v>
      </c>
      <c r="D10" s="189" t="s">
        <v>555</v>
      </c>
      <c r="E10" s="189" t="s">
        <v>553</v>
      </c>
      <c r="F10" s="189" t="s">
        <v>553</v>
      </c>
      <c r="G10" s="189" t="s">
        <v>583</v>
      </c>
      <c r="H10" s="189" t="s">
        <v>582</v>
      </c>
      <c r="I10" s="189" t="s">
        <v>553</v>
      </c>
      <c r="J10" s="189" t="s">
        <v>553</v>
      </c>
      <c r="K10" s="209" t="s">
        <v>581</v>
      </c>
      <c r="L10" s="189" t="s">
        <v>555</v>
      </c>
    </row>
    <row r="11" spans="1:12" ht="15.75" customHeight="1">
      <c r="A11" s="247"/>
      <c r="B11" s="155"/>
      <c r="C11" s="188"/>
      <c r="D11" s="188"/>
      <c r="E11" s="188"/>
      <c r="F11" s="188"/>
      <c r="G11" s="188"/>
      <c r="H11" s="188"/>
      <c r="I11" s="188"/>
      <c r="J11" s="188"/>
      <c r="K11" s="188"/>
      <c r="L11" s="188"/>
    </row>
    <row r="12" spans="1:12">
      <c r="A12" s="248" t="s">
        <v>466</v>
      </c>
      <c r="B12" s="159" t="s">
        <v>467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1"/>
    </row>
    <row r="13" spans="1:12" ht="15.75" customHeight="1">
      <c r="A13" s="246"/>
      <c r="B13" s="161" t="s">
        <v>468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</row>
    <row r="14" spans="1:12">
      <c r="A14" s="246"/>
      <c r="B14" s="162" t="str">
        <f>HYPERLINK("https://codeforces.com/group/MWSDmqGsZm/contest/223340","Sheet #10 (General Hard)")</f>
        <v>Sheet #10 (General Hard)</v>
      </c>
      <c r="C14" s="194" t="s">
        <v>584</v>
      </c>
      <c r="D14" s="192" t="s">
        <v>556</v>
      </c>
      <c r="E14" s="192" t="s">
        <v>556</v>
      </c>
      <c r="F14" s="194" t="s">
        <v>618</v>
      </c>
      <c r="G14" s="192" t="s">
        <v>556</v>
      </c>
      <c r="H14" s="194" t="s">
        <v>591</v>
      </c>
      <c r="I14" s="192" t="s">
        <v>556</v>
      </c>
      <c r="J14" s="192" t="s">
        <v>556</v>
      </c>
      <c r="K14" s="192" t="s">
        <v>556</v>
      </c>
      <c r="L14" s="192" t="s">
        <v>556</v>
      </c>
    </row>
    <row r="15" spans="1:12" ht="15.75" customHeight="1">
      <c r="A15" s="164"/>
      <c r="B15" s="155"/>
      <c r="C15" s="193"/>
      <c r="D15" s="193"/>
      <c r="E15" s="193"/>
      <c r="F15" s="193"/>
      <c r="G15" s="193"/>
      <c r="H15" s="193"/>
      <c r="I15" s="193"/>
      <c r="J15" s="193"/>
      <c r="K15" s="193"/>
      <c r="L15" s="193"/>
    </row>
    <row r="16" spans="1:12">
      <c r="A16" s="248" t="s">
        <v>469</v>
      </c>
      <c r="B16" s="159" t="s">
        <v>467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</row>
    <row r="17" spans="1:12">
      <c r="A17" s="246"/>
      <c r="B17" s="165" t="s">
        <v>470</v>
      </c>
      <c r="C17" s="168" t="b">
        <v>0</v>
      </c>
      <c r="D17" s="168" t="b">
        <v>0</v>
      </c>
      <c r="E17" s="168" t="b">
        <v>0</v>
      </c>
      <c r="F17" s="168" t="b">
        <v>0</v>
      </c>
      <c r="G17" s="168" t="b">
        <v>0</v>
      </c>
      <c r="H17" s="168" t="b">
        <v>0</v>
      </c>
      <c r="I17" s="168" t="b">
        <v>0</v>
      </c>
      <c r="J17" s="168" t="b">
        <v>1</v>
      </c>
      <c r="K17" s="168" t="b">
        <v>0</v>
      </c>
      <c r="L17" s="168" t="b">
        <v>0</v>
      </c>
    </row>
    <row r="18" spans="1:12" ht="15.75" customHeight="1">
      <c r="A18" s="246"/>
      <c r="B18" s="161" t="s">
        <v>468</v>
      </c>
      <c r="C18" s="191"/>
      <c r="D18" s="191"/>
      <c r="E18" s="191"/>
      <c r="F18" s="191"/>
      <c r="G18" s="191"/>
      <c r="H18" s="191"/>
      <c r="I18" s="191"/>
      <c r="J18" s="191"/>
      <c r="K18" s="191"/>
      <c r="L18" s="191"/>
    </row>
    <row r="19" spans="1:12">
      <c r="A19" s="246"/>
      <c r="B19" s="162" t="str">
        <f>HYPERLINK("https://codeforces.com/group/MWSDmqGsZm/contest/223207","Sheet #9 (General Medium)")</f>
        <v>Sheet #9 (General Medium)</v>
      </c>
      <c r="C19" s="194" t="s">
        <v>589</v>
      </c>
      <c r="D19" s="192" t="s">
        <v>556</v>
      </c>
      <c r="E19" s="192" t="s">
        <v>556</v>
      </c>
      <c r="F19" s="194" t="s">
        <v>619</v>
      </c>
      <c r="G19" s="194" t="s">
        <v>558</v>
      </c>
      <c r="H19" s="194" t="s">
        <v>585</v>
      </c>
      <c r="I19" s="192" t="s">
        <v>556</v>
      </c>
      <c r="J19" s="192" t="s">
        <v>556</v>
      </c>
      <c r="K19" s="194" t="s">
        <v>587</v>
      </c>
      <c r="L19" s="192" t="s">
        <v>556</v>
      </c>
    </row>
    <row r="20" spans="1:12" ht="15.75" customHeight="1">
      <c r="A20" s="164"/>
      <c r="B20" s="155"/>
      <c r="C20" s="193"/>
      <c r="D20" s="193"/>
      <c r="E20" s="193"/>
      <c r="F20" s="193"/>
      <c r="G20" s="193"/>
      <c r="H20" s="193"/>
      <c r="I20" s="193"/>
      <c r="J20" s="193"/>
      <c r="K20" s="193"/>
      <c r="L20" s="193"/>
    </row>
    <row r="21" spans="1:12">
      <c r="A21" s="248" t="s">
        <v>471</v>
      </c>
      <c r="B21" s="159" t="s">
        <v>467</v>
      </c>
      <c r="C21" s="191"/>
      <c r="D21" s="191"/>
      <c r="E21" s="191"/>
      <c r="F21" s="191"/>
      <c r="G21" s="191"/>
      <c r="H21" s="191"/>
      <c r="I21" s="191"/>
      <c r="J21" s="191"/>
      <c r="K21" s="191"/>
      <c r="L21" s="191"/>
    </row>
    <row r="22" spans="1:12" ht="15.75" customHeight="1">
      <c r="A22" s="246"/>
      <c r="B22" s="161" t="s">
        <v>468</v>
      </c>
      <c r="C22" s="191"/>
      <c r="D22" s="191"/>
      <c r="E22" s="191"/>
      <c r="F22" s="191"/>
      <c r="G22" s="191"/>
      <c r="H22" s="191"/>
      <c r="I22" s="191"/>
      <c r="J22" s="191"/>
      <c r="K22" s="191"/>
      <c r="L22" s="191"/>
    </row>
    <row r="23" spans="1:12">
      <c r="A23" s="246"/>
      <c r="B23" s="162" t="str">
        <f>HYPERLINK("https://codeforces.com/group/MWSDmqGsZm/contest/223206","Sheet #8 (General Easy)")</f>
        <v>Sheet #8 (General Easy)</v>
      </c>
      <c r="C23" s="194" t="s">
        <v>620</v>
      </c>
      <c r="D23" s="192" t="s">
        <v>556</v>
      </c>
      <c r="E23" s="192" t="s">
        <v>556</v>
      </c>
      <c r="F23" s="194" t="s">
        <v>558</v>
      </c>
      <c r="G23" s="194" t="s">
        <v>596</v>
      </c>
      <c r="H23" s="194" t="s">
        <v>597</v>
      </c>
      <c r="I23" s="194" t="s">
        <v>597</v>
      </c>
      <c r="J23" s="194" t="s">
        <v>584</v>
      </c>
      <c r="K23" s="194" t="s">
        <v>558</v>
      </c>
      <c r="L23" s="194" t="s">
        <v>584</v>
      </c>
    </row>
    <row r="24" spans="1:12" ht="15.75" customHeight="1">
      <c r="A24" s="164"/>
      <c r="B24" s="155"/>
      <c r="C24" s="193"/>
      <c r="D24" s="193"/>
      <c r="E24" s="193"/>
      <c r="F24" s="193"/>
      <c r="G24" s="193"/>
      <c r="H24" s="193"/>
      <c r="I24" s="193"/>
      <c r="J24" s="193"/>
      <c r="K24" s="193"/>
      <c r="L24" s="193"/>
    </row>
    <row r="25" spans="1:12">
      <c r="A25" s="248" t="s">
        <v>472</v>
      </c>
      <c r="B25" s="159" t="s">
        <v>467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</row>
    <row r="26" spans="1:12">
      <c r="A26" s="246"/>
      <c r="B26" s="167" t="str">
        <f>HYPERLINK("https://youtu.be/ZlyYQqYj2W8", "C++ Language ( Recursive Functions 1- Intro)")</f>
        <v>C++ Language ( Recursive Functions 1- Intro)</v>
      </c>
      <c r="C26" s="168" t="b">
        <v>0</v>
      </c>
      <c r="D26" s="168" t="b">
        <v>0</v>
      </c>
      <c r="E26" s="168" t="b">
        <v>0</v>
      </c>
      <c r="F26" s="168" t="b">
        <v>0</v>
      </c>
      <c r="G26" s="168" t="b">
        <v>0</v>
      </c>
      <c r="H26" s="168" t="b">
        <v>0</v>
      </c>
      <c r="I26" s="168" t="b">
        <v>0</v>
      </c>
      <c r="J26" s="168" t="b">
        <v>1</v>
      </c>
      <c r="K26" s="168" t="b">
        <v>0</v>
      </c>
      <c r="L26" s="168" t="b">
        <v>0</v>
      </c>
    </row>
    <row r="27" spans="1:12">
      <c r="A27" s="246"/>
      <c r="B27" s="169" t="str">
        <f>HYPERLINK("https://youtu.be/OUxtZa4jyq4", "C++ Language ( Recursive Functions 2-Homework)")</f>
        <v>C++ Language ( Recursive Functions 2-Homework)</v>
      </c>
      <c r="C27" s="168" t="b">
        <v>0</v>
      </c>
      <c r="D27" s="168" t="b">
        <v>0</v>
      </c>
      <c r="E27" s="168" t="b">
        <v>0</v>
      </c>
      <c r="F27" s="168" t="b">
        <v>0</v>
      </c>
      <c r="G27" s="168" t="b">
        <v>0</v>
      </c>
      <c r="H27" s="168" t="b">
        <v>0</v>
      </c>
      <c r="I27" s="168" t="b">
        <v>0</v>
      </c>
      <c r="J27" s="168" t="b">
        <v>1</v>
      </c>
      <c r="K27" s="168" t="b">
        <v>0</v>
      </c>
      <c r="L27" s="168" t="b">
        <v>0</v>
      </c>
    </row>
    <row r="28" spans="1:12">
      <c r="A28" s="246"/>
      <c r="B28" s="170" t="s">
        <v>473</v>
      </c>
      <c r="C28" s="168" t="b">
        <v>0</v>
      </c>
      <c r="D28" s="168" t="b">
        <v>0</v>
      </c>
      <c r="E28" s="168" t="b">
        <v>0</v>
      </c>
      <c r="F28" s="168" t="b">
        <v>0</v>
      </c>
      <c r="G28" s="168" t="b">
        <v>0</v>
      </c>
      <c r="H28" s="168" t="b">
        <v>0</v>
      </c>
      <c r="I28" s="168" t="b">
        <v>0</v>
      </c>
      <c r="J28" s="168" t="b">
        <v>1</v>
      </c>
      <c r="K28" s="168" t="b">
        <v>0</v>
      </c>
      <c r="L28" s="168" t="b">
        <v>0</v>
      </c>
    </row>
    <row r="29" spans="1:12">
      <c r="A29" s="246"/>
      <c r="B29" s="171" t="s">
        <v>474</v>
      </c>
      <c r="C29" s="168" t="b">
        <v>0</v>
      </c>
      <c r="D29" s="168" t="b">
        <v>0</v>
      </c>
      <c r="E29" s="168" t="b">
        <v>0</v>
      </c>
      <c r="F29" s="168" t="b">
        <v>0</v>
      </c>
      <c r="G29" s="168" t="b">
        <v>0</v>
      </c>
      <c r="H29" s="168" t="b">
        <v>0</v>
      </c>
      <c r="I29" s="168" t="b">
        <v>0</v>
      </c>
      <c r="J29" s="168" t="b">
        <v>1</v>
      </c>
      <c r="K29" s="168" t="b">
        <v>0</v>
      </c>
      <c r="L29" s="168" t="b">
        <v>0</v>
      </c>
    </row>
    <row r="30" spans="1:12">
      <c r="A30" s="246"/>
      <c r="B30" s="171" t="s">
        <v>475</v>
      </c>
      <c r="C30" s="168" t="b">
        <v>0</v>
      </c>
      <c r="D30" s="168" t="b">
        <v>0</v>
      </c>
      <c r="E30" s="168" t="b">
        <v>0</v>
      </c>
      <c r="F30" s="168" t="b">
        <v>0</v>
      </c>
      <c r="G30" s="168" t="b">
        <v>0</v>
      </c>
      <c r="H30" s="168" t="b">
        <v>0</v>
      </c>
      <c r="I30" s="168" t="b">
        <v>0</v>
      </c>
      <c r="J30" s="168" t="b">
        <v>1</v>
      </c>
      <c r="K30" s="168" t="b">
        <v>0</v>
      </c>
      <c r="L30" s="168" t="b">
        <v>0</v>
      </c>
    </row>
    <row r="31" spans="1:12" ht="15.75" customHeight="1">
      <c r="A31" s="246"/>
      <c r="B31" s="161" t="s">
        <v>468</v>
      </c>
      <c r="C31" s="191"/>
      <c r="D31" s="191"/>
      <c r="E31" s="191"/>
      <c r="F31" s="191"/>
      <c r="G31" s="191"/>
      <c r="H31" s="191"/>
      <c r="I31" s="191"/>
      <c r="J31" s="191"/>
      <c r="K31" s="191"/>
      <c r="L31" s="191"/>
    </row>
    <row r="32" spans="1:12" ht="17.399999999999999">
      <c r="A32" s="246"/>
      <c r="B32" s="162" t="str">
        <f>HYPERLINK("https://codeforces.com/group/MWSDmqGsZm/contest/223339","Sheet #7 (Recursion)")</f>
        <v>Sheet #7 (Recursion)</v>
      </c>
      <c r="C32" s="194" t="s">
        <v>557</v>
      </c>
      <c r="D32" s="194" t="s">
        <v>593</v>
      </c>
      <c r="E32" s="194" t="s">
        <v>593</v>
      </c>
      <c r="F32" s="194" t="s">
        <v>563</v>
      </c>
      <c r="G32" s="194" t="s">
        <v>584</v>
      </c>
      <c r="H32" s="194" t="s">
        <v>620</v>
      </c>
      <c r="I32" s="194" t="s">
        <v>593</v>
      </c>
      <c r="J32" s="194" t="s">
        <v>597</v>
      </c>
      <c r="K32" s="194" t="s">
        <v>563</v>
      </c>
      <c r="L32" s="194" t="s">
        <v>590</v>
      </c>
    </row>
    <row r="33" spans="1:12" ht="13.2">
      <c r="A33" s="245" t="s">
        <v>461</v>
      </c>
      <c r="B33" s="151"/>
      <c r="C33" s="185"/>
      <c r="D33" s="185"/>
      <c r="E33" s="185"/>
      <c r="F33" s="185"/>
      <c r="G33" s="185"/>
      <c r="H33" s="185"/>
      <c r="I33" s="185"/>
      <c r="J33" s="185"/>
      <c r="K33" s="185"/>
      <c r="L33" s="185"/>
    </row>
    <row r="34" spans="1:12" ht="22.2">
      <c r="A34" s="246"/>
      <c r="B34" s="172" t="s">
        <v>476</v>
      </c>
      <c r="C34" s="196" t="s">
        <v>559</v>
      </c>
      <c r="D34" s="196" t="s">
        <v>607</v>
      </c>
      <c r="E34" s="197" t="s">
        <v>560</v>
      </c>
      <c r="F34" s="196" t="s">
        <v>601</v>
      </c>
      <c r="G34" s="196" t="s">
        <v>568</v>
      </c>
      <c r="H34" s="196" t="s">
        <v>600</v>
      </c>
      <c r="I34" s="196" t="s">
        <v>559</v>
      </c>
      <c r="J34" s="196" t="s">
        <v>602</v>
      </c>
      <c r="K34" s="196" t="s">
        <v>602</v>
      </c>
      <c r="L34" s="196" t="s">
        <v>601</v>
      </c>
    </row>
    <row r="35" spans="1:12" ht="13.2">
      <c r="A35" s="247"/>
      <c r="B35" s="155"/>
      <c r="C35" s="188"/>
      <c r="D35" s="188"/>
      <c r="E35" s="188"/>
      <c r="F35" s="188"/>
      <c r="G35" s="188"/>
      <c r="H35" s="188"/>
      <c r="I35" s="188"/>
      <c r="J35" s="188"/>
      <c r="K35" s="188"/>
      <c r="L35" s="188"/>
    </row>
    <row r="36" spans="1:12" ht="13.2">
      <c r="A36" s="245" t="s">
        <v>461</v>
      </c>
      <c r="B36" s="155"/>
      <c r="C36" s="188"/>
      <c r="D36" s="188"/>
      <c r="E36" s="188"/>
      <c r="F36" s="188"/>
      <c r="G36" s="188"/>
      <c r="H36" s="188"/>
      <c r="I36" s="188"/>
      <c r="J36" s="188"/>
      <c r="K36" s="188"/>
      <c r="L36" s="188"/>
    </row>
    <row r="37" spans="1:12" ht="22.2">
      <c r="A37" s="246"/>
      <c r="B37" s="153" t="s">
        <v>477</v>
      </c>
      <c r="C37" s="186" t="s">
        <v>564</v>
      </c>
      <c r="D37" s="186" t="s">
        <v>621</v>
      </c>
      <c r="E37" s="186" t="s">
        <v>561</v>
      </c>
      <c r="F37" s="186" t="s">
        <v>564</v>
      </c>
      <c r="G37" s="186" t="s">
        <v>564</v>
      </c>
      <c r="H37" s="186" t="s">
        <v>604</v>
      </c>
      <c r="I37" s="186" t="s">
        <v>603</v>
      </c>
      <c r="J37" s="186" t="s">
        <v>603</v>
      </c>
      <c r="K37" s="186" t="s">
        <v>564</v>
      </c>
      <c r="L37" s="186" t="s">
        <v>603</v>
      </c>
    </row>
    <row r="38" spans="1:12" ht="13.2">
      <c r="A38" s="247"/>
      <c r="B38" s="155"/>
      <c r="C38" s="188"/>
      <c r="D38" s="188"/>
      <c r="E38" s="188"/>
      <c r="F38" s="188"/>
      <c r="G38" s="188"/>
      <c r="H38" s="188"/>
      <c r="I38" s="188"/>
      <c r="J38" s="188"/>
      <c r="K38" s="188"/>
      <c r="L38" s="188"/>
    </row>
    <row r="39" spans="1:12" ht="17.399999999999999">
      <c r="A39" s="248" t="s">
        <v>478</v>
      </c>
      <c r="B39" s="159" t="s">
        <v>467</v>
      </c>
      <c r="C39" s="195"/>
      <c r="D39" s="195"/>
      <c r="E39" s="195"/>
      <c r="F39" s="195"/>
      <c r="G39" s="195"/>
      <c r="H39" s="195"/>
      <c r="I39" s="195"/>
      <c r="J39" s="195"/>
      <c r="K39" s="195"/>
      <c r="L39" s="195"/>
    </row>
    <row r="40" spans="1:12" ht="15.6">
      <c r="A40" s="246"/>
      <c r="B40" s="170" t="s">
        <v>479</v>
      </c>
      <c r="C40" s="168" t="b">
        <v>0</v>
      </c>
      <c r="D40" s="168" t="b">
        <v>0</v>
      </c>
      <c r="E40" s="168" t="b">
        <v>0</v>
      </c>
      <c r="F40" s="168" t="b">
        <v>0</v>
      </c>
      <c r="G40" s="168" t="b">
        <v>0</v>
      </c>
      <c r="H40" s="168" t="b">
        <v>0</v>
      </c>
      <c r="I40" s="168" t="b">
        <v>0</v>
      </c>
      <c r="J40" s="168" t="b">
        <v>1</v>
      </c>
      <c r="K40" s="168" t="b">
        <v>0</v>
      </c>
      <c r="L40" s="168" t="b">
        <v>0</v>
      </c>
    </row>
    <row r="41" spans="1:12" ht="15.6">
      <c r="A41" s="246"/>
      <c r="B41" s="170" t="s">
        <v>480</v>
      </c>
      <c r="C41" s="168" t="b">
        <v>0</v>
      </c>
      <c r="D41" s="168" t="b">
        <v>0</v>
      </c>
      <c r="E41" s="168" t="b">
        <v>0</v>
      </c>
      <c r="F41" s="168" t="b">
        <v>0</v>
      </c>
      <c r="G41" s="168" t="b">
        <v>0</v>
      </c>
      <c r="H41" s="168" t="b">
        <v>0</v>
      </c>
      <c r="I41" s="168" t="b">
        <v>0</v>
      </c>
      <c r="J41" s="168" t="b">
        <v>0</v>
      </c>
      <c r="K41" s="168" t="b">
        <v>0</v>
      </c>
      <c r="L41" s="168" t="b">
        <v>0</v>
      </c>
    </row>
    <row r="42" spans="1:12" ht="15.6">
      <c r="A42" s="246"/>
      <c r="B42" s="170" t="s">
        <v>481</v>
      </c>
      <c r="C42" s="168" t="b">
        <v>0</v>
      </c>
      <c r="D42" s="168" t="b">
        <v>0</v>
      </c>
      <c r="E42" s="168" t="b">
        <v>0</v>
      </c>
      <c r="F42" s="168" t="b">
        <v>0</v>
      </c>
      <c r="G42" s="168" t="b">
        <v>0</v>
      </c>
      <c r="H42" s="168" t="b">
        <v>0</v>
      </c>
      <c r="I42" s="168" t="b">
        <v>0</v>
      </c>
      <c r="J42" s="168" t="b">
        <v>0</v>
      </c>
      <c r="K42" s="168" t="b">
        <v>0</v>
      </c>
      <c r="L42" s="168" t="b">
        <v>0</v>
      </c>
    </row>
    <row r="43" spans="1:12" ht="15.6">
      <c r="A43" s="246"/>
      <c r="B43" s="170" t="s">
        <v>482</v>
      </c>
      <c r="C43" s="168" t="b">
        <v>0</v>
      </c>
      <c r="D43" s="168" t="b">
        <v>0</v>
      </c>
      <c r="E43" s="168" t="b">
        <v>0</v>
      </c>
      <c r="F43" s="168" t="b">
        <v>0</v>
      </c>
      <c r="G43" s="168" t="b">
        <v>0</v>
      </c>
      <c r="H43" s="168" t="b">
        <v>0</v>
      </c>
      <c r="I43" s="168" t="b">
        <v>0</v>
      </c>
      <c r="J43" s="168" t="b">
        <v>0</v>
      </c>
      <c r="K43" s="168" t="b">
        <v>0</v>
      </c>
      <c r="L43" s="168" t="b">
        <v>0</v>
      </c>
    </row>
    <row r="44" spans="1:12" ht="15.6">
      <c r="A44" s="246"/>
      <c r="B44" s="170" t="s">
        <v>483</v>
      </c>
      <c r="C44" s="168" t="b">
        <v>0</v>
      </c>
      <c r="D44" s="168" t="b">
        <v>0</v>
      </c>
      <c r="E44" s="168" t="b">
        <v>0</v>
      </c>
      <c r="F44" s="168" t="b">
        <v>0</v>
      </c>
      <c r="G44" s="168" t="b">
        <v>0</v>
      </c>
      <c r="H44" s="168" t="b">
        <v>0</v>
      </c>
      <c r="I44" s="168" t="b">
        <v>0</v>
      </c>
      <c r="J44" s="168" t="b">
        <v>0</v>
      </c>
      <c r="K44" s="168" t="b">
        <v>0</v>
      </c>
      <c r="L44" s="168" t="b">
        <v>0</v>
      </c>
    </row>
    <row r="45" spans="1:12" ht="15.6">
      <c r="A45" s="246"/>
      <c r="B45" s="171" t="s">
        <v>484</v>
      </c>
      <c r="C45" s="168" t="b">
        <v>0</v>
      </c>
      <c r="D45" s="168" t="b">
        <v>0</v>
      </c>
      <c r="E45" s="168" t="b">
        <v>0</v>
      </c>
      <c r="F45" s="168" t="b">
        <v>0</v>
      </c>
      <c r="G45" s="168" t="b">
        <v>0</v>
      </c>
      <c r="H45" s="168" t="b">
        <v>0</v>
      </c>
      <c r="I45" s="168" t="b">
        <v>0</v>
      </c>
      <c r="J45" s="168" t="b">
        <v>1</v>
      </c>
      <c r="K45" s="168" t="b">
        <v>0</v>
      </c>
      <c r="L45" s="168" t="b">
        <v>0</v>
      </c>
    </row>
    <row r="46" spans="1:12" ht="15.6">
      <c r="A46" s="246"/>
      <c r="B46" s="171" t="s">
        <v>485</v>
      </c>
      <c r="C46" s="168" t="b">
        <v>0</v>
      </c>
      <c r="D46" s="168" t="b">
        <v>0</v>
      </c>
      <c r="E46" s="168" t="b">
        <v>0</v>
      </c>
      <c r="F46" s="168" t="b">
        <v>0</v>
      </c>
      <c r="G46" s="168" t="b">
        <v>0</v>
      </c>
      <c r="H46" s="168" t="b">
        <v>0</v>
      </c>
      <c r="I46" s="168" t="b">
        <v>0</v>
      </c>
      <c r="J46" s="168" t="b">
        <v>0</v>
      </c>
      <c r="K46" s="168" t="b">
        <v>0</v>
      </c>
      <c r="L46" s="168" t="b">
        <v>0</v>
      </c>
    </row>
    <row r="47" spans="1:12" ht="15.6">
      <c r="A47" s="246"/>
      <c r="B47" s="171" t="s">
        <v>486</v>
      </c>
      <c r="C47" s="168" t="b">
        <v>0</v>
      </c>
      <c r="D47" s="168" t="b">
        <v>0</v>
      </c>
      <c r="E47" s="168" t="b">
        <v>0</v>
      </c>
      <c r="F47" s="168" t="b">
        <v>0</v>
      </c>
      <c r="G47" s="168" t="b">
        <v>0</v>
      </c>
      <c r="H47" s="168" t="b">
        <v>0</v>
      </c>
      <c r="I47" s="168" t="b">
        <v>0</v>
      </c>
      <c r="J47" s="168" t="b">
        <v>1</v>
      </c>
      <c r="K47" s="168" t="b">
        <v>0</v>
      </c>
      <c r="L47" s="168" t="b">
        <v>0</v>
      </c>
    </row>
    <row r="48" spans="1:12" ht="15.6">
      <c r="A48" s="246"/>
      <c r="B48" s="174" t="s">
        <v>487</v>
      </c>
      <c r="C48" s="168" t="b">
        <v>0</v>
      </c>
      <c r="D48" s="168" t="b">
        <v>0</v>
      </c>
      <c r="E48" s="168" t="b">
        <v>0</v>
      </c>
      <c r="F48" s="168" t="b">
        <v>0</v>
      </c>
      <c r="G48" s="168" t="b">
        <v>0</v>
      </c>
      <c r="H48" s="168" t="b">
        <v>0</v>
      </c>
      <c r="I48" s="168" t="b">
        <v>0</v>
      </c>
      <c r="J48" s="168" t="b">
        <v>1</v>
      </c>
      <c r="K48" s="168" t="b">
        <v>0</v>
      </c>
      <c r="L48" s="168" t="b">
        <v>0</v>
      </c>
    </row>
    <row r="49" spans="1:12" ht="22.8">
      <c r="A49" s="246"/>
      <c r="B49" s="161" t="s">
        <v>468</v>
      </c>
      <c r="C49" s="191"/>
      <c r="D49" s="191"/>
      <c r="E49" s="191"/>
      <c r="F49" s="191"/>
      <c r="G49" s="191"/>
      <c r="H49" s="191"/>
      <c r="I49" s="191"/>
      <c r="J49" s="191"/>
      <c r="K49" s="191"/>
      <c r="L49" s="191"/>
    </row>
    <row r="50" spans="1:12" ht="17.399999999999999">
      <c r="A50" s="246"/>
      <c r="B50" s="162" t="str">
        <f>HYPERLINK("https://codeforces.com/group/MWSDmqGsZm/contest/223338","Sheet #6(Math - Geometry)")</f>
        <v>Sheet #6(Math - Geometry)</v>
      </c>
      <c r="C50" s="194" t="s">
        <v>563</v>
      </c>
      <c r="D50" s="194" t="s">
        <v>592</v>
      </c>
      <c r="E50" s="194" t="s">
        <v>563</v>
      </c>
      <c r="F50" s="194" t="s">
        <v>594</v>
      </c>
      <c r="G50" s="194" t="s">
        <v>558</v>
      </c>
      <c r="H50" s="194" t="s">
        <v>596</v>
      </c>
      <c r="I50" s="194" t="s">
        <v>596</v>
      </c>
      <c r="J50" s="194" t="s">
        <v>592</v>
      </c>
      <c r="K50" s="194" t="s">
        <v>596</v>
      </c>
      <c r="L50" s="194" t="s">
        <v>592</v>
      </c>
    </row>
    <row r="51" spans="1:12" ht="13.2">
      <c r="A51" s="245" t="s">
        <v>461</v>
      </c>
      <c r="B51" s="155"/>
      <c r="C51" s="188"/>
      <c r="D51" s="188"/>
      <c r="E51" s="188"/>
      <c r="F51" s="188"/>
      <c r="G51" s="188"/>
      <c r="H51" s="188"/>
      <c r="I51" s="188"/>
      <c r="J51" s="188"/>
      <c r="K51" s="188"/>
      <c r="L51" s="188"/>
    </row>
    <row r="52" spans="1:12" ht="22.2">
      <c r="A52" s="246"/>
      <c r="B52" s="153" t="s">
        <v>488</v>
      </c>
      <c r="C52" s="186" t="s">
        <v>604</v>
      </c>
      <c r="D52" s="186" t="s">
        <v>603</v>
      </c>
      <c r="E52" s="186" t="s">
        <v>621</v>
      </c>
      <c r="F52" s="186" t="s">
        <v>561</v>
      </c>
      <c r="G52" s="186" t="s">
        <v>604</v>
      </c>
      <c r="H52" s="186" t="s">
        <v>561</v>
      </c>
      <c r="I52" s="186" t="s">
        <v>564</v>
      </c>
      <c r="J52" s="208" t="s">
        <v>569</v>
      </c>
      <c r="K52" s="208" t="s">
        <v>569</v>
      </c>
      <c r="L52" s="186" t="s">
        <v>603</v>
      </c>
    </row>
    <row r="53" spans="1:12" ht="13.2">
      <c r="A53" s="247"/>
      <c r="B53" s="155"/>
      <c r="C53" s="188"/>
      <c r="D53" s="188"/>
      <c r="E53" s="188"/>
      <c r="F53" s="188"/>
      <c r="G53" s="188"/>
      <c r="H53" s="188"/>
      <c r="I53" s="188"/>
      <c r="J53" s="188"/>
      <c r="K53" s="188"/>
      <c r="L53" s="188"/>
    </row>
    <row r="54" spans="1:12" ht="13.2">
      <c r="A54" s="245" t="s">
        <v>461</v>
      </c>
      <c r="B54" s="155"/>
      <c r="C54" s="188"/>
      <c r="D54" s="188"/>
      <c r="E54" s="188"/>
      <c r="F54" s="188"/>
      <c r="G54" s="188"/>
      <c r="H54" s="188"/>
      <c r="I54" s="188"/>
      <c r="J54" s="188"/>
      <c r="K54" s="188"/>
      <c r="L54" s="188"/>
    </row>
    <row r="55" spans="1:12" ht="22.2">
      <c r="A55" s="246"/>
      <c r="B55" s="153" t="s">
        <v>489</v>
      </c>
      <c r="C55" s="186" t="s">
        <v>604</v>
      </c>
      <c r="D55" s="186" t="s">
        <v>604</v>
      </c>
      <c r="E55" s="186" t="s">
        <v>561</v>
      </c>
      <c r="F55" s="186" t="s">
        <v>564</v>
      </c>
      <c r="G55" s="186" t="s">
        <v>564</v>
      </c>
      <c r="H55" s="186" t="s">
        <v>564</v>
      </c>
      <c r="I55" s="186" t="s">
        <v>564</v>
      </c>
      <c r="J55" s="186" t="s">
        <v>564</v>
      </c>
      <c r="K55" s="208" t="s">
        <v>569</v>
      </c>
      <c r="L55" s="186" t="s">
        <v>561</v>
      </c>
    </row>
    <row r="56" spans="1:12" ht="13.2">
      <c r="A56" s="247"/>
      <c r="B56" s="155"/>
      <c r="C56" s="188"/>
      <c r="D56" s="188"/>
      <c r="E56" s="188"/>
      <c r="F56" s="188"/>
      <c r="G56" s="188"/>
      <c r="H56" s="188"/>
      <c r="I56" s="188"/>
      <c r="J56" s="188"/>
      <c r="K56" s="188"/>
      <c r="L56" s="188"/>
    </row>
    <row r="57" spans="1:12" ht="17.399999999999999">
      <c r="A57" s="248" t="s">
        <v>490</v>
      </c>
      <c r="B57" s="159" t="s">
        <v>467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  <row r="58" spans="1:12" ht="15.6">
      <c r="A58" s="246"/>
      <c r="B58" s="175" t="s">
        <v>491</v>
      </c>
      <c r="C58" s="168" t="b">
        <v>0</v>
      </c>
      <c r="D58" s="168" t="b">
        <v>0</v>
      </c>
      <c r="E58" s="168" t="b">
        <v>0</v>
      </c>
      <c r="F58" s="168" t="b">
        <v>0</v>
      </c>
      <c r="G58" s="168" t="b">
        <v>0</v>
      </c>
      <c r="H58" s="168" t="b">
        <v>0</v>
      </c>
      <c r="I58" s="168" t="b">
        <v>0</v>
      </c>
      <c r="J58" s="168" t="b">
        <v>1</v>
      </c>
      <c r="K58" s="168" t="b">
        <v>0</v>
      </c>
      <c r="L58" s="168" t="b">
        <v>0</v>
      </c>
    </row>
    <row r="59" spans="1:12" ht="15.6">
      <c r="A59" s="246"/>
      <c r="B59" s="175" t="s">
        <v>492</v>
      </c>
      <c r="C59" s="168" t="b">
        <v>0</v>
      </c>
      <c r="D59" s="168" t="b">
        <v>0</v>
      </c>
      <c r="E59" s="168" t="b">
        <v>0</v>
      </c>
      <c r="F59" s="168" t="b">
        <v>0</v>
      </c>
      <c r="G59" s="168" t="b">
        <v>0</v>
      </c>
      <c r="H59" s="168" t="b">
        <v>0</v>
      </c>
      <c r="I59" s="168" t="b">
        <v>0</v>
      </c>
      <c r="J59" s="168" t="b">
        <v>1</v>
      </c>
      <c r="K59" s="168" t="b">
        <v>0</v>
      </c>
      <c r="L59" s="168" t="b">
        <v>0</v>
      </c>
    </row>
    <row r="60" spans="1:12" ht="15.6">
      <c r="A60" s="246"/>
      <c r="B60" s="175" t="s">
        <v>493</v>
      </c>
      <c r="C60" s="168" t="b">
        <v>0</v>
      </c>
      <c r="D60" s="168" t="b">
        <v>0</v>
      </c>
      <c r="E60" s="168" t="b">
        <v>0</v>
      </c>
      <c r="F60" s="168" t="b">
        <v>0</v>
      </c>
      <c r="G60" s="168" t="b">
        <v>0</v>
      </c>
      <c r="H60" s="168" t="b">
        <v>0</v>
      </c>
      <c r="I60" s="168" t="b">
        <v>0</v>
      </c>
      <c r="J60" s="168" t="b">
        <v>1</v>
      </c>
      <c r="K60" s="168" t="b">
        <v>0</v>
      </c>
      <c r="L60" s="168" t="b">
        <v>0</v>
      </c>
    </row>
    <row r="61" spans="1:12" ht="15.6">
      <c r="A61" s="246"/>
      <c r="B61" s="171" t="s">
        <v>494</v>
      </c>
      <c r="C61" s="168" t="b">
        <v>0</v>
      </c>
      <c r="D61" s="168" t="b">
        <v>0</v>
      </c>
      <c r="E61" s="168" t="b">
        <v>0</v>
      </c>
      <c r="F61" s="168" t="b">
        <v>0</v>
      </c>
      <c r="G61" s="168" t="b">
        <v>0</v>
      </c>
      <c r="H61" s="168" t="b">
        <v>0</v>
      </c>
      <c r="I61" s="168" t="b">
        <v>0</v>
      </c>
      <c r="J61" s="168" t="b">
        <v>1</v>
      </c>
      <c r="K61" s="168" t="b">
        <v>0</v>
      </c>
      <c r="L61" s="168" t="b">
        <v>0</v>
      </c>
    </row>
    <row r="62" spans="1:12" ht="15.6">
      <c r="A62" s="246"/>
      <c r="B62" s="171" t="s">
        <v>495</v>
      </c>
      <c r="C62" s="168" t="b">
        <v>0</v>
      </c>
      <c r="D62" s="168" t="b">
        <v>0</v>
      </c>
      <c r="E62" s="168" t="b">
        <v>0</v>
      </c>
      <c r="F62" s="168" t="b">
        <v>0</v>
      </c>
      <c r="G62" s="168" t="b">
        <v>0</v>
      </c>
      <c r="H62" s="168" t="b">
        <v>0</v>
      </c>
      <c r="I62" s="168" t="b">
        <v>0</v>
      </c>
      <c r="J62" s="168" t="b">
        <v>1</v>
      </c>
      <c r="K62" s="168" t="b">
        <v>0</v>
      </c>
      <c r="L62" s="168" t="b">
        <v>0</v>
      </c>
    </row>
    <row r="63" spans="1:12" ht="22.8">
      <c r="A63" s="246"/>
      <c r="B63" s="161" t="s">
        <v>468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</row>
    <row r="64" spans="1:12" ht="17.399999999999999">
      <c r="A64" s="246"/>
      <c r="B64" s="162" t="str">
        <f>HYPERLINK("https://codeforces.com/group/MWSDmqGsZm/contest/223205","Sheet #5(Functions)")</f>
        <v>Sheet #5(Functions)</v>
      </c>
      <c r="C64" s="198" t="s">
        <v>565</v>
      </c>
      <c r="D64" s="198" t="s">
        <v>565</v>
      </c>
      <c r="E64" s="198" t="s">
        <v>565</v>
      </c>
      <c r="F64" s="198" t="s">
        <v>565</v>
      </c>
      <c r="G64" s="194" t="s">
        <v>605</v>
      </c>
      <c r="H64" s="194" t="s">
        <v>622</v>
      </c>
      <c r="I64" s="194" t="s">
        <v>622</v>
      </c>
      <c r="J64" s="198" t="s">
        <v>565</v>
      </c>
      <c r="K64" s="198" t="s">
        <v>565</v>
      </c>
      <c r="L64" s="194" t="s">
        <v>623</v>
      </c>
    </row>
    <row r="65" spans="1:12" ht="13.2">
      <c r="A65" s="164"/>
      <c r="B65" s="155"/>
      <c r="C65" s="193"/>
      <c r="D65" s="193"/>
      <c r="E65" s="193"/>
      <c r="F65" s="193"/>
      <c r="G65" s="193"/>
      <c r="H65" s="193"/>
      <c r="I65" s="193"/>
      <c r="J65" s="193"/>
      <c r="K65" s="193"/>
      <c r="L65" s="193"/>
    </row>
    <row r="66" spans="1:12" ht="17.399999999999999">
      <c r="A66" s="248" t="s">
        <v>496</v>
      </c>
      <c r="B66" s="159" t="s">
        <v>467</v>
      </c>
      <c r="C66" s="195"/>
      <c r="D66" s="195"/>
      <c r="E66" s="195"/>
      <c r="F66" s="195"/>
      <c r="G66" s="195"/>
      <c r="H66" s="195"/>
      <c r="I66" s="195"/>
      <c r="J66" s="195"/>
      <c r="K66" s="195"/>
      <c r="L66" s="195"/>
    </row>
    <row r="67" spans="1:12" ht="15.6">
      <c r="A67" s="246"/>
      <c r="B67" s="175" t="s">
        <v>497</v>
      </c>
      <c r="C67" s="168" t="b">
        <v>0</v>
      </c>
      <c r="D67" s="168" t="b">
        <v>0</v>
      </c>
      <c r="E67" s="168" t="b">
        <v>0</v>
      </c>
      <c r="F67" s="168" t="b">
        <v>0</v>
      </c>
      <c r="G67" s="168" t="b">
        <v>0</v>
      </c>
      <c r="H67" s="168" t="b">
        <v>0</v>
      </c>
      <c r="I67" s="168" t="b">
        <v>0</v>
      </c>
      <c r="J67" s="168" t="b">
        <v>1</v>
      </c>
      <c r="K67" s="168" t="b">
        <v>0</v>
      </c>
      <c r="L67" s="168" t="b">
        <v>0</v>
      </c>
    </row>
    <row r="68" spans="1:12" ht="15.6">
      <c r="A68" s="246"/>
      <c r="B68" s="175" t="s">
        <v>498</v>
      </c>
      <c r="C68" s="168" t="b">
        <v>0</v>
      </c>
      <c r="D68" s="168" t="b">
        <v>0</v>
      </c>
      <c r="E68" s="168" t="b">
        <v>0</v>
      </c>
      <c r="F68" s="168" t="b">
        <v>0</v>
      </c>
      <c r="G68" s="168" t="b">
        <v>0</v>
      </c>
      <c r="H68" s="168" t="b">
        <v>0</v>
      </c>
      <c r="I68" s="168" t="b">
        <v>0</v>
      </c>
      <c r="J68" s="168" t="b">
        <v>1</v>
      </c>
      <c r="K68" s="168" t="b">
        <v>0</v>
      </c>
      <c r="L68" s="168" t="b">
        <v>0</v>
      </c>
    </row>
    <row r="69" spans="1:12" ht="15.6">
      <c r="A69" s="246"/>
      <c r="B69" s="175" t="s">
        <v>499</v>
      </c>
      <c r="C69" s="168" t="b">
        <v>0</v>
      </c>
      <c r="D69" s="168" t="b">
        <v>0</v>
      </c>
      <c r="E69" s="168" t="b">
        <v>0</v>
      </c>
      <c r="F69" s="168" t="b">
        <v>0</v>
      </c>
      <c r="G69" s="168" t="b">
        <v>0</v>
      </c>
      <c r="H69" s="168" t="b">
        <v>0</v>
      </c>
      <c r="I69" s="168" t="b">
        <v>0</v>
      </c>
      <c r="J69" s="168" t="b">
        <v>1</v>
      </c>
      <c r="K69" s="168" t="b">
        <v>0</v>
      </c>
      <c r="L69" s="168" t="b">
        <v>0</v>
      </c>
    </row>
    <row r="70" spans="1:12" ht="15.6">
      <c r="A70" s="246"/>
      <c r="B70" s="175" t="str">
        <f>HYPERLINK("https://www.youtube.com/watch?v=RCz81Q8kDPU&amp;t=", "C++ Language (Strings Video)")</f>
        <v>C++ Language (Strings Video)</v>
      </c>
      <c r="C70" s="168" t="b">
        <v>0</v>
      </c>
      <c r="D70" s="168" t="b">
        <v>0</v>
      </c>
      <c r="E70" s="168" t="b">
        <v>0</v>
      </c>
      <c r="F70" s="168" t="b">
        <v>0</v>
      </c>
      <c r="G70" s="168" t="b">
        <v>0</v>
      </c>
      <c r="H70" s="168" t="b">
        <v>0</v>
      </c>
      <c r="I70" s="168" t="b">
        <v>0</v>
      </c>
      <c r="J70" s="168" t="b">
        <v>1</v>
      </c>
      <c r="K70" s="168" t="b">
        <v>0</v>
      </c>
      <c r="L70" s="168" t="b">
        <v>0</v>
      </c>
    </row>
    <row r="71" spans="1:12" ht="15.6">
      <c r="A71" s="246"/>
      <c r="B71" s="171" t="s">
        <v>500</v>
      </c>
      <c r="C71" s="168" t="b">
        <v>0</v>
      </c>
      <c r="D71" s="168" t="b">
        <v>0</v>
      </c>
      <c r="E71" s="168" t="b">
        <v>0</v>
      </c>
      <c r="F71" s="168" t="b">
        <v>0</v>
      </c>
      <c r="G71" s="168" t="b">
        <v>0</v>
      </c>
      <c r="H71" s="168" t="b">
        <v>0</v>
      </c>
      <c r="I71" s="168" t="b">
        <v>0</v>
      </c>
      <c r="J71" s="168" t="b">
        <v>1</v>
      </c>
      <c r="K71" s="168" t="b">
        <v>0</v>
      </c>
      <c r="L71" s="168" t="b">
        <v>0</v>
      </c>
    </row>
    <row r="72" spans="1:12" ht="15.6">
      <c r="A72" s="246"/>
      <c r="B72" s="171" t="s">
        <v>501</v>
      </c>
      <c r="C72" s="168" t="b">
        <v>0</v>
      </c>
      <c r="D72" s="168" t="b">
        <v>0</v>
      </c>
      <c r="E72" s="168" t="b">
        <v>0</v>
      </c>
      <c r="F72" s="168" t="b">
        <v>0</v>
      </c>
      <c r="G72" s="168" t="b">
        <v>0</v>
      </c>
      <c r="H72" s="168" t="b">
        <v>0</v>
      </c>
      <c r="I72" s="168" t="b">
        <v>0</v>
      </c>
      <c r="J72" s="168" t="b">
        <v>0</v>
      </c>
      <c r="K72" s="168" t="b">
        <v>0</v>
      </c>
      <c r="L72" s="168" t="b">
        <v>0</v>
      </c>
    </row>
    <row r="73" spans="1:12" ht="22.8">
      <c r="A73" s="246"/>
      <c r="B73" s="161" t="s">
        <v>468</v>
      </c>
      <c r="C73" s="191"/>
      <c r="D73" s="191"/>
      <c r="E73" s="191"/>
      <c r="F73" s="191"/>
      <c r="G73" s="191"/>
      <c r="H73" s="191"/>
      <c r="I73" s="191"/>
      <c r="J73" s="191"/>
      <c r="K73" s="191"/>
      <c r="L73" s="191"/>
    </row>
    <row r="74" spans="1:12" ht="17.399999999999999">
      <c r="A74" s="246"/>
      <c r="B74" s="175" t="str">
        <f>HYPERLINK("https://codeforces.com/group/MWSDmqGsZm/contest/219856","Sheet #4 (Strings)")</f>
        <v>Sheet #4 (Strings)</v>
      </c>
      <c r="C74" s="199" t="s">
        <v>567</v>
      </c>
      <c r="D74" s="199" t="s">
        <v>567</v>
      </c>
      <c r="E74" s="199" t="s">
        <v>567</v>
      </c>
      <c r="F74" s="199" t="s">
        <v>608</v>
      </c>
      <c r="G74" s="199" t="s">
        <v>596</v>
      </c>
      <c r="H74" s="199" t="s">
        <v>608</v>
      </c>
      <c r="I74" s="199" t="s">
        <v>563</v>
      </c>
      <c r="J74" s="199" t="s">
        <v>596</v>
      </c>
      <c r="K74" s="199" t="s">
        <v>567</v>
      </c>
      <c r="L74" s="199" t="s">
        <v>558</v>
      </c>
    </row>
    <row r="75" spans="1:12" ht="13.2">
      <c r="A75" s="245" t="s">
        <v>461</v>
      </c>
      <c r="B75" s="155"/>
      <c r="C75" s="188"/>
      <c r="D75" s="188"/>
      <c r="E75" s="188"/>
      <c r="F75" s="188"/>
      <c r="G75" s="188"/>
      <c r="H75" s="188"/>
      <c r="I75" s="188"/>
      <c r="J75" s="188"/>
      <c r="K75" s="188"/>
      <c r="L75" s="188"/>
    </row>
    <row r="76" spans="1:12" ht="22.2">
      <c r="A76" s="246"/>
      <c r="B76" s="153" t="s">
        <v>502</v>
      </c>
      <c r="C76" s="186" t="s">
        <v>600</v>
      </c>
      <c r="D76" s="186" t="s">
        <v>600</v>
      </c>
      <c r="E76" s="186" t="s">
        <v>601</v>
      </c>
      <c r="F76" s="186" t="s">
        <v>602</v>
      </c>
      <c r="G76" s="186" t="s">
        <v>600</v>
      </c>
      <c r="H76" s="186" t="s">
        <v>568</v>
      </c>
      <c r="I76" s="186" t="s">
        <v>568</v>
      </c>
      <c r="J76" s="186" t="s">
        <v>602</v>
      </c>
      <c r="K76" s="208" t="s">
        <v>599</v>
      </c>
      <c r="L76" s="186" t="s">
        <v>602</v>
      </c>
    </row>
    <row r="77" spans="1:12" ht="13.2">
      <c r="A77" s="247"/>
      <c r="B77" s="155"/>
      <c r="C77" s="188"/>
      <c r="D77" s="188"/>
      <c r="E77" s="188"/>
      <c r="F77" s="188"/>
      <c r="G77" s="188"/>
      <c r="H77" s="188"/>
      <c r="I77" s="188"/>
      <c r="J77" s="188"/>
      <c r="K77" s="188"/>
      <c r="L77" s="188"/>
    </row>
    <row r="78" spans="1:12" ht="13.2">
      <c r="A78" s="250" t="s">
        <v>461</v>
      </c>
      <c r="B78" s="155"/>
      <c r="C78" s="188"/>
      <c r="D78" s="188"/>
      <c r="E78" s="188"/>
      <c r="F78" s="188"/>
      <c r="G78" s="188"/>
      <c r="H78" s="188"/>
      <c r="I78" s="188"/>
      <c r="J78" s="188"/>
      <c r="K78" s="188"/>
      <c r="L78" s="188"/>
    </row>
    <row r="79" spans="1:12" ht="22.2">
      <c r="A79" s="246"/>
      <c r="B79" s="153" t="s">
        <v>503</v>
      </c>
      <c r="C79" s="186" t="s">
        <v>600</v>
      </c>
      <c r="D79" s="186" t="s">
        <v>559</v>
      </c>
      <c r="E79" s="186" t="s">
        <v>602</v>
      </c>
      <c r="F79" s="186" t="s">
        <v>600</v>
      </c>
      <c r="G79" s="186" t="s">
        <v>602</v>
      </c>
      <c r="H79" s="186" t="s">
        <v>600</v>
      </c>
      <c r="I79" s="186" t="s">
        <v>568</v>
      </c>
      <c r="J79" s="186" t="s">
        <v>600</v>
      </c>
      <c r="K79" s="186" t="s">
        <v>568</v>
      </c>
      <c r="L79" s="186" t="s">
        <v>600</v>
      </c>
    </row>
    <row r="80" spans="1:12" ht="13.2">
      <c r="A80" s="247"/>
      <c r="B80" s="155"/>
      <c r="C80" s="188"/>
      <c r="D80" s="188"/>
      <c r="E80" s="188"/>
      <c r="F80" s="188"/>
      <c r="G80" s="188"/>
      <c r="H80" s="188"/>
      <c r="I80" s="188"/>
      <c r="J80" s="188"/>
      <c r="K80" s="188"/>
      <c r="L80" s="188"/>
    </row>
    <row r="81" spans="1:12" ht="13.2">
      <c r="A81" s="249" t="s">
        <v>504</v>
      </c>
      <c r="B81" s="155"/>
      <c r="C81" s="188"/>
      <c r="D81" s="188"/>
      <c r="E81" s="188"/>
      <c r="F81" s="188"/>
      <c r="G81" s="188"/>
      <c r="H81" s="188"/>
      <c r="I81" s="188"/>
      <c r="J81" s="188"/>
      <c r="K81" s="188"/>
      <c r="L81" s="188"/>
    </row>
    <row r="82" spans="1:12" ht="22.2">
      <c r="A82" s="246"/>
      <c r="B82" s="153" t="s">
        <v>505</v>
      </c>
      <c r="C82" s="186" t="s">
        <v>568</v>
      </c>
      <c r="D82" s="186" t="s">
        <v>568</v>
      </c>
      <c r="E82" s="186" t="s">
        <v>602</v>
      </c>
      <c r="F82" s="186" t="s">
        <v>568</v>
      </c>
      <c r="G82" s="208" t="s">
        <v>599</v>
      </c>
      <c r="H82" s="186" t="s">
        <v>568</v>
      </c>
      <c r="I82" s="208" t="s">
        <v>599</v>
      </c>
      <c r="J82" s="186" t="s">
        <v>568</v>
      </c>
      <c r="K82" s="208" t="s">
        <v>599</v>
      </c>
      <c r="L82" s="186" t="s">
        <v>602</v>
      </c>
    </row>
    <row r="83" spans="1:12" ht="13.2">
      <c r="A83" s="247"/>
      <c r="B83" s="155"/>
      <c r="C83" s="188"/>
      <c r="D83" s="188"/>
      <c r="E83" s="188"/>
      <c r="F83" s="188"/>
      <c r="G83" s="188"/>
      <c r="H83" s="188"/>
      <c r="I83" s="188"/>
      <c r="J83" s="188"/>
      <c r="K83" s="188"/>
      <c r="L83" s="188"/>
    </row>
    <row r="84" spans="1:12" ht="13.2">
      <c r="A84" s="249" t="s">
        <v>461</v>
      </c>
      <c r="B84" s="155"/>
      <c r="C84" s="201"/>
      <c r="D84" s="201"/>
      <c r="E84" s="201"/>
      <c r="F84" s="201"/>
      <c r="G84" s="201"/>
      <c r="H84" s="201"/>
      <c r="I84" s="201"/>
      <c r="J84" s="201"/>
      <c r="K84" s="201"/>
      <c r="L84" s="201"/>
    </row>
    <row r="85" spans="1:12" ht="22.2">
      <c r="A85" s="246"/>
      <c r="B85" s="153" t="s">
        <v>506</v>
      </c>
      <c r="C85" s="202" t="s">
        <v>569</v>
      </c>
      <c r="D85" s="205" t="s">
        <v>564</v>
      </c>
      <c r="E85" s="205" t="s">
        <v>604</v>
      </c>
      <c r="F85" s="205" t="s">
        <v>604</v>
      </c>
      <c r="G85" s="205" t="s">
        <v>604</v>
      </c>
      <c r="H85" s="202" t="s">
        <v>569</v>
      </c>
      <c r="I85" s="205" t="s">
        <v>604</v>
      </c>
      <c r="J85" s="202" t="s">
        <v>569</v>
      </c>
      <c r="K85" s="202" t="s">
        <v>569</v>
      </c>
      <c r="L85" s="205" t="s">
        <v>603</v>
      </c>
    </row>
    <row r="86" spans="1:12" ht="13.2">
      <c r="A86" s="247"/>
      <c r="B86" s="155"/>
      <c r="C86" s="201"/>
      <c r="D86" s="201"/>
      <c r="E86" s="201"/>
      <c r="F86" s="201"/>
      <c r="G86" s="201"/>
      <c r="H86" s="201"/>
      <c r="I86" s="201"/>
      <c r="J86" s="201"/>
      <c r="K86" s="201"/>
      <c r="L86" s="201"/>
    </row>
    <row r="87" spans="1:12" ht="17.399999999999999">
      <c r="A87" s="248" t="s">
        <v>507</v>
      </c>
      <c r="B87" s="159" t="s">
        <v>467</v>
      </c>
      <c r="C87" s="195"/>
      <c r="D87" s="195"/>
      <c r="E87" s="195"/>
      <c r="F87" s="195"/>
      <c r="G87" s="195"/>
      <c r="H87" s="195"/>
      <c r="I87" s="195"/>
      <c r="J87" s="195"/>
      <c r="K87" s="195"/>
      <c r="L87" s="195"/>
    </row>
    <row r="88" spans="1:12" ht="15.6">
      <c r="A88" s="246"/>
      <c r="B88" s="169" t="str">
        <f>HYPERLINK("https://youtu.be/0HT2-2qD654", "C++ Language(1D Arrays 1 - Intro)")</f>
        <v>C++ Language(1D Arrays 1 - Intro)</v>
      </c>
      <c r="C88" s="168"/>
      <c r="D88" s="168"/>
      <c r="E88" s="168" t="b">
        <v>0</v>
      </c>
      <c r="F88" s="168"/>
      <c r="G88" s="168"/>
      <c r="H88" s="168"/>
      <c r="I88" s="168" t="b">
        <v>0</v>
      </c>
      <c r="J88" s="168"/>
      <c r="K88" s="168"/>
      <c r="L88" s="168"/>
    </row>
    <row r="89" spans="1:12" ht="15.6">
      <c r="A89" s="246"/>
      <c r="B89" s="169" t="str">
        <f>HYPERLINK("https://youtu.be/38l7MZbUZdM", "C++ Language (1D Arrays 2 - Practice )")</f>
        <v>C++ Language (1D Arrays 2 - Practice )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</row>
    <row r="90" spans="1:12" ht="15.6">
      <c r="A90" s="246"/>
      <c r="B90" s="169" t="s">
        <v>508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</row>
    <row r="91" spans="1:12" ht="15.6">
      <c r="A91" s="246"/>
      <c r="B91" s="169" t="s">
        <v>497</v>
      </c>
      <c r="C91" s="168"/>
      <c r="D91" s="168"/>
      <c r="E91" s="168"/>
      <c r="F91" s="168"/>
      <c r="G91" s="168"/>
      <c r="H91" s="168"/>
      <c r="I91" s="168"/>
      <c r="J91" s="168"/>
      <c r="K91" s="168"/>
      <c r="L91" s="168"/>
    </row>
    <row r="92" spans="1:12" ht="15.6">
      <c r="A92" s="246"/>
      <c r="B92" s="169" t="s">
        <v>498</v>
      </c>
      <c r="C92" s="168"/>
      <c r="D92" s="168"/>
      <c r="E92" s="168"/>
      <c r="F92" s="168"/>
      <c r="G92" s="168"/>
      <c r="H92" s="168"/>
      <c r="I92" s="168"/>
      <c r="J92" s="168"/>
      <c r="K92" s="168"/>
      <c r="L92" s="168"/>
    </row>
    <row r="93" spans="1:12" ht="15.6">
      <c r="A93" s="246"/>
      <c r="B93" s="169" t="str">
        <f>HYPERLINK("https://youtu.be/ZKE4VZHS9IY", "C++ Language (Char Arrays 3 - Homework)")</f>
        <v>C++ Language (Char Arrays 3 - Homework)</v>
      </c>
      <c r="C93" s="168"/>
      <c r="D93" s="168"/>
      <c r="E93" s="168"/>
      <c r="F93" s="168"/>
      <c r="G93" s="168"/>
      <c r="H93" s="168"/>
      <c r="I93" s="168"/>
      <c r="J93" s="168"/>
      <c r="K93" s="168"/>
      <c r="L93" s="168"/>
    </row>
    <row r="94" spans="1:12" ht="15.6">
      <c r="A94" s="246"/>
      <c r="B94" s="169" t="s">
        <v>509</v>
      </c>
      <c r="C94" s="168"/>
      <c r="D94" s="168"/>
      <c r="E94" s="168"/>
      <c r="F94" s="168"/>
      <c r="G94" s="168"/>
      <c r="H94" s="168"/>
      <c r="I94" s="168"/>
      <c r="J94" s="168"/>
      <c r="K94" s="168"/>
      <c r="L94" s="168"/>
    </row>
    <row r="95" spans="1:12" ht="15.6">
      <c r="A95" s="246"/>
      <c r="B95" s="169" t="s">
        <v>510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</row>
    <row r="96" spans="1:12" ht="15.6">
      <c r="A96" s="246"/>
      <c r="B96" s="169" t="s">
        <v>511</v>
      </c>
      <c r="C96" s="168"/>
      <c r="D96" s="168"/>
      <c r="E96" s="168"/>
      <c r="F96" s="168"/>
      <c r="G96" s="168"/>
      <c r="H96" s="168"/>
      <c r="I96" s="168"/>
      <c r="J96" s="168"/>
      <c r="K96" s="168"/>
      <c r="L96" s="168"/>
    </row>
    <row r="97" spans="1:12" ht="15.6">
      <c r="A97" s="246"/>
      <c r="B97" s="169" t="s">
        <v>512</v>
      </c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1:12" ht="15.6">
      <c r="A98" s="246"/>
      <c r="B98" s="169" t="s">
        <v>513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</row>
    <row r="99" spans="1:12" ht="15.6">
      <c r="A99" s="246"/>
      <c r="B99" s="169" t="s">
        <v>514</v>
      </c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1:12" ht="15.6">
      <c r="A100" s="246"/>
      <c r="B100" s="169" t="s">
        <v>515</v>
      </c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</row>
    <row r="101" spans="1:12" ht="15.6">
      <c r="A101" s="246"/>
      <c r="B101" s="169" t="s">
        <v>516</v>
      </c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</row>
    <row r="102" spans="1:12" ht="15.6">
      <c r="A102" s="246"/>
      <c r="B102" s="171" t="s">
        <v>517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</row>
    <row r="103" spans="1:12" ht="15.6">
      <c r="A103" s="246"/>
      <c r="B103" s="171" t="s">
        <v>518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</row>
    <row r="104" spans="1:12" ht="15.6">
      <c r="A104" s="246"/>
      <c r="B104" s="171" t="s">
        <v>519</v>
      </c>
      <c r="C104" s="168"/>
      <c r="D104" s="168"/>
      <c r="E104" s="168"/>
      <c r="F104" s="168"/>
      <c r="G104" s="168"/>
      <c r="H104" s="168"/>
      <c r="I104" s="168"/>
      <c r="J104" s="168"/>
      <c r="K104" s="168" t="b">
        <v>0</v>
      </c>
      <c r="L104" s="168"/>
    </row>
    <row r="105" spans="1:12" ht="15.6">
      <c r="A105" s="246"/>
      <c r="B105" s="171" t="s">
        <v>520</v>
      </c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</row>
    <row r="106" spans="1:12" ht="15.6">
      <c r="A106" s="246"/>
      <c r="B106" s="174" t="s">
        <v>521</v>
      </c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</row>
    <row r="107" spans="1:12" ht="22.8">
      <c r="A107" s="246"/>
      <c r="B107" s="161" t="s">
        <v>468</v>
      </c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</row>
    <row r="108" spans="1:12" ht="17.399999999999999">
      <c r="A108" s="246"/>
      <c r="B108" s="175" t="str">
        <f>HYPERLINK("https://codeforces.com/group/MWSDmqGsZm/contest/219774","Sheet #3 (Arrays )")</f>
        <v>Sheet #3 (Arrays )</v>
      </c>
      <c r="C108" s="204" t="s">
        <v>570</v>
      </c>
      <c r="D108" s="204" t="s">
        <v>570</v>
      </c>
      <c r="E108" s="204" t="s">
        <v>570</v>
      </c>
      <c r="F108" s="204" t="s">
        <v>570</v>
      </c>
      <c r="G108" s="204" t="s">
        <v>570</v>
      </c>
      <c r="H108" s="204" t="s">
        <v>570</v>
      </c>
      <c r="I108" s="199" t="s">
        <v>608</v>
      </c>
      <c r="J108" s="199" t="s">
        <v>563</v>
      </c>
      <c r="K108" s="204" t="s">
        <v>570</v>
      </c>
      <c r="L108" s="199" t="s">
        <v>596</v>
      </c>
    </row>
    <row r="109" spans="1:12" ht="13.2">
      <c r="A109" s="249" t="s">
        <v>461</v>
      </c>
      <c r="B109" s="155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</row>
    <row r="110" spans="1:12" ht="22.2">
      <c r="A110" s="246"/>
      <c r="B110" s="153" t="s">
        <v>522</v>
      </c>
      <c r="C110" s="202" t="s">
        <v>569</v>
      </c>
      <c r="D110" s="202" t="s">
        <v>569</v>
      </c>
      <c r="E110" s="205" t="s">
        <v>564</v>
      </c>
      <c r="F110" s="202" t="s">
        <v>569</v>
      </c>
      <c r="G110" s="205" t="s">
        <v>564</v>
      </c>
      <c r="H110" s="202" t="s">
        <v>569</v>
      </c>
      <c r="I110" s="202" t="s">
        <v>569</v>
      </c>
      <c r="J110" s="202" t="s">
        <v>569</v>
      </c>
      <c r="K110" s="202" t="s">
        <v>569</v>
      </c>
      <c r="L110" s="205" t="s">
        <v>564</v>
      </c>
    </row>
    <row r="111" spans="1:12" ht="13.2">
      <c r="A111" s="247"/>
      <c r="B111" s="155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</row>
    <row r="112" spans="1:12" ht="17.399999999999999">
      <c r="A112" s="248" t="s">
        <v>523</v>
      </c>
      <c r="B112" s="159" t="s">
        <v>467</v>
      </c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</row>
    <row r="113" spans="1:12" ht="15.6">
      <c r="A113" s="246"/>
      <c r="B113" s="169" t="s">
        <v>524</v>
      </c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</row>
    <row r="114" spans="1:12" ht="15.6">
      <c r="A114" s="246"/>
      <c r="B114" s="169" t="s">
        <v>525</v>
      </c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</row>
    <row r="115" spans="1:12" ht="15.6">
      <c r="A115" s="246"/>
      <c r="B115" s="169" t="s">
        <v>526</v>
      </c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</row>
    <row r="116" spans="1:12" ht="15.6">
      <c r="A116" s="246"/>
      <c r="B116" s="169" t="s">
        <v>527</v>
      </c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</row>
    <row r="117" spans="1:12" ht="15.6">
      <c r="A117" s="246"/>
      <c r="B117" s="169" t="s">
        <v>528</v>
      </c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</row>
    <row r="118" spans="1:12" ht="15.6">
      <c r="A118" s="246"/>
      <c r="B118" s="169" t="s">
        <v>529</v>
      </c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</row>
    <row r="119" spans="1:12" ht="15.6">
      <c r="A119" s="246"/>
      <c r="B119" s="179" t="s">
        <v>530</v>
      </c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</row>
    <row r="120" spans="1:12" ht="15.6">
      <c r="A120" s="246"/>
      <c r="B120" s="174" t="s">
        <v>531</v>
      </c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</row>
    <row r="121" spans="1:12" ht="15.6">
      <c r="A121" s="246"/>
      <c r="B121" s="179" t="s">
        <v>532</v>
      </c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</row>
    <row r="122" spans="1:12" ht="22.8">
      <c r="A122" s="246"/>
      <c r="B122" s="161" t="s">
        <v>468</v>
      </c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</row>
    <row r="123" spans="1:12" ht="17.399999999999999">
      <c r="A123" s="246"/>
      <c r="B123" s="175" t="str">
        <f>HYPERLINK("https://codeforces.com/group/MWSDmqGsZm/contest/219432","Sheet #2 (Loops )")</f>
        <v>Sheet #2 (Loops )</v>
      </c>
      <c r="C123" s="204" t="s">
        <v>570</v>
      </c>
      <c r="D123" s="204" t="s">
        <v>570</v>
      </c>
      <c r="E123" s="204" t="s">
        <v>570</v>
      </c>
      <c r="F123" s="204" t="s">
        <v>570</v>
      </c>
      <c r="G123" s="199" t="s">
        <v>567</v>
      </c>
      <c r="H123" s="204" t="s">
        <v>570</v>
      </c>
      <c r="I123" s="204" t="s">
        <v>570</v>
      </c>
      <c r="J123" s="204" t="s">
        <v>570</v>
      </c>
      <c r="K123" s="204" t="s">
        <v>570</v>
      </c>
      <c r="L123" s="204" t="s">
        <v>570</v>
      </c>
    </row>
    <row r="124" spans="1:12" ht="13.2">
      <c r="A124" s="249" t="s">
        <v>461</v>
      </c>
      <c r="B124" s="155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</row>
    <row r="125" spans="1:12" ht="22.2">
      <c r="A125" s="246"/>
      <c r="B125" s="153" t="s">
        <v>533</v>
      </c>
      <c r="C125" s="202" t="s">
        <v>569</v>
      </c>
      <c r="D125" s="202" t="s">
        <v>569</v>
      </c>
      <c r="E125" s="205" t="s">
        <v>604</v>
      </c>
      <c r="F125" s="202" t="s">
        <v>569</v>
      </c>
      <c r="G125" s="202" t="s">
        <v>569</v>
      </c>
      <c r="H125" s="202" t="s">
        <v>569</v>
      </c>
      <c r="I125" s="202" t="s">
        <v>569</v>
      </c>
      <c r="J125" s="202" t="s">
        <v>569</v>
      </c>
      <c r="K125" s="202" t="s">
        <v>569</v>
      </c>
      <c r="L125" s="205" t="s">
        <v>564</v>
      </c>
    </row>
    <row r="126" spans="1:12" ht="13.2">
      <c r="A126" s="247"/>
      <c r="B126" s="155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</row>
    <row r="127" spans="1:12" ht="17.399999999999999">
      <c r="A127" s="248" t="s">
        <v>534</v>
      </c>
      <c r="B127" s="159" t="s">
        <v>467</v>
      </c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</row>
    <row r="128" spans="1:12" ht="15.6">
      <c r="A128" s="246"/>
      <c r="B128" s="169" t="s">
        <v>535</v>
      </c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</row>
    <row r="129" spans="1:12" ht="15.6">
      <c r="A129" s="246"/>
      <c r="B129" s="169" t="s">
        <v>536</v>
      </c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</row>
    <row r="130" spans="1:12" ht="15.6">
      <c r="A130" s="246"/>
      <c r="B130" s="169" t="str">
        <f>HYPERLINK("https://youtu.be/bEbNYkEphL4","what is online judge and how to register in codeforces ?")</f>
        <v>what is online judge and how to register in codeforces ?</v>
      </c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</row>
    <row r="131" spans="1:12" ht="15.6">
      <c r="A131" s="246"/>
      <c r="B131" s="170" t="s">
        <v>537</v>
      </c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</row>
    <row r="132" spans="1:12" ht="15.6">
      <c r="A132" s="246"/>
      <c r="B132" s="169" t="s">
        <v>538</v>
      </c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</row>
    <row r="133" spans="1:12" ht="15.6">
      <c r="A133" s="246"/>
      <c r="B133" s="169" t="s">
        <v>539</v>
      </c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</row>
    <row r="134" spans="1:12" ht="15.6">
      <c r="A134" s="246"/>
      <c r="B134" s="169" t="s">
        <v>540</v>
      </c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</row>
    <row r="135" spans="1:12" ht="15.6">
      <c r="A135" s="246"/>
      <c r="B135" s="169" t="s">
        <v>541</v>
      </c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</row>
    <row r="136" spans="1:12" ht="15.6">
      <c r="A136" s="246"/>
      <c r="B136" s="169" t="s">
        <v>542</v>
      </c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</row>
    <row r="137" spans="1:12" ht="15.6">
      <c r="A137" s="246"/>
      <c r="B137" s="169" t="s">
        <v>543</v>
      </c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</row>
    <row r="138" spans="1:12" ht="15.6">
      <c r="A138" s="246"/>
      <c r="B138" s="169" t="s">
        <v>544</v>
      </c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</row>
    <row r="139" spans="1:12" ht="15.6">
      <c r="A139" s="246"/>
      <c r="B139" s="169" t="s">
        <v>545</v>
      </c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</row>
    <row r="140" spans="1:12" ht="15.6">
      <c r="A140" s="246"/>
      <c r="B140" s="169" t="s">
        <v>546</v>
      </c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</row>
    <row r="141" spans="1:12" ht="15.6">
      <c r="A141" s="246"/>
      <c r="B141" s="171" t="s">
        <v>547</v>
      </c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</row>
    <row r="142" spans="1:12" ht="15.6">
      <c r="A142" s="246"/>
      <c r="B142" s="180" t="s">
        <v>548</v>
      </c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</row>
    <row r="143" spans="1:12" ht="15.6">
      <c r="A143" s="246"/>
      <c r="B143" s="180" t="s">
        <v>549</v>
      </c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</row>
    <row r="144" spans="1:12" ht="15.6">
      <c r="A144" s="246"/>
      <c r="B144" s="180" t="s">
        <v>550</v>
      </c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</row>
    <row r="145" spans="1:12" ht="22.8">
      <c r="A145" s="246"/>
      <c r="B145" s="161" t="s">
        <v>468</v>
      </c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</row>
    <row r="146" spans="1:12" ht="17.399999999999999">
      <c r="A146" s="247"/>
      <c r="B146" s="182" t="str">
        <f>HYPERLINK("https://codeforces.com/group/MWSDmqGsZm/contest/219158","Sheet #1 (Data type - Conditions)")</f>
        <v>Sheet #1 (Data type - Conditions)</v>
      </c>
      <c r="C146" s="202" t="s">
        <v>570</v>
      </c>
      <c r="D146" s="202" t="s">
        <v>570</v>
      </c>
      <c r="E146" s="202" t="s">
        <v>570</v>
      </c>
      <c r="F146" s="202" t="s">
        <v>570</v>
      </c>
      <c r="G146" s="202" t="s">
        <v>570</v>
      </c>
      <c r="H146" s="202" t="s">
        <v>570</v>
      </c>
      <c r="I146" s="202" t="s">
        <v>570</v>
      </c>
      <c r="J146" s="202" t="s">
        <v>570</v>
      </c>
      <c r="K146" s="202" t="s">
        <v>570</v>
      </c>
      <c r="L146" s="202" t="s">
        <v>570</v>
      </c>
    </row>
  </sheetData>
  <mergeCells count="24">
    <mergeCell ref="A124:A126"/>
    <mergeCell ref="A127:A146"/>
    <mergeCell ref="A66:A74"/>
    <mergeCell ref="A75:A77"/>
    <mergeCell ref="A78:A80"/>
    <mergeCell ref="A81:A83"/>
    <mergeCell ref="A84:A86"/>
    <mergeCell ref="A87:A108"/>
    <mergeCell ref="A109:A111"/>
    <mergeCell ref="A39:A50"/>
    <mergeCell ref="A51:A53"/>
    <mergeCell ref="A54:A56"/>
    <mergeCell ref="A57:A64"/>
    <mergeCell ref="A112:A123"/>
    <mergeCell ref="A16:A19"/>
    <mergeCell ref="A21:A23"/>
    <mergeCell ref="A25:A32"/>
    <mergeCell ref="A33:A35"/>
    <mergeCell ref="A36:A38"/>
    <mergeCell ref="A2:B2"/>
    <mergeCell ref="A3:A5"/>
    <mergeCell ref="A6:A8"/>
    <mergeCell ref="A9:A11"/>
    <mergeCell ref="A12:A14"/>
  </mergeCells>
  <conditionalFormatting sqref="C3:L146 A15 A20 A24 M36:Z146 A65">
    <cfRule type="containsText" dxfId="14" priority="1" stopIfTrue="1" operator="containsText" text="AC">
      <formula>NOT(ISERROR(SEARCH(("AC"),(C3))))</formula>
    </cfRule>
  </conditionalFormatting>
  <hyperlinks>
    <hyperlink ref="B4" r:id="rId1"/>
    <hyperlink ref="B7" r:id="rId2"/>
    <hyperlink ref="B10" r:id="rId3"/>
    <hyperlink ref="B17" r:id="rId4"/>
    <hyperlink ref="B28" r:id="rId5"/>
    <hyperlink ref="B29" r:id="rId6"/>
    <hyperlink ref="B30" r:id="rId7"/>
    <hyperlink ref="B34" r:id="rId8"/>
    <hyperlink ref="B37" r:id="rId9"/>
    <hyperlink ref="B40" r:id="rId10"/>
    <hyperlink ref="B41" r:id="rId11"/>
    <hyperlink ref="B42" r:id="rId12"/>
    <hyperlink ref="B43" r:id="rId13"/>
    <hyperlink ref="B44" r:id="rId14"/>
    <hyperlink ref="B45" r:id="rId15" location="slide=id.gd9e4a31fd9_0_3"/>
    <hyperlink ref="B46" r:id="rId16"/>
    <hyperlink ref="B47" r:id="rId17"/>
    <hyperlink ref="B48" r:id="rId18"/>
    <hyperlink ref="B52" r:id="rId19"/>
    <hyperlink ref="B55" r:id="rId20"/>
    <hyperlink ref="B58" r:id="rId21"/>
    <hyperlink ref="B59" r:id="rId22"/>
    <hyperlink ref="B60" r:id="rId23"/>
    <hyperlink ref="B61" r:id="rId24"/>
    <hyperlink ref="B62" r:id="rId25"/>
    <hyperlink ref="B67" r:id="rId26"/>
    <hyperlink ref="B68" r:id="rId27"/>
    <hyperlink ref="B69" r:id="rId28"/>
    <hyperlink ref="B71" r:id="rId29"/>
    <hyperlink ref="B72" r:id="rId30"/>
    <hyperlink ref="B76" r:id="rId31"/>
    <hyperlink ref="B79" r:id="rId32"/>
    <hyperlink ref="B82" r:id="rId33"/>
    <hyperlink ref="B85" r:id="rId34"/>
    <hyperlink ref="B90" r:id="rId35"/>
    <hyperlink ref="B91" r:id="rId36"/>
    <hyperlink ref="B92" r:id="rId37"/>
    <hyperlink ref="B94" r:id="rId38"/>
    <hyperlink ref="B95" r:id="rId39"/>
    <hyperlink ref="B96" r:id="rId40"/>
    <hyperlink ref="B97" r:id="rId41"/>
    <hyperlink ref="B98" r:id="rId42"/>
    <hyperlink ref="B99" r:id="rId43"/>
    <hyperlink ref="B100" r:id="rId44"/>
    <hyperlink ref="B101" r:id="rId45"/>
    <hyperlink ref="B102" r:id="rId46"/>
    <hyperlink ref="B103" r:id="rId47"/>
    <hyperlink ref="B104" r:id="rId48"/>
    <hyperlink ref="B105" r:id="rId49"/>
    <hyperlink ref="B106" r:id="rId50"/>
    <hyperlink ref="B110" r:id="rId51"/>
    <hyperlink ref="B113" r:id="rId52"/>
    <hyperlink ref="B114" r:id="rId53"/>
    <hyperlink ref="B115" r:id="rId54"/>
    <hyperlink ref="B116" r:id="rId55"/>
    <hyperlink ref="B117" r:id="rId56"/>
    <hyperlink ref="B118" r:id="rId57"/>
    <hyperlink ref="B119" r:id="rId58"/>
    <hyperlink ref="B120" r:id="rId59"/>
    <hyperlink ref="B121" r:id="rId60"/>
    <hyperlink ref="B125" r:id="rId61"/>
    <hyperlink ref="B128" r:id="rId62"/>
    <hyperlink ref="B129" r:id="rId63"/>
    <hyperlink ref="B131" r:id="rId64"/>
    <hyperlink ref="B132" r:id="rId65"/>
    <hyperlink ref="B133" r:id="rId66"/>
    <hyperlink ref="B134" r:id="rId67"/>
    <hyperlink ref="B135" r:id="rId68"/>
    <hyperlink ref="B136" r:id="rId69"/>
    <hyperlink ref="B137" r:id="rId70"/>
    <hyperlink ref="B138" r:id="rId71"/>
    <hyperlink ref="B139" r:id="rId72"/>
    <hyperlink ref="B140" r:id="rId73"/>
    <hyperlink ref="B141" r:id="rId74"/>
    <hyperlink ref="B142" r:id="rId75"/>
    <hyperlink ref="B143" r:id="rId76"/>
    <hyperlink ref="B144" r:id="rId77"/>
  </hyperlinks>
  <pageMargins left="0.7" right="0.7" top="0.75" bottom="0.75" header="0.3" footer="0.3"/>
  <legacyDrawing r:id="rId78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L1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5.44140625" customWidth="1"/>
    <col min="2" max="2" width="54.6640625" customWidth="1"/>
    <col min="3" max="12" width="30.21875" customWidth="1"/>
  </cols>
  <sheetData>
    <row r="1" spans="1:12">
      <c r="A1" s="147" t="s">
        <v>458</v>
      </c>
      <c r="B1" s="148" t="s">
        <v>227</v>
      </c>
      <c r="C1" s="183" t="str">
        <f>HYPERLINK("https://codeforces.com/profile/amona","amona")</f>
        <v>amona</v>
      </c>
      <c r="D1" s="183" t="str">
        <f>HYPERLINK("https://codeforces.com/profile/FatmaAlzhraaAlaa","FatmaAlzhraaAlaa")</f>
        <v>FatmaAlzhraaAlaa</v>
      </c>
      <c r="E1" s="183" t="str">
        <f>HYPERLINK("https://codeforces.com/profile/asmaa_hasan32","asmaa_hasan32")</f>
        <v>asmaa_hasan32</v>
      </c>
      <c r="F1" s="207" t="str">
        <f>HYPERLINK("https://codeforces.com/profile/Inochan","Inochan")</f>
        <v>Inochan</v>
      </c>
      <c r="G1" s="207" t="str">
        <f>HYPERLINK("https://codeforces.com/profile/Jessica_ayman2002","Jessica_ayman2002")</f>
        <v>Jessica_ayman2002</v>
      </c>
      <c r="H1" s="207" t="str">
        <f>HYPERLINK("https://codeforces.com/profile/makka588","makka588")</f>
        <v>makka588</v>
      </c>
      <c r="I1" s="207" t="str">
        <f>HYPERLINK("https://codeforces.com/profile/Marwamahmoud44","Marwamahmoud44")</f>
        <v>Marwamahmoud44</v>
      </c>
      <c r="J1" s="207" t="str">
        <f>HYPERLINK("https://codeforces.com/profile/nabilahany02","nabilahany02")</f>
        <v>nabilahany02</v>
      </c>
      <c r="K1" s="183" t="str">
        <f>HYPERLINK("https://codeforces.com/profile/hassanskary18","hassanskary18")</f>
        <v>hassanskary18</v>
      </c>
      <c r="L1" s="183" t="str">
        <f>HYPERLINK("https://codeforces.com/profile/Mr-john","Mr-john")</f>
        <v>Mr-john</v>
      </c>
    </row>
    <row r="2" spans="1:12" ht="15.75" customHeight="1">
      <c r="A2" s="243" t="s">
        <v>459</v>
      </c>
      <c r="B2" s="244"/>
      <c r="C2" s="150" t="s">
        <v>551</v>
      </c>
      <c r="D2" s="150" t="s">
        <v>609</v>
      </c>
      <c r="E2" s="150" t="s">
        <v>612</v>
      </c>
      <c r="F2" s="150" t="s">
        <v>624</v>
      </c>
      <c r="G2" s="150" t="s">
        <v>625</v>
      </c>
      <c r="H2" s="150" t="s">
        <v>626</v>
      </c>
      <c r="I2" s="150" t="s">
        <v>627</v>
      </c>
      <c r="J2" s="150" t="s">
        <v>615</v>
      </c>
      <c r="K2" s="150" t="s">
        <v>616</v>
      </c>
      <c r="L2" s="150" t="s">
        <v>628</v>
      </c>
    </row>
    <row r="3" spans="1:12" ht="15.75" customHeight="1">
      <c r="A3" s="245" t="s">
        <v>461</v>
      </c>
      <c r="B3" s="151"/>
      <c r="C3" s="185"/>
      <c r="D3" s="185"/>
      <c r="E3" s="185"/>
      <c r="F3" s="185"/>
      <c r="G3" s="185"/>
      <c r="H3" s="185"/>
      <c r="I3" s="185"/>
      <c r="J3" s="185"/>
      <c r="K3" s="185"/>
      <c r="L3" s="185"/>
    </row>
    <row r="4" spans="1:12" ht="15.75" customHeight="1">
      <c r="A4" s="246"/>
      <c r="B4" s="153" t="s">
        <v>462</v>
      </c>
      <c r="C4" s="186" t="s">
        <v>582</v>
      </c>
      <c r="D4" s="186" t="s">
        <v>582</v>
      </c>
      <c r="E4" s="186" t="s">
        <v>583</v>
      </c>
      <c r="F4" s="187" t="s">
        <v>554</v>
      </c>
      <c r="G4" s="187" t="s">
        <v>554</v>
      </c>
      <c r="H4" s="187" t="s">
        <v>554</v>
      </c>
      <c r="I4" s="187" t="s">
        <v>554</v>
      </c>
      <c r="J4" s="187" t="s">
        <v>554</v>
      </c>
      <c r="K4" s="186" t="s">
        <v>583</v>
      </c>
      <c r="L4" s="208" t="s">
        <v>581</v>
      </c>
    </row>
    <row r="5" spans="1:12" ht="15.75" customHeight="1">
      <c r="A5" s="247"/>
      <c r="B5" s="155"/>
      <c r="C5" s="188"/>
      <c r="D5" s="188"/>
      <c r="E5" s="188"/>
      <c r="F5" s="188"/>
      <c r="G5" s="188"/>
      <c r="H5" s="188"/>
      <c r="I5" s="188"/>
      <c r="J5" s="188"/>
      <c r="K5" s="188"/>
      <c r="L5" s="188"/>
    </row>
    <row r="6" spans="1:12" ht="15.75" customHeight="1">
      <c r="A6" s="245" t="s">
        <v>461</v>
      </c>
      <c r="B6" s="151"/>
      <c r="C6" s="185"/>
      <c r="D6" s="185"/>
      <c r="E6" s="185"/>
      <c r="F6" s="185"/>
      <c r="G6" s="185"/>
      <c r="H6" s="185"/>
      <c r="I6" s="185"/>
      <c r="J6" s="185"/>
      <c r="K6" s="185"/>
      <c r="L6" s="185"/>
    </row>
    <row r="7" spans="1:12" ht="15.75" customHeight="1">
      <c r="A7" s="246"/>
      <c r="B7" s="153" t="s">
        <v>464</v>
      </c>
      <c r="C7" s="186" t="s">
        <v>555</v>
      </c>
      <c r="D7" s="186" t="s">
        <v>555</v>
      </c>
      <c r="E7" s="186" t="s">
        <v>582</v>
      </c>
      <c r="F7" s="186" t="s">
        <v>553</v>
      </c>
      <c r="G7" s="187" t="s">
        <v>554</v>
      </c>
      <c r="H7" s="187" t="s">
        <v>554</v>
      </c>
      <c r="I7" s="186" t="s">
        <v>553</v>
      </c>
      <c r="J7" s="186" t="s">
        <v>553</v>
      </c>
      <c r="K7" s="186" t="s">
        <v>555</v>
      </c>
      <c r="L7" s="208" t="s">
        <v>581</v>
      </c>
    </row>
    <row r="8" spans="1:12" ht="15.75" customHeight="1">
      <c r="A8" s="247"/>
      <c r="B8" s="155"/>
      <c r="C8" s="188"/>
      <c r="D8" s="188"/>
      <c r="E8" s="188"/>
      <c r="F8" s="188"/>
      <c r="G8" s="188"/>
      <c r="H8" s="188"/>
      <c r="I8" s="188"/>
      <c r="J8" s="188"/>
      <c r="K8" s="188"/>
      <c r="L8" s="188"/>
    </row>
    <row r="9" spans="1:12" ht="15.75" customHeight="1">
      <c r="A9" s="245" t="s">
        <v>461</v>
      </c>
      <c r="B9" s="151"/>
      <c r="C9" s="185"/>
      <c r="D9" s="185"/>
      <c r="E9" s="185"/>
      <c r="F9" s="185"/>
      <c r="G9" s="185"/>
      <c r="H9" s="185"/>
      <c r="I9" s="185"/>
      <c r="J9" s="185"/>
      <c r="K9" s="185"/>
      <c r="L9" s="185"/>
    </row>
    <row r="10" spans="1:12" ht="15.75" customHeight="1">
      <c r="A10" s="246"/>
      <c r="B10" s="157" t="s">
        <v>465</v>
      </c>
      <c r="C10" s="189" t="s">
        <v>583</v>
      </c>
      <c r="D10" s="189" t="s">
        <v>583</v>
      </c>
      <c r="E10" s="189" t="s">
        <v>583</v>
      </c>
      <c r="F10" s="189" t="s">
        <v>582</v>
      </c>
      <c r="G10" s="190" t="s">
        <v>554</v>
      </c>
      <c r="H10" s="190" t="s">
        <v>554</v>
      </c>
      <c r="I10" s="189" t="s">
        <v>555</v>
      </c>
      <c r="J10" s="189" t="s">
        <v>555</v>
      </c>
      <c r="K10" s="189" t="s">
        <v>583</v>
      </c>
      <c r="L10" s="209" t="s">
        <v>581</v>
      </c>
    </row>
    <row r="11" spans="1:12" ht="15.75" customHeight="1">
      <c r="A11" s="247"/>
      <c r="B11" s="155"/>
      <c r="C11" s="188"/>
      <c r="D11" s="188"/>
      <c r="E11" s="188"/>
      <c r="F11" s="188"/>
      <c r="G11" s="188"/>
      <c r="H11" s="188"/>
      <c r="I11" s="188"/>
      <c r="J11" s="188"/>
      <c r="K11" s="188"/>
      <c r="L11" s="188"/>
    </row>
    <row r="12" spans="1:12">
      <c r="A12" s="248" t="s">
        <v>466</v>
      </c>
      <c r="B12" s="159" t="s">
        <v>467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50" t="s">
        <v>629</v>
      </c>
    </row>
    <row r="13" spans="1:12" ht="15.75" customHeight="1">
      <c r="A13" s="246"/>
      <c r="B13" s="161" t="s">
        <v>468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50" t="s">
        <v>630</v>
      </c>
    </row>
    <row r="14" spans="1:12">
      <c r="A14" s="246"/>
      <c r="B14" s="162" t="str">
        <f>HYPERLINK("https://codeforces.com/group/MWSDmqGsZm/contest/223340","Sheet #10 (General Hard)")</f>
        <v>Sheet #10 (General Hard)</v>
      </c>
      <c r="C14" s="192" t="s">
        <v>556</v>
      </c>
      <c r="D14" s="192" t="s">
        <v>556</v>
      </c>
      <c r="E14" s="194" t="s">
        <v>591</v>
      </c>
      <c r="F14" s="192" t="s">
        <v>556</v>
      </c>
      <c r="G14" s="192" t="s">
        <v>556</v>
      </c>
      <c r="H14" s="192" t="s">
        <v>556</v>
      </c>
      <c r="I14" s="192" t="s">
        <v>556</v>
      </c>
      <c r="J14" s="192" t="s">
        <v>556</v>
      </c>
      <c r="K14" s="192" t="s">
        <v>556</v>
      </c>
      <c r="L14" s="211" t="s">
        <v>567</v>
      </c>
    </row>
    <row r="15" spans="1:12" ht="15.75" customHeight="1">
      <c r="A15" s="164"/>
      <c r="B15" s="155"/>
      <c r="C15" s="193"/>
      <c r="D15" s="193"/>
      <c r="E15" s="193"/>
      <c r="F15" s="193"/>
      <c r="G15" s="193"/>
      <c r="H15" s="193"/>
      <c r="I15" s="193"/>
      <c r="J15" s="193"/>
      <c r="K15" s="193"/>
      <c r="L15" s="150" t="s">
        <v>631</v>
      </c>
    </row>
    <row r="16" spans="1:12">
      <c r="A16" s="248" t="s">
        <v>469</v>
      </c>
      <c r="B16" s="159" t="s">
        <v>467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</row>
    <row r="17" spans="1:12">
      <c r="A17" s="246"/>
      <c r="B17" s="165" t="s">
        <v>470</v>
      </c>
      <c r="C17" s="168" t="b">
        <v>0</v>
      </c>
      <c r="D17" s="168" t="b">
        <v>0</v>
      </c>
      <c r="E17" s="168" t="b">
        <v>0</v>
      </c>
      <c r="F17" s="168" t="b">
        <v>0</v>
      </c>
      <c r="G17" s="168" t="b">
        <v>0</v>
      </c>
      <c r="H17" s="168" t="b">
        <v>0</v>
      </c>
      <c r="I17" s="168" t="b">
        <v>0</v>
      </c>
      <c r="J17" s="168" t="b">
        <v>0</v>
      </c>
      <c r="K17" s="168" t="b">
        <v>0</v>
      </c>
      <c r="L17" s="168" t="b">
        <v>0</v>
      </c>
    </row>
    <row r="18" spans="1:12" ht="15.75" customHeight="1">
      <c r="A18" s="246"/>
      <c r="B18" s="161" t="s">
        <v>468</v>
      </c>
      <c r="C18" s="191"/>
      <c r="D18" s="191"/>
      <c r="E18" s="191"/>
      <c r="F18" s="191"/>
      <c r="G18" s="191"/>
      <c r="H18" s="191"/>
      <c r="I18" s="191"/>
      <c r="J18" s="191"/>
      <c r="K18" s="191"/>
      <c r="L18" s="191"/>
    </row>
    <row r="19" spans="1:12">
      <c r="A19" s="246"/>
      <c r="B19" s="162" t="str">
        <f>HYPERLINK("https://codeforces.com/group/MWSDmqGsZm/contest/223207","Sheet #9 (General Medium)")</f>
        <v>Sheet #9 (General Medium)</v>
      </c>
      <c r="C19" s="192" t="s">
        <v>556</v>
      </c>
      <c r="D19" s="192" t="s">
        <v>556</v>
      </c>
      <c r="E19" s="194" t="s">
        <v>589</v>
      </c>
      <c r="F19" s="192" t="s">
        <v>556</v>
      </c>
      <c r="G19" s="192" t="s">
        <v>556</v>
      </c>
      <c r="H19" s="192" t="s">
        <v>556</v>
      </c>
      <c r="I19" s="192" t="s">
        <v>556</v>
      </c>
      <c r="J19" s="192" t="s">
        <v>556</v>
      </c>
      <c r="K19" s="192" t="s">
        <v>556</v>
      </c>
      <c r="L19" s="198" t="s">
        <v>570</v>
      </c>
    </row>
    <row r="20" spans="1:12" ht="15.75" customHeight="1">
      <c r="A20" s="164"/>
      <c r="B20" s="155"/>
      <c r="C20" s="193"/>
      <c r="D20" s="193"/>
      <c r="E20" s="193"/>
      <c r="F20" s="193"/>
      <c r="G20" s="193"/>
      <c r="H20" s="193"/>
      <c r="I20" s="193"/>
      <c r="J20" s="193"/>
      <c r="K20" s="193"/>
      <c r="L20" s="193"/>
    </row>
    <row r="21" spans="1:12">
      <c r="A21" s="248" t="s">
        <v>471</v>
      </c>
      <c r="B21" s="159" t="s">
        <v>467</v>
      </c>
      <c r="C21" s="191"/>
      <c r="D21" s="191"/>
      <c r="E21" s="191"/>
      <c r="F21" s="191"/>
      <c r="G21" s="191"/>
      <c r="H21" s="191"/>
      <c r="I21" s="191"/>
      <c r="J21" s="191"/>
      <c r="K21" s="191"/>
      <c r="L21" s="191"/>
    </row>
    <row r="22" spans="1:12" ht="15.75" customHeight="1">
      <c r="A22" s="246"/>
      <c r="B22" s="161" t="s">
        <v>468</v>
      </c>
      <c r="C22" s="191"/>
      <c r="D22" s="191"/>
      <c r="E22" s="191"/>
      <c r="F22" s="191"/>
      <c r="G22" s="191"/>
      <c r="H22" s="191"/>
      <c r="I22" s="191"/>
      <c r="J22" s="191"/>
      <c r="K22" s="191"/>
      <c r="L22" s="191"/>
    </row>
    <row r="23" spans="1:12">
      <c r="A23" s="246"/>
      <c r="B23" s="162" t="str">
        <f>HYPERLINK("https://codeforces.com/group/MWSDmqGsZm/contest/223206","Sheet #8 (General Easy)")</f>
        <v>Sheet #8 (General Easy)</v>
      </c>
      <c r="C23" s="194" t="s">
        <v>593</v>
      </c>
      <c r="D23" s="194" t="s">
        <v>598</v>
      </c>
      <c r="E23" s="194" t="s">
        <v>596</v>
      </c>
      <c r="F23" s="192" t="s">
        <v>556</v>
      </c>
      <c r="G23" s="194" t="s">
        <v>618</v>
      </c>
      <c r="H23" s="192" t="s">
        <v>556</v>
      </c>
      <c r="I23" s="192" t="s">
        <v>556</v>
      </c>
      <c r="J23" s="194" t="s">
        <v>593</v>
      </c>
      <c r="K23" s="194" t="s">
        <v>590</v>
      </c>
      <c r="L23" s="198" t="s">
        <v>570</v>
      </c>
    </row>
    <row r="24" spans="1:12" ht="15.75" customHeight="1">
      <c r="A24" s="164"/>
      <c r="B24" s="155"/>
      <c r="C24" s="193"/>
      <c r="D24" s="193"/>
      <c r="E24" s="193"/>
      <c r="F24" s="193"/>
      <c r="G24" s="193"/>
      <c r="H24" s="193"/>
      <c r="I24" s="193"/>
      <c r="J24" s="193"/>
      <c r="K24" s="193"/>
      <c r="L24" s="193"/>
    </row>
    <row r="25" spans="1:12">
      <c r="A25" s="248" t="s">
        <v>472</v>
      </c>
      <c r="B25" s="159" t="s">
        <v>467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</row>
    <row r="26" spans="1:12">
      <c r="A26" s="246"/>
      <c r="B26" s="167" t="str">
        <f>HYPERLINK("https://youtu.be/ZlyYQqYj2W8", "C++ Language ( Recursive Functions 1- Intro)")</f>
        <v>C++ Language ( Recursive Functions 1- Intro)</v>
      </c>
      <c r="C26" s="168" t="b">
        <v>0</v>
      </c>
      <c r="D26" s="168" t="b">
        <v>0</v>
      </c>
      <c r="E26" s="168" t="b">
        <v>0</v>
      </c>
      <c r="F26" s="168" t="b">
        <v>0</v>
      </c>
      <c r="G26" s="168" t="b">
        <v>0</v>
      </c>
      <c r="H26" s="168" t="b">
        <v>0</v>
      </c>
      <c r="I26" s="168" t="b">
        <v>0</v>
      </c>
      <c r="J26" s="168" t="b">
        <v>0</v>
      </c>
      <c r="K26" s="168" t="b">
        <v>0</v>
      </c>
      <c r="L26" s="168" t="b">
        <v>0</v>
      </c>
    </row>
    <row r="27" spans="1:12">
      <c r="A27" s="246"/>
      <c r="B27" s="169" t="str">
        <f>HYPERLINK("https://youtu.be/OUxtZa4jyq4", "C++ Language ( Recursive Functions 2-Homework)")</f>
        <v>C++ Language ( Recursive Functions 2-Homework)</v>
      </c>
      <c r="C27" s="168" t="b">
        <v>0</v>
      </c>
      <c r="D27" s="168" t="b">
        <v>0</v>
      </c>
      <c r="E27" s="168" t="b">
        <v>0</v>
      </c>
      <c r="F27" s="168" t="b">
        <v>0</v>
      </c>
      <c r="G27" s="168" t="b">
        <v>0</v>
      </c>
      <c r="H27" s="168" t="b">
        <v>0</v>
      </c>
      <c r="I27" s="168" t="b">
        <v>0</v>
      </c>
      <c r="J27" s="168" t="b">
        <v>0</v>
      </c>
      <c r="K27" s="168" t="b">
        <v>0</v>
      </c>
      <c r="L27" s="168" t="b">
        <v>0</v>
      </c>
    </row>
    <row r="28" spans="1:12">
      <c r="A28" s="246"/>
      <c r="B28" s="170" t="s">
        <v>473</v>
      </c>
      <c r="C28" s="168" t="b">
        <v>0</v>
      </c>
      <c r="D28" s="168" t="b">
        <v>0</v>
      </c>
      <c r="E28" s="168" t="b">
        <v>0</v>
      </c>
      <c r="F28" s="168" t="b">
        <v>0</v>
      </c>
      <c r="G28" s="168" t="b">
        <v>0</v>
      </c>
      <c r="H28" s="168" t="b">
        <v>0</v>
      </c>
      <c r="I28" s="168" t="b">
        <v>0</v>
      </c>
      <c r="J28" s="168" t="b">
        <v>0</v>
      </c>
      <c r="K28" s="168" t="b">
        <v>0</v>
      </c>
      <c r="L28" s="168" t="b">
        <v>0</v>
      </c>
    </row>
    <row r="29" spans="1:12">
      <c r="A29" s="246"/>
      <c r="B29" s="171" t="s">
        <v>474</v>
      </c>
      <c r="C29" s="168" t="b">
        <v>0</v>
      </c>
      <c r="D29" s="168" t="b">
        <v>0</v>
      </c>
      <c r="E29" s="168" t="b">
        <v>0</v>
      </c>
      <c r="F29" s="168" t="b">
        <v>0</v>
      </c>
      <c r="G29" s="168" t="b">
        <v>0</v>
      </c>
      <c r="H29" s="168" t="b">
        <v>0</v>
      </c>
      <c r="I29" s="168" t="b">
        <v>0</v>
      </c>
      <c r="J29" s="168" t="b">
        <v>0</v>
      </c>
      <c r="K29" s="168" t="b">
        <v>0</v>
      </c>
      <c r="L29" s="168" t="b">
        <v>0</v>
      </c>
    </row>
    <row r="30" spans="1:12">
      <c r="A30" s="246"/>
      <c r="B30" s="171" t="s">
        <v>475</v>
      </c>
      <c r="C30" s="168" t="b">
        <v>0</v>
      </c>
      <c r="D30" s="168" t="b">
        <v>0</v>
      </c>
      <c r="E30" s="168" t="b">
        <v>0</v>
      </c>
      <c r="F30" s="168" t="b">
        <v>0</v>
      </c>
      <c r="G30" s="168" t="b">
        <v>0</v>
      </c>
      <c r="H30" s="168" t="b">
        <v>0</v>
      </c>
      <c r="I30" s="168" t="b">
        <v>0</v>
      </c>
      <c r="J30" s="168" t="b">
        <v>0</v>
      </c>
      <c r="K30" s="168" t="b">
        <v>0</v>
      </c>
      <c r="L30" s="168" t="b">
        <v>0</v>
      </c>
    </row>
    <row r="31" spans="1:12" ht="15.75" customHeight="1">
      <c r="A31" s="246"/>
      <c r="B31" s="161" t="s">
        <v>468</v>
      </c>
      <c r="C31" s="191"/>
      <c r="D31" s="191"/>
      <c r="E31" s="191"/>
      <c r="F31" s="191"/>
      <c r="G31" s="191"/>
      <c r="H31" s="191"/>
      <c r="I31" s="191"/>
      <c r="J31" s="191"/>
      <c r="K31" s="191"/>
      <c r="L31" s="191"/>
    </row>
    <row r="32" spans="1:12" ht="17.399999999999999">
      <c r="A32" s="246"/>
      <c r="B32" s="162" t="str">
        <f>HYPERLINK("https://codeforces.com/group/MWSDmqGsZm/contest/223339","Sheet #7 (Recursion)")</f>
        <v>Sheet #7 (Recursion)</v>
      </c>
      <c r="C32" s="194" t="s">
        <v>595</v>
      </c>
      <c r="D32" s="194" t="s">
        <v>595</v>
      </c>
      <c r="E32" s="194" t="s">
        <v>563</v>
      </c>
      <c r="F32" s="194" t="s">
        <v>589</v>
      </c>
      <c r="G32" s="194" t="s">
        <v>585</v>
      </c>
      <c r="H32" s="194" t="s">
        <v>618</v>
      </c>
      <c r="I32" s="194" t="s">
        <v>593</v>
      </c>
      <c r="J32" s="194" t="s">
        <v>563</v>
      </c>
      <c r="K32" s="192" t="s">
        <v>556</v>
      </c>
      <c r="L32" s="198" t="s">
        <v>570</v>
      </c>
    </row>
    <row r="33" spans="1:12" ht="13.2">
      <c r="A33" s="245" t="s">
        <v>461</v>
      </c>
      <c r="B33" s="151"/>
      <c r="C33" s="185"/>
      <c r="D33" s="185"/>
      <c r="E33" s="185"/>
      <c r="F33" s="185"/>
      <c r="G33" s="185"/>
      <c r="H33" s="185"/>
      <c r="I33" s="185"/>
      <c r="J33" s="185"/>
      <c r="K33" s="185"/>
      <c r="L33" s="185"/>
    </row>
    <row r="34" spans="1:12" ht="22.2">
      <c r="A34" s="246"/>
      <c r="B34" s="172" t="s">
        <v>476</v>
      </c>
      <c r="C34" s="196" t="s">
        <v>602</v>
      </c>
      <c r="D34" s="196" t="s">
        <v>559</v>
      </c>
      <c r="E34" s="196" t="s">
        <v>600</v>
      </c>
      <c r="F34" s="196" t="s">
        <v>600</v>
      </c>
      <c r="G34" s="196" t="s">
        <v>559</v>
      </c>
      <c r="H34" s="196" t="s">
        <v>601</v>
      </c>
      <c r="I34" s="196" t="s">
        <v>601</v>
      </c>
      <c r="J34" s="196" t="s">
        <v>559</v>
      </c>
      <c r="K34" s="196" t="s">
        <v>600</v>
      </c>
      <c r="L34" s="210" t="s">
        <v>599</v>
      </c>
    </row>
    <row r="35" spans="1:12" ht="13.2">
      <c r="A35" s="247"/>
      <c r="B35" s="155"/>
      <c r="C35" s="188"/>
      <c r="D35" s="188"/>
      <c r="E35" s="188"/>
      <c r="F35" s="188"/>
      <c r="G35" s="188"/>
      <c r="H35" s="188"/>
      <c r="I35" s="188"/>
      <c r="J35" s="188"/>
      <c r="K35" s="188"/>
      <c r="L35" s="188"/>
    </row>
    <row r="36" spans="1:12" ht="13.2">
      <c r="A36" s="245" t="s">
        <v>461</v>
      </c>
      <c r="B36" s="155"/>
      <c r="C36" s="188"/>
      <c r="D36" s="188"/>
      <c r="E36" s="188"/>
      <c r="F36" s="188"/>
      <c r="G36" s="188"/>
      <c r="H36" s="188"/>
      <c r="I36" s="188"/>
      <c r="J36" s="188"/>
      <c r="K36" s="188"/>
      <c r="L36" s="188"/>
    </row>
    <row r="37" spans="1:12" ht="22.2">
      <c r="A37" s="246"/>
      <c r="B37" s="153" t="s">
        <v>477</v>
      </c>
      <c r="C37" s="186" t="s">
        <v>621</v>
      </c>
      <c r="D37" s="186" t="s">
        <v>561</v>
      </c>
      <c r="E37" s="186" t="s">
        <v>564</v>
      </c>
      <c r="F37" s="186" t="s">
        <v>603</v>
      </c>
      <c r="G37" s="186" t="s">
        <v>621</v>
      </c>
      <c r="H37" s="186" t="s">
        <v>561</v>
      </c>
      <c r="I37" s="186" t="s">
        <v>603</v>
      </c>
      <c r="J37" s="186" t="s">
        <v>621</v>
      </c>
      <c r="K37" s="186" t="s">
        <v>604</v>
      </c>
      <c r="L37" s="208" t="s">
        <v>569</v>
      </c>
    </row>
    <row r="38" spans="1:12" ht="13.2">
      <c r="A38" s="247"/>
      <c r="B38" s="155"/>
      <c r="C38" s="188"/>
      <c r="D38" s="188"/>
      <c r="E38" s="188"/>
      <c r="F38" s="188"/>
      <c r="G38" s="188"/>
      <c r="H38" s="188"/>
      <c r="I38" s="188"/>
      <c r="J38" s="188"/>
      <c r="K38" s="188"/>
      <c r="L38" s="188"/>
    </row>
    <row r="39" spans="1:12" ht="17.399999999999999">
      <c r="A39" s="248" t="s">
        <v>478</v>
      </c>
      <c r="B39" s="159" t="s">
        <v>467</v>
      </c>
      <c r="C39" s="195"/>
      <c r="D39" s="195"/>
      <c r="E39" s="195"/>
      <c r="F39" s="195"/>
      <c r="G39" s="195"/>
      <c r="H39" s="195"/>
      <c r="I39" s="195"/>
      <c r="J39" s="195"/>
      <c r="K39" s="195"/>
      <c r="L39" s="195"/>
    </row>
    <row r="40" spans="1:12" ht="15.6">
      <c r="A40" s="246"/>
      <c r="B40" s="170" t="s">
        <v>479</v>
      </c>
      <c r="C40" s="168" t="b">
        <v>0</v>
      </c>
      <c r="D40" s="168" t="b">
        <v>0</v>
      </c>
      <c r="E40" s="168" t="b">
        <v>0</v>
      </c>
      <c r="F40" s="168" t="b">
        <v>0</v>
      </c>
      <c r="G40" s="168" t="b">
        <v>0</v>
      </c>
      <c r="H40" s="168" t="b">
        <v>0</v>
      </c>
      <c r="I40" s="168" t="b">
        <v>0</v>
      </c>
      <c r="J40" s="168" t="b">
        <v>0</v>
      </c>
      <c r="K40" s="168" t="b">
        <v>0</v>
      </c>
      <c r="L40" s="168" t="b">
        <v>0</v>
      </c>
    </row>
    <row r="41" spans="1:12" ht="15.6">
      <c r="A41" s="246"/>
      <c r="B41" s="170" t="s">
        <v>480</v>
      </c>
      <c r="C41" s="168" t="b">
        <v>0</v>
      </c>
      <c r="D41" s="168" t="b">
        <v>0</v>
      </c>
      <c r="E41" s="168" t="b">
        <v>0</v>
      </c>
      <c r="F41" s="168" t="b">
        <v>0</v>
      </c>
      <c r="G41" s="168" t="b">
        <v>0</v>
      </c>
      <c r="H41" s="168" t="b">
        <v>0</v>
      </c>
      <c r="I41" s="168" t="b">
        <v>0</v>
      </c>
      <c r="J41" s="168" t="b">
        <v>0</v>
      </c>
      <c r="K41" s="168" t="b">
        <v>0</v>
      </c>
      <c r="L41" s="168" t="b">
        <v>0</v>
      </c>
    </row>
    <row r="42" spans="1:12" ht="15.6">
      <c r="A42" s="246"/>
      <c r="B42" s="170" t="s">
        <v>481</v>
      </c>
      <c r="C42" s="168" t="b">
        <v>0</v>
      </c>
      <c r="D42" s="168" t="b">
        <v>0</v>
      </c>
      <c r="E42" s="168" t="b">
        <v>0</v>
      </c>
      <c r="F42" s="168" t="b">
        <v>0</v>
      </c>
      <c r="G42" s="168" t="b">
        <v>0</v>
      </c>
      <c r="H42" s="168" t="b">
        <v>0</v>
      </c>
      <c r="I42" s="168" t="b">
        <v>0</v>
      </c>
      <c r="J42" s="168" t="b">
        <v>0</v>
      </c>
      <c r="K42" s="168" t="b">
        <v>0</v>
      </c>
      <c r="L42" s="168" t="b">
        <v>0</v>
      </c>
    </row>
    <row r="43" spans="1:12" ht="15.6">
      <c r="A43" s="246"/>
      <c r="B43" s="170" t="s">
        <v>482</v>
      </c>
      <c r="C43" s="168" t="b">
        <v>0</v>
      </c>
      <c r="D43" s="168" t="b">
        <v>0</v>
      </c>
      <c r="E43" s="168" t="b">
        <v>0</v>
      </c>
      <c r="F43" s="168" t="b">
        <v>0</v>
      </c>
      <c r="G43" s="168" t="b">
        <v>0</v>
      </c>
      <c r="H43" s="168" t="b">
        <v>0</v>
      </c>
      <c r="I43" s="168" t="b">
        <v>0</v>
      </c>
      <c r="J43" s="168" t="b">
        <v>0</v>
      </c>
      <c r="K43" s="168" t="b">
        <v>0</v>
      </c>
      <c r="L43" s="168" t="b">
        <v>0</v>
      </c>
    </row>
    <row r="44" spans="1:12" ht="15.6">
      <c r="A44" s="246"/>
      <c r="B44" s="170" t="s">
        <v>483</v>
      </c>
      <c r="C44" s="168" t="b">
        <v>0</v>
      </c>
      <c r="D44" s="168" t="b">
        <v>0</v>
      </c>
      <c r="E44" s="168" t="b">
        <v>0</v>
      </c>
      <c r="F44" s="168" t="b">
        <v>0</v>
      </c>
      <c r="G44" s="168" t="b">
        <v>0</v>
      </c>
      <c r="H44" s="168" t="b">
        <v>0</v>
      </c>
      <c r="I44" s="168" t="b">
        <v>0</v>
      </c>
      <c r="J44" s="168" t="b">
        <v>0</v>
      </c>
      <c r="K44" s="168" t="b">
        <v>0</v>
      </c>
      <c r="L44" s="168" t="b">
        <v>0</v>
      </c>
    </row>
    <row r="45" spans="1:12" ht="15.6">
      <c r="A45" s="246"/>
      <c r="B45" s="171" t="s">
        <v>484</v>
      </c>
      <c r="C45" s="168" t="b">
        <v>0</v>
      </c>
      <c r="D45" s="168" t="b">
        <v>0</v>
      </c>
      <c r="E45" s="168" t="b">
        <v>0</v>
      </c>
      <c r="F45" s="168" t="b">
        <v>0</v>
      </c>
      <c r="G45" s="168" t="b">
        <v>0</v>
      </c>
      <c r="H45" s="168" t="b">
        <v>0</v>
      </c>
      <c r="I45" s="168" t="b">
        <v>0</v>
      </c>
      <c r="J45" s="168" t="b">
        <v>0</v>
      </c>
      <c r="K45" s="168" t="b">
        <v>0</v>
      </c>
      <c r="L45" s="168" t="b">
        <v>0</v>
      </c>
    </row>
    <row r="46" spans="1:12" ht="15.6">
      <c r="A46" s="246"/>
      <c r="B46" s="171" t="s">
        <v>485</v>
      </c>
      <c r="C46" s="168" t="b">
        <v>0</v>
      </c>
      <c r="D46" s="168" t="b">
        <v>0</v>
      </c>
      <c r="E46" s="168" t="b">
        <v>0</v>
      </c>
      <c r="F46" s="168" t="b">
        <v>0</v>
      </c>
      <c r="G46" s="168" t="b">
        <v>0</v>
      </c>
      <c r="H46" s="168" t="b">
        <v>0</v>
      </c>
      <c r="I46" s="168" t="b">
        <v>0</v>
      </c>
      <c r="J46" s="168" t="b">
        <v>0</v>
      </c>
      <c r="K46" s="168" t="b">
        <v>0</v>
      </c>
      <c r="L46" s="168" t="b">
        <v>0</v>
      </c>
    </row>
    <row r="47" spans="1:12" ht="15.6">
      <c r="A47" s="246"/>
      <c r="B47" s="171" t="s">
        <v>486</v>
      </c>
      <c r="C47" s="168" t="b">
        <v>0</v>
      </c>
      <c r="D47" s="168" t="b">
        <v>0</v>
      </c>
      <c r="E47" s="168" t="b">
        <v>0</v>
      </c>
      <c r="F47" s="168" t="b">
        <v>0</v>
      </c>
      <c r="G47" s="168" t="b">
        <v>0</v>
      </c>
      <c r="H47" s="168" t="b">
        <v>0</v>
      </c>
      <c r="I47" s="168" t="b">
        <v>0</v>
      </c>
      <c r="J47" s="168" t="b">
        <v>0</v>
      </c>
      <c r="K47" s="168" t="b">
        <v>0</v>
      </c>
      <c r="L47" s="168" t="b">
        <v>0</v>
      </c>
    </row>
    <row r="48" spans="1:12" ht="15.6">
      <c r="A48" s="246"/>
      <c r="B48" s="174" t="s">
        <v>487</v>
      </c>
      <c r="C48" s="168" t="b">
        <v>0</v>
      </c>
      <c r="D48" s="168" t="b">
        <v>0</v>
      </c>
      <c r="E48" s="168" t="b">
        <v>0</v>
      </c>
      <c r="F48" s="168" t="b">
        <v>0</v>
      </c>
      <c r="G48" s="168" t="b">
        <v>0</v>
      </c>
      <c r="H48" s="168" t="b">
        <v>0</v>
      </c>
      <c r="I48" s="168" t="b">
        <v>0</v>
      </c>
      <c r="J48" s="168" t="b">
        <v>0</v>
      </c>
      <c r="K48" s="168" t="b">
        <v>0</v>
      </c>
      <c r="L48" s="168" t="b">
        <v>0</v>
      </c>
    </row>
    <row r="49" spans="1:12" ht="22.8">
      <c r="A49" s="246"/>
      <c r="B49" s="161" t="s">
        <v>468</v>
      </c>
      <c r="C49" s="191"/>
      <c r="D49" s="191"/>
      <c r="E49" s="191"/>
      <c r="F49" s="191"/>
      <c r="G49" s="191"/>
      <c r="H49" s="191"/>
      <c r="I49" s="191"/>
      <c r="J49" s="191"/>
      <c r="K49" s="191"/>
      <c r="L49" s="191"/>
    </row>
    <row r="50" spans="1:12" ht="17.399999999999999">
      <c r="A50" s="246"/>
      <c r="B50" s="162" t="str">
        <f>HYPERLINK("https://codeforces.com/group/MWSDmqGsZm/contest/223338","Sheet #6(Math - Geometry)")</f>
        <v>Sheet #6(Math - Geometry)</v>
      </c>
      <c r="C50" s="194" t="s">
        <v>594</v>
      </c>
      <c r="D50" s="194" t="s">
        <v>563</v>
      </c>
      <c r="E50" s="194" t="s">
        <v>596</v>
      </c>
      <c r="F50" s="194" t="s">
        <v>632</v>
      </c>
      <c r="G50" s="194" t="s">
        <v>596</v>
      </c>
      <c r="H50" s="194" t="s">
        <v>620</v>
      </c>
      <c r="I50" s="194" t="s">
        <v>619</v>
      </c>
      <c r="J50" s="194" t="s">
        <v>558</v>
      </c>
      <c r="K50" s="194" t="s">
        <v>593</v>
      </c>
      <c r="L50" s="198" t="s">
        <v>570</v>
      </c>
    </row>
    <row r="51" spans="1:12" ht="13.2">
      <c r="A51" s="245" t="s">
        <v>461</v>
      </c>
      <c r="B51" s="155"/>
      <c r="C51" s="188"/>
      <c r="D51" s="188"/>
      <c r="E51" s="188"/>
      <c r="F51" s="188"/>
      <c r="G51" s="188"/>
      <c r="H51" s="188"/>
      <c r="I51" s="188"/>
      <c r="J51" s="188"/>
      <c r="K51" s="188"/>
      <c r="L51" s="188"/>
    </row>
    <row r="52" spans="1:12" ht="22.2">
      <c r="A52" s="246"/>
      <c r="B52" s="153" t="s">
        <v>488</v>
      </c>
      <c r="C52" s="186" t="s">
        <v>604</v>
      </c>
      <c r="D52" s="186" t="s">
        <v>564</v>
      </c>
      <c r="E52" s="186" t="s">
        <v>604</v>
      </c>
      <c r="F52" s="208" t="s">
        <v>569</v>
      </c>
      <c r="G52" s="186" t="s">
        <v>561</v>
      </c>
      <c r="H52" s="186" t="s">
        <v>564</v>
      </c>
      <c r="I52" s="186" t="s">
        <v>561</v>
      </c>
      <c r="J52" s="186" t="s">
        <v>604</v>
      </c>
      <c r="K52" s="186" t="s">
        <v>561</v>
      </c>
      <c r="L52" s="208" t="s">
        <v>569</v>
      </c>
    </row>
    <row r="53" spans="1:12" ht="13.2">
      <c r="A53" s="247"/>
      <c r="B53" s="155"/>
      <c r="C53" s="188"/>
      <c r="D53" s="188"/>
      <c r="E53" s="188"/>
      <c r="F53" s="188"/>
      <c r="G53" s="188"/>
      <c r="H53" s="188"/>
      <c r="I53" s="188"/>
      <c r="J53" s="188"/>
      <c r="K53" s="188"/>
      <c r="L53" s="188"/>
    </row>
    <row r="54" spans="1:12" ht="13.2">
      <c r="A54" s="245" t="s">
        <v>461</v>
      </c>
      <c r="B54" s="155"/>
      <c r="C54" s="188"/>
      <c r="D54" s="188"/>
      <c r="E54" s="188"/>
      <c r="F54" s="188"/>
      <c r="G54" s="188"/>
      <c r="H54" s="188"/>
      <c r="I54" s="188"/>
      <c r="J54" s="188"/>
      <c r="K54" s="188"/>
      <c r="L54" s="188"/>
    </row>
    <row r="55" spans="1:12" ht="22.2">
      <c r="A55" s="246"/>
      <c r="B55" s="153" t="s">
        <v>489</v>
      </c>
      <c r="C55" s="186" t="s">
        <v>604</v>
      </c>
      <c r="D55" s="186" t="s">
        <v>564</v>
      </c>
      <c r="E55" s="186" t="s">
        <v>564</v>
      </c>
      <c r="F55" s="186" t="s">
        <v>564</v>
      </c>
      <c r="G55" s="186" t="s">
        <v>604</v>
      </c>
      <c r="H55" s="186" t="s">
        <v>564</v>
      </c>
      <c r="I55" s="186" t="s">
        <v>604</v>
      </c>
      <c r="J55" s="186" t="s">
        <v>604</v>
      </c>
      <c r="K55" s="186" t="s">
        <v>564</v>
      </c>
      <c r="L55" s="208" t="s">
        <v>569</v>
      </c>
    </row>
    <row r="56" spans="1:12" ht="13.2">
      <c r="A56" s="247"/>
      <c r="B56" s="155"/>
      <c r="C56" s="188"/>
      <c r="D56" s="188"/>
      <c r="E56" s="188"/>
      <c r="F56" s="188"/>
      <c r="G56" s="188"/>
      <c r="H56" s="188"/>
      <c r="I56" s="188"/>
      <c r="J56" s="188"/>
      <c r="K56" s="188"/>
      <c r="L56" s="188"/>
    </row>
    <row r="57" spans="1:12" ht="17.399999999999999">
      <c r="A57" s="248" t="s">
        <v>490</v>
      </c>
      <c r="B57" s="159" t="s">
        <v>467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  <row r="58" spans="1:12" ht="15.6">
      <c r="A58" s="246"/>
      <c r="B58" s="175" t="s">
        <v>491</v>
      </c>
      <c r="C58" s="168" t="b">
        <v>0</v>
      </c>
      <c r="D58" s="168" t="b">
        <v>0</v>
      </c>
      <c r="E58" s="168" t="b">
        <v>0</v>
      </c>
      <c r="F58" s="168" t="b">
        <v>0</v>
      </c>
      <c r="G58" s="168" t="b">
        <v>0</v>
      </c>
      <c r="H58" s="168" t="b">
        <v>0</v>
      </c>
      <c r="I58" s="168" t="b">
        <v>0</v>
      </c>
      <c r="J58" s="168" t="b">
        <v>0</v>
      </c>
      <c r="K58" s="168" t="b">
        <v>0</v>
      </c>
      <c r="L58" s="168" t="b">
        <v>0</v>
      </c>
    </row>
    <row r="59" spans="1:12" ht="15.6">
      <c r="A59" s="246"/>
      <c r="B59" s="175" t="s">
        <v>492</v>
      </c>
      <c r="C59" s="168" t="b">
        <v>0</v>
      </c>
      <c r="D59" s="168" t="b">
        <v>0</v>
      </c>
      <c r="E59" s="168" t="b">
        <v>0</v>
      </c>
      <c r="F59" s="168" t="b">
        <v>0</v>
      </c>
      <c r="G59" s="168" t="b">
        <v>0</v>
      </c>
      <c r="H59" s="168" t="b">
        <v>0</v>
      </c>
      <c r="I59" s="168" t="b">
        <v>0</v>
      </c>
      <c r="J59" s="168" t="b">
        <v>0</v>
      </c>
      <c r="K59" s="168" t="b">
        <v>0</v>
      </c>
      <c r="L59" s="168" t="b">
        <v>0</v>
      </c>
    </row>
    <row r="60" spans="1:12" ht="15.6">
      <c r="A60" s="246"/>
      <c r="B60" s="175" t="s">
        <v>493</v>
      </c>
      <c r="C60" s="168" t="b">
        <v>0</v>
      </c>
      <c r="D60" s="168" t="b">
        <v>0</v>
      </c>
      <c r="E60" s="168" t="b">
        <v>0</v>
      </c>
      <c r="F60" s="168" t="b">
        <v>0</v>
      </c>
      <c r="G60" s="168" t="b">
        <v>0</v>
      </c>
      <c r="H60" s="168" t="b">
        <v>0</v>
      </c>
      <c r="I60" s="168" t="b">
        <v>0</v>
      </c>
      <c r="J60" s="168" t="b">
        <v>0</v>
      </c>
      <c r="K60" s="168" t="b">
        <v>0</v>
      </c>
      <c r="L60" s="168" t="b">
        <v>0</v>
      </c>
    </row>
    <row r="61" spans="1:12" ht="15.6">
      <c r="A61" s="246"/>
      <c r="B61" s="171" t="s">
        <v>494</v>
      </c>
      <c r="C61" s="168" t="b">
        <v>0</v>
      </c>
      <c r="D61" s="168" t="b">
        <v>0</v>
      </c>
      <c r="E61" s="168" t="b">
        <v>0</v>
      </c>
      <c r="F61" s="168" t="b">
        <v>0</v>
      </c>
      <c r="G61" s="168" t="b">
        <v>0</v>
      </c>
      <c r="H61" s="168" t="b">
        <v>0</v>
      </c>
      <c r="I61" s="168" t="b">
        <v>0</v>
      </c>
      <c r="J61" s="168" t="b">
        <v>0</v>
      </c>
      <c r="K61" s="168" t="b">
        <v>0</v>
      </c>
      <c r="L61" s="168" t="b">
        <v>0</v>
      </c>
    </row>
    <row r="62" spans="1:12" ht="15.6">
      <c r="A62" s="246"/>
      <c r="B62" s="171" t="s">
        <v>495</v>
      </c>
      <c r="C62" s="168" t="b">
        <v>0</v>
      </c>
      <c r="D62" s="168" t="b">
        <v>0</v>
      </c>
      <c r="E62" s="168" t="b">
        <v>0</v>
      </c>
      <c r="F62" s="168" t="b">
        <v>0</v>
      </c>
      <c r="G62" s="168" t="b">
        <v>0</v>
      </c>
      <c r="H62" s="168" t="b">
        <v>0</v>
      </c>
      <c r="I62" s="168" t="b">
        <v>0</v>
      </c>
      <c r="J62" s="168" t="b">
        <v>0</v>
      </c>
      <c r="K62" s="168" t="b">
        <v>0</v>
      </c>
      <c r="L62" s="168" t="b">
        <v>0</v>
      </c>
    </row>
    <row r="63" spans="1:12" ht="22.8">
      <c r="A63" s="246"/>
      <c r="B63" s="161" t="s">
        <v>468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</row>
    <row r="64" spans="1:12" ht="17.399999999999999">
      <c r="A64" s="246"/>
      <c r="B64" s="162" t="str">
        <f>HYPERLINK("https://codeforces.com/group/MWSDmqGsZm/contest/223205","Sheet #5(Functions)")</f>
        <v>Sheet #5(Functions)</v>
      </c>
      <c r="C64" s="194" t="s">
        <v>606</v>
      </c>
      <c r="D64" s="198" t="s">
        <v>565</v>
      </c>
      <c r="E64" s="198" t="s">
        <v>565</v>
      </c>
      <c r="F64" s="194" t="s">
        <v>622</v>
      </c>
      <c r="G64" s="194" t="s">
        <v>622</v>
      </c>
      <c r="H64" s="194" t="s">
        <v>622</v>
      </c>
      <c r="I64" s="194" t="s">
        <v>622</v>
      </c>
      <c r="J64" s="194" t="s">
        <v>622</v>
      </c>
      <c r="K64" s="194" t="s">
        <v>605</v>
      </c>
      <c r="L64" s="198" t="s">
        <v>565</v>
      </c>
    </row>
    <row r="65" spans="1:12" ht="13.2">
      <c r="A65" s="164"/>
      <c r="B65" s="155"/>
      <c r="C65" s="193"/>
      <c r="D65" s="193"/>
      <c r="E65" s="193"/>
      <c r="F65" s="193"/>
      <c r="G65" s="193"/>
      <c r="H65" s="193"/>
      <c r="I65" s="193"/>
      <c r="J65" s="193"/>
      <c r="K65" s="193"/>
      <c r="L65" s="193"/>
    </row>
    <row r="66" spans="1:12" ht="17.399999999999999">
      <c r="A66" s="248" t="s">
        <v>496</v>
      </c>
      <c r="B66" s="159" t="s">
        <v>467</v>
      </c>
      <c r="C66" s="195"/>
      <c r="D66" s="195"/>
      <c r="E66" s="195"/>
      <c r="F66" s="195"/>
      <c r="G66" s="195"/>
      <c r="H66" s="195"/>
      <c r="I66" s="195"/>
      <c r="J66" s="195"/>
      <c r="K66" s="195"/>
      <c r="L66" s="195"/>
    </row>
    <row r="67" spans="1:12" ht="15.6">
      <c r="A67" s="246"/>
      <c r="B67" s="175" t="s">
        <v>497</v>
      </c>
      <c r="C67" s="168" t="b">
        <v>0</v>
      </c>
      <c r="D67" s="168" t="b">
        <v>0</v>
      </c>
      <c r="E67" s="168" t="b">
        <v>0</v>
      </c>
      <c r="F67" s="168" t="b">
        <v>0</v>
      </c>
      <c r="G67" s="168" t="b">
        <v>0</v>
      </c>
      <c r="H67" s="168" t="b">
        <v>0</v>
      </c>
      <c r="I67" s="168" t="b">
        <v>0</v>
      </c>
      <c r="J67" s="168" t="b">
        <v>0</v>
      </c>
      <c r="K67" s="168" t="b">
        <v>0</v>
      </c>
      <c r="L67" s="168" t="b">
        <v>0</v>
      </c>
    </row>
    <row r="68" spans="1:12" ht="15.6">
      <c r="A68" s="246"/>
      <c r="B68" s="175" t="s">
        <v>498</v>
      </c>
      <c r="C68" s="168" t="b">
        <v>0</v>
      </c>
      <c r="D68" s="168" t="b">
        <v>0</v>
      </c>
      <c r="E68" s="168" t="b">
        <v>0</v>
      </c>
      <c r="F68" s="168" t="b">
        <v>0</v>
      </c>
      <c r="G68" s="168" t="b">
        <v>0</v>
      </c>
      <c r="H68" s="168" t="b">
        <v>0</v>
      </c>
      <c r="I68" s="168" t="b">
        <v>0</v>
      </c>
      <c r="J68" s="168" t="b">
        <v>0</v>
      </c>
      <c r="K68" s="168" t="b">
        <v>0</v>
      </c>
      <c r="L68" s="168" t="b">
        <v>0</v>
      </c>
    </row>
    <row r="69" spans="1:12" ht="15.6">
      <c r="A69" s="246"/>
      <c r="B69" s="175" t="s">
        <v>499</v>
      </c>
      <c r="C69" s="168" t="b">
        <v>0</v>
      </c>
      <c r="D69" s="168" t="b">
        <v>0</v>
      </c>
      <c r="E69" s="168" t="b">
        <v>0</v>
      </c>
      <c r="F69" s="168" t="b">
        <v>0</v>
      </c>
      <c r="G69" s="168" t="b">
        <v>0</v>
      </c>
      <c r="H69" s="168" t="b">
        <v>0</v>
      </c>
      <c r="I69" s="168" t="b">
        <v>0</v>
      </c>
      <c r="J69" s="168" t="b">
        <v>0</v>
      </c>
      <c r="K69" s="168" t="b">
        <v>0</v>
      </c>
      <c r="L69" s="168" t="b">
        <v>0</v>
      </c>
    </row>
    <row r="70" spans="1:12" ht="15.6">
      <c r="A70" s="246"/>
      <c r="B70" s="175" t="str">
        <f>HYPERLINK("https://www.youtube.com/watch?v=RCz81Q8kDPU&amp;t=", "C++ Language (Strings Video)")</f>
        <v>C++ Language (Strings Video)</v>
      </c>
      <c r="C70" s="168" t="b">
        <v>0</v>
      </c>
      <c r="D70" s="168" t="b">
        <v>0</v>
      </c>
      <c r="E70" s="168" t="b">
        <v>0</v>
      </c>
      <c r="F70" s="168" t="b">
        <v>0</v>
      </c>
      <c r="G70" s="168" t="b">
        <v>0</v>
      </c>
      <c r="H70" s="168" t="b">
        <v>0</v>
      </c>
      <c r="I70" s="168" t="b">
        <v>0</v>
      </c>
      <c r="J70" s="168" t="b">
        <v>0</v>
      </c>
      <c r="K70" s="168" t="b">
        <v>0</v>
      </c>
      <c r="L70" s="168" t="b">
        <v>0</v>
      </c>
    </row>
    <row r="71" spans="1:12" ht="15.6">
      <c r="A71" s="246"/>
      <c r="B71" s="171" t="s">
        <v>500</v>
      </c>
      <c r="C71" s="168" t="b">
        <v>0</v>
      </c>
      <c r="D71" s="168" t="b">
        <v>0</v>
      </c>
      <c r="E71" s="168" t="b">
        <v>0</v>
      </c>
      <c r="F71" s="168" t="b">
        <v>0</v>
      </c>
      <c r="G71" s="168" t="b">
        <v>0</v>
      </c>
      <c r="H71" s="168" t="b">
        <v>0</v>
      </c>
      <c r="I71" s="168" t="b">
        <v>0</v>
      </c>
      <c r="J71" s="168" t="b">
        <v>0</v>
      </c>
      <c r="K71" s="168" t="b">
        <v>0</v>
      </c>
      <c r="L71" s="168" t="b">
        <v>0</v>
      </c>
    </row>
    <row r="72" spans="1:12" ht="15.6">
      <c r="A72" s="246"/>
      <c r="B72" s="171" t="s">
        <v>501</v>
      </c>
      <c r="C72" s="168" t="b">
        <v>0</v>
      </c>
      <c r="D72" s="168" t="b">
        <v>0</v>
      </c>
      <c r="E72" s="168" t="b">
        <v>0</v>
      </c>
      <c r="F72" s="168" t="b">
        <v>0</v>
      </c>
      <c r="G72" s="168" t="b">
        <v>0</v>
      </c>
      <c r="H72" s="168" t="b">
        <v>0</v>
      </c>
      <c r="I72" s="168" t="b">
        <v>0</v>
      </c>
      <c r="J72" s="168" t="b">
        <v>0</v>
      </c>
      <c r="K72" s="168" t="b">
        <v>0</v>
      </c>
      <c r="L72" s="168" t="b">
        <v>0</v>
      </c>
    </row>
    <row r="73" spans="1:12" ht="22.8">
      <c r="A73" s="246"/>
      <c r="B73" s="161" t="s">
        <v>468</v>
      </c>
      <c r="C73" s="191"/>
      <c r="D73" s="191"/>
      <c r="E73" s="191"/>
      <c r="F73" s="191"/>
      <c r="G73" s="191"/>
      <c r="H73" s="191"/>
      <c r="I73" s="191"/>
      <c r="J73" s="191"/>
      <c r="K73" s="191"/>
      <c r="L73" s="191"/>
    </row>
    <row r="74" spans="1:12" ht="17.399999999999999">
      <c r="A74" s="246"/>
      <c r="B74" s="175" t="str">
        <f>HYPERLINK("https://codeforces.com/group/MWSDmqGsZm/contest/219856","Sheet #4 (Strings)")</f>
        <v>Sheet #4 (Strings)</v>
      </c>
      <c r="C74" s="199" t="s">
        <v>594</v>
      </c>
      <c r="D74" s="199" t="s">
        <v>567</v>
      </c>
      <c r="E74" s="199" t="s">
        <v>594</v>
      </c>
      <c r="F74" s="199" t="s">
        <v>558</v>
      </c>
      <c r="G74" s="199" t="s">
        <v>558</v>
      </c>
      <c r="H74" s="199" t="s">
        <v>557</v>
      </c>
      <c r="I74" s="199" t="s">
        <v>558</v>
      </c>
      <c r="J74" s="199" t="s">
        <v>596</v>
      </c>
      <c r="K74" s="199" t="s">
        <v>563</v>
      </c>
      <c r="L74" s="204" t="s">
        <v>570</v>
      </c>
    </row>
    <row r="75" spans="1:12" ht="13.2">
      <c r="A75" s="245" t="s">
        <v>461</v>
      </c>
      <c r="B75" s="155"/>
      <c r="C75" s="188"/>
      <c r="D75" s="188"/>
      <c r="E75" s="188"/>
      <c r="F75" s="188"/>
      <c r="G75" s="188"/>
      <c r="H75" s="188"/>
      <c r="I75" s="188"/>
      <c r="J75" s="188"/>
      <c r="K75" s="188"/>
      <c r="L75" s="188"/>
    </row>
    <row r="76" spans="1:12" ht="22.2">
      <c r="A76" s="246"/>
      <c r="B76" s="153" t="s">
        <v>502</v>
      </c>
      <c r="C76" s="186" t="s">
        <v>600</v>
      </c>
      <c r="D76" s="186" t="s">
        <v>568</v>
      </c>
      <c r="E76" s="186" t="s">
        <v>568</v>
      </c>
      <c r="F76" s="186" t="s">
        <v>600</v>
      </c>
      <c r="G76" s="186" t="s">
        <v>601</v>
      </c>
      <c r="H76" s="186" t="s">
        <v>600</v>
      </c>
      <c r="I76" s="186" t="s">
        <v>600</v>
      </c>
      <c r="J76" s="186" t="s">
        <v>602</v>
      </c>
      <c r="K76" s="186" t="s">
        <v>568</v>
      </c>
      <c r="L76" s="208" t="s">
        <v>599</v>
      </c>
    </row>
    <row r="77" spans="1:12" ht="13.2">
      <c r="A77" s="247"/>
      <c r="B77" s="155"/>
      <c r="C77" s="188"/>
      <c r="D77" s="188"/>
      <c r="E77" s="188"/>
      <c r="F77" s="188"/>
      <c r="G77" s="188"/>
      <c r="H77" s="188"/>
      <c r="I77" s="188"/>
      <c r="J77" s="188"/>
      <c r="K77" s="188"/>
      <c r="L77" s="188"/>
    </row>
    <row r="78" spans="1:12" ht="13.2">
      <c r="A78" s="250" t="s">
        <v>461</v>
      </c>
      <c r="B78" s="155"/>
      <c r="C78" s="188"/>
      <c r="D78" s="188"/>
      <c r="E78" s="188"/>
      <c r="F78" s="188"/>
      <c r="G78" s="188"/>
      <c r="H78" s="188"/>
      <c r="I78" s="188"/>
      <c r="J78" s="188"/>
      <c r="K78" s="188"/>
      <c r="L78" s="188"/>
    </row>
    <row r="79" spans="1:12" ht="22.2">
      <c r="A79" s="246"/>
      <c r="B79" s="153" t="s">
        <v>503</v>
      </c>
      <c r="C79" s="186" t="s">
        <v>600</v>
      </c>
      <c r="D79" s="186" t="s">
        <v>600</v>
      </c>
      <c r="E79" s="208" t="s">
        <v>599</v>
      </c>
      <c r="F79" s="186" t="s">
        <v>559</v>
      </c>
      <c r="G79" s="186" t="s">
        <v>602</v>
      </c>
      <c r="H79" s="186" t="s">
        <v>568</v>
      </c>
      <c r="I79" s="186" t="s">
        <v>600</v>
      </c>
      <c r="J79" s="186" t="s">
        <v>601</v>
      </c>
      <c r="K79" s="186" t="s">
        <v>568</v>
      </c>
      <c r="L79" s="208" t="s">
        <v>599</v>
      </c>
    </row>
    <row r="80" spans="1:12" ht="13.2">
      <c r="A80" s="247"/>
      <c r="B80" s="155"/>
      <c r="C80" s="188"/>
      <c r="D80" s="188"/>
      <c r="E80" s="188"/>
      <c r="F80" s="188"/>
      <c r="G80" s="188"/>
      <c r="H80" s="188"/>
      <c r="I80" s="188"/>
      <c r="J80" s="188"/>
      <c r="K80" s="188"/>
      <c r="L80" s="188"/>
    </row>
    <row r="81" spans="1:12" ht="13.2">
      <c r="A81" s="249" t="s">
        <v>504</v>
      </c>
      <c r="B81" s="155"/>
      <c r="C81" s="188"/>
      <c r="D81" s="188"/>
      <c r="E81" s="188"/>
      <c r="F81" s="188"/>
      <c r="G81" s="188"/>
      <c r="H81" s="188"/>
      <c r="I81" s="188"/>
      <c r="J81" s="188"/>
      <c r="K81" s="188"/>
      <c r="L81" s="188"/>
    </row>
    <row r="82" spans="1:12" ht="22.2">
      <c r="A82" s="246"/>
      <c r="B82" s="153" t="s">
        <v>505</v>
      </c>
      <c r="C82" s="186" t="s">
        <v>568</v>
      </c>
      <c r="D82" s="186" t="s">
        <v>568</v>
      </c>
      <c r="E82" s="186" t="s">
        <v>568</v>
      </c>
      <c r="F82" s="186" t="s">
        <v>607</v>
      </c>
      <c r="G82" s="186" t="s">
        <v>600</v>
      </c>
      <c r="H82" s="186" t="s">
        <v>568</v>
      </c>
      <c r="I82" s="186" t="s">
        <v>568</v>
      </c>
      <c r="J82" s="186" t="s">
        <v>568</v>
      </c>
      <c r="K82" s="186" t="s">
        <v>568</v>
      </c>
      <c r="L82" s="208" t="s">
        <v>599</v>
      </c>
    </row>
    <row r="83" spans="1:12" ht="13.2">
      <c r="A83" s="247"/>
      <c r="B83" s="155"/>
      <c r="C83" s="188"/>
      <c r="D83" s="188"/>
      <c r="E83" s="188"/>
      <c r="F83" s="188"/>
      <c r="G83" s="188"/>
      <c r="H83" s="188"/>
      <c r="I83" s="188"/>
      <c r="J83" s="188"/>
      <c r="K83" s="188"/>
      <c r="L83" s="188"/>
    </row>
    <row r="84" spans="1:12" ht="13.2">
      <c r="A84" s="249" t="s">
        <v>461</v>
      </c>
      <c r="B84" s="155"/>
      <c r="C84" s="201"/>
      <c r="D84" s="201"/>
      <c r="E84" s="201"/>
      <c r="F84" s="201"/>
      <c r="G84" s="201"/>
      <c r="H84" s="201"/>
      <c r="I84" s="201"/>
      <c r="J84" s="201"/>
      <c r="K84" s="201"/>
      <c r="L84" s="201"/>
    </row>
    <row r="85" spans="1:12" ht="22.2">
      <c r="A85" s="246"/>
      <c r="B85" s="153" t="s">
        <v>506</v>
      </c>
      <c r="C85" s="202" t="s">
        <v>569</v>
      </c>
      <c r="D85" s="202" t="s">
        <v>569</v>
      </c>
      <c r="E85" s="202" t="s">
        <v>569</v>
      </c>
      <c r="F85" s="205" t="s">
        <v>604</v>
      </c>
      <c r="G85" s="205" t="s">
        <v>604</v>
      </c>
      <c r="H85" s="202" t="s">
        <v>569</v>
      </c>
      <c r="I85" s="205" t="s">
        <v>564</v>
      </c>
      <c r="J85" s="205" t="s">
        <v>564</v>
      </c>
      <c r="K85" s="202" t="s">
        <v>569</v>
      </c>
      <c r="L85" s="202" t="s">
        <v>569</v>
      </c>
    </row>
    <row r="86" spans="1:12" ht="13.2">
      <c r="A86" s="247"/>
      <c r="B86" s="155"/>
      <c r="C86" s="201"/>
      <c r="D86" s="201"/>
      <c r="E86" s="201"/>
      <c r="F86" s="201"/>
      <c r="G86" s="201"/>
      <c r="H86" s="201"/>
      <c r="I86" s="201"/>
      <c r="J86" s="201"/>
      <c r="K86" s="201"/>
      <c r="L86" s="201"/>
    </row>
    <row r="87" spans="1:12" ht="17.399999999999999">
      <c r="A87" s="248" t="s">
        <v>507</v>
      </c>
      <c r="B87" s="159" t="s">
        <v>467</v>
      </c>
      <c r="C87" s="195"/>
      <c r="D87" s="195"/>
      <c r="E87" s="195"/>
      <c r="F87" s="195"/>
      <c r="G87" s="195"/>
      <c r="H87" s="195"/>
      <c r="I87" s="195"/>
      <c r="J87" s="195"/>
      <c r="K87" s="195"/>
      <c r="L87" s="195"/>
    </row>
    <row r="88" spans="1:12" ht="15.6">
      <c r="A88" s="246"/>
      <c r="B88" s="169" t="str">
        <f>HYPERLINK("https://youtu.be/0HT2-2qD654", "C++ Language(1D Arrays 1 - Intro)")</f>
        <v>C++ Language(1D Arrays 1 - Intro)</v>
      </c>
      <c r="C88" s="168"/>
      <c r="D88" s="168"/>
      <c r="E88" s="168"/>
      <c r="F88" s="168"/>
      <c r="G88" s="168"/>
      <c r="H88" s="168"/>
      <c r="I88" s="168"/>
      <c r="J88" s="168"/>
      <c r="K88" s="168"/>
      <c r="L88" s="168"/>
    </row>
    <row r="89" spans="1:12" ht="15.6">
      <c r="A89" s="246"/>
      <c r="B89" s="169" t="str">
        <f>HYPERLINK("https://youtu.be/38l7MZbUZdM", "C++ Language (1D Arrays 2 - Practice )")</f>
        <v>C++ Language (1D Arrays 2 - Practice )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</row>
    <row r="90" spans="1:12" ht="15.6">
      <c r="A90" s="246"/>
      <c r="B90" s="169" t="s">
        <v>508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</row>
    <row r="91" spans="1:12" ht="15.6">
      <c r="A91" s="246"/>
      <c r="B91" s="169" t="s">
        <v>497</v>
      </c>
      <c r="C91" s="168"/>
      <c r="D91" s="168"/>
      <c r="E91" s="168"/>
      <c r="F91" s="168"/>
      <c r="G91" s="168"/>
      <c r="H91" s="168"/>
      <c r="I91" s="168"/>
      <c r="J91" s="168"/>
      <c r="K91" s="168"/>
      <c r="L91" s="168"/>
    </row>
    <row r="92" spans="1:12" ht="15.6">
      <c r="A92" s="246"/>
      <c r="B92" s="169" t="s">
        <v>498</v>
      </c>
      <c r="C92" s="168"/>
      <c r="D92" s="168"/>
      <c r="E92" s="168"/>
      <c r="F92" s="168"/>
      <c r="G92" s="168"/>
      <c r="H92" s="168"/>
      <c r="I92" s="168"/>
      <c r="J92" s="168"/>
      <c r="K92" s="168"/>
      <c r="L92" s="168"/>
    </row>
    <row r="93" spans="1:12" ht="15.6">
      <c r="A93" s="246"/>
      <c r="B93" s="169" t="str">
        <f>HYPERLINK("https://youtu.be/ZKE4VZHS9IY", "C++ Language (Char Arrays 3 - Homework)")</f>
        <v>C++ Language (Char Arrays 3 - Homework)</v>
      </c>
      <c r="C93" s="168"/>
      <c r="D93" s="168"/>
      <c r="E93" s="168"/>
      <c r="F93" s="168"/>
      <c r="G93" s="168"/>
      <c r="H93" s="168"/>
      <c r="I93" s="168"/>
      <c r="J93" s="168"/>
      <c r="K93" s="168"/>
      <c r="L93" s="168"/>
    </row>
    <row r="94" spans="1:12" ht="15.6">
      <c r="A94" s="246"/>
      <c r="B94" s="169" t="s">
        <v>509</v>
      </c>
      <c r="C94" s="168"/>
      <c r="D94" s="168"/>
      <c r="E94" s="168"/>
      <c r="F94" s="168"/>
      <c r="G94" s="168"/>
      <c r="H94" s="168"/>
      <c r="I94" s="168"/>
      <c r="J94" s="168"/>
      <c r="K94" s="168"/>
      <c r="L94" s="168"/>
    </row>
    <row r="95" spans="1:12" ht="15.6">
      <c r="A95" s="246"/>
      <c r="B95" s="169" t="s">
        <v>510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</row>
    <row r="96" spans="1:12" ht="15.6">
      <c r="A96" s="246"/>
      <c r="B96" s="169" t="s">
        <v>511</v>
      </c>
      <c r="C96" s="168"/>
      <c r="D96" s="168"/>
      <c r="E96" s="168"/>
      <c r="F96" s="168"/>
      <c r="G96" s="168"/>
      <c r="H96" s="168"/>
      <c r="I96" s="168"/>
      <c r="J96" s="168"/>
      <c r="K96" s="168"/>
      <c r="L96" s="168"/>
    </row>
    <row r="97" spans="1:12" ht="15.6">
      <c r="A97" s="246"/>
      <c r="B97" s="169" t="s">
        <v>512</v>
      </c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1:12" ht="15.6">
      <c r="A98" s="246"/>
      <c r="B98" s="169" t="s">
        <v>513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</row>
    <row r="99" spans="1:12" ht="15.6">
      <c r="A99" s="246"/>
      <c r="B99" s="169" t="s">
        <v>514</v>
      </c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1:12" ht="15.6">
      <c r="A100" s="246"/>
      <c r="B100" s="169" t="s">
        <v>515</v>
      </c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</row>
    <row r="101" spans="1:12" ht="15.6">
      <c r="A101" s="246"/>
      <c r="B101" s="169" t="s">
        <v>516</v>
      </c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</row>
    <row r="102" spans="1:12" ht="15.6">
      <c r="A102" s="246"/>
      <c r="B102" s="171" t="s">
        <v>517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</row>
    <row r="103" spans="1:12" ht="15.6">
      <c r="A103" s="246"/>
      <c r="B103" s="171" t="s">
        <v>518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</row>
    <row r="104" spans="1:12" ht="15.6">
      <c r="A104" s="246"/>
      <c r="B104" s="171" t="s">
        <v>519</v>
      </c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</row>
    <row r="105" spans="1:12" ht="15.6">
      <c r="A105" s="246"/>
      <c r="B105" s="171" t="s">
        <v>520</v>
      </c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</row>
    <row r="106" spans="1:12" ht="15.6">
      <c r="A106" s="246"/>
      <c r="B106" s="174" t="s">
        <v>521</v>
      </c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</row>
    <row r="107" spans="1:12" ht="22.8">
      <c r="A107" s="246"/>
      <c r="B107" s="161" t="s">
        <v>468</v>
      </c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</row>
    <row r="108" spans="1:12" ht="17.399999999999999">
      <c r="A108" s="246"/>
      <c r="B108" s="175" t="str">
        <f>HYPERLINK("https://codeforces.com/group/MWSDmqGsZm/contest/219774","Sheet #3 (Arrays )")</f>
        <v>Sheet #3 (Arrays )</v>
      </c>
      <c r="C108" s="204" t="s">
        <v>570</v>
      </c>
      <c r="D108" s="199" t="s">
        <v>608</v>
      </c>
      <c r="E108" s="204" t="s">
        <v>570</v>
      </c>
      <c r="F108" s="199" t="s">
        <v>558</v>
      </c>
      <c r="G108" s="199" t="s">
        <v>594</v>
      </c>
      <c r="H108" s="199" t="s">
        <v>594</v>
      </c>
      <c r="I108" s="199" t="s">
        <v>596</v>
      </c>
      <c r="J108" s="204" t="s">
        <v>570</v>
      </c>
      <c r="K108" s="199" t="s">
        <v>608</v>
      </c>
      <c r="L108" s="204" t="s">
        <v>570</v>
      </c>
    </row>
    <row r="109" spans="1:12" ht="13.2">
      <c r="A109" s="249" t="s">
        <v>461</v>
      </c>
      <c r="B109" s="155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</row>
    <row r="110" spans="1:12" ht="22.2">
      <c r="A110" s="246"/>
      <c r="B110" s="153" t="s">
        <v>522</v>
      </c>
      <c r="C110" s="202" t="s">
        <v>569</v>
      </c>
      <c r="D110" s="202" t="s">
        <v>569</v>
      </c>
      <c r="E110" s="202" t="s">
        <v>569</v>
      </c>
      <c r="F110" s="205" t="s">
        <v>564</v>
      </c>
      <c r="G110" s="205" t="s">
        <v>564</v>
      </c>
      <c r="H110" s="202" t="s">
        <v>569</v>
      </c>
      <c r="I110" s="202" t="s">
        <v>569</v>
      </c>
      <c r="J110" s="202" t="s">
        <v>569</v>
      </c>
      <c r="K110" s="202" t="s">
        <v>569</v>
      </c>
      <c r="L110" s="202" t="s">
        <v>569</v>
      </c>
    </row>
    <row r="111" spans="1:12" ht="13.2">
      <c r="A111" s="247"/>
      <c r="B111" s="155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</row>
    <row r="112" spans="1:12" ht="17.399999999999999">
      <c r="A112" s="248" t="s">
        <v>523</v>
      </c>
      <c r="B112" s="159" t="s">
        <v>467</v>
      </c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</row>
    <row r="113" spans="1:12" ht="15.6">
      <c r="A113" s="246"/>
      <c r="B113" s="169" t="s">
        <v>524</v>
      </c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</row>
    <row r="114" spans="1:12" ht="15.6">
      <c r="A114" s="246"/>
      <c r="B114" s="169" t="s">
        <v>525</v>
      </c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</row>
    <row r="115" spans="1:12" ht="15.6">
      <c r="A115" s="246"/>
      <c r="B115" s="169" t="s">
        <v>526</v>
      </c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</row>
    <row r="116" spans="1:12" ht="15.6">
      <c r="A116" s="246"/>
      <c r="B116" s="169" t="s">
        <v>527</v>
      </c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</row>
    <row r="117" spans="1:12" ht="15.6">
      <c r="A117" s="246"/>
      <c r="B117" s="169" t="s">
        <v>528</v>
      </c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</row>
    <row r="118" spans="1:12" ht="15.6">
      <c r="A118" s="246"/>
      <c r="B118" s="169" t="s">
        <v>529</v>
      </c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</row>
    <row r="119" spans="1:12" ht="15.6">
      <c r="A119" s="246"/>
      <c r="B119" s="179" t="s">
        <v>530</v>
      </c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</row>
    <row r="120" spans="1:12" ht="15.6">
      <c r="A120" s="246"/>
      <c r="B120" s="174" t="s">
        <v>531</v>
      </c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</row>
    <row r="121" spans="1:12" ht="15.6">
      <c r="A121" s="246"/>
      <c r="B121" s="179" t="s">
        <v>532</v>
      </c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</row>
    <row r="122" spans="1:12" ht="22.8">
      <c r="A122" s="246"/>
      <c r="B122" s="161" t="s">
        <v>468</v>
      </c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</row>
    <row r="123" spans="1:12" ht="17.399999999999999">
      <c r="A123" s="246"/>
      <c r="B123" s="175" t="str">
        <f>HYPERLINK("https://codeforces.com/group/MWSDmqGsZm/contest/219432","Sheet #2 (Loops )")</f>
        <v>Sheet #2 (Loops )</v>
      </c>
      <c r="C123" s="204" t="s">
        <v>570</v>
      </c>
      <c r="D123" s="204" t="s">
        <v>570</v>
      </c>
      <c r="E123" s="204" t="s">
        <v>570</v>
      </c>
      <c r="F123" s="199" t="s">
        <v>567</v>
      </c>
      <c r="G123" s="199" t="s">
        <v>596</v>
      </c>
      <c r="H123" s="204" t="s">
        <v>570</v>
      </c>
      <c r="I123" s="199" t="s">
        <v>567</v>
      </c>
      <c r="J123" s="204" t="s">
        <v>570</v>
      </c>
      <c r="K123" s="204" t="s">
        <v>570</v>
      </c>
      <c r="L123" s="204" t="s">
        <v>570</v>
      </c>
    </row>
    <row r="124" spans="1:12" ht="13.2">
      <c r="A124" s="249" t="s">
        <v>461</v>
      </c>
      <c r="B124" s="155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</row>
    <row r="125" spans="1:12" ht="22.2">
      <c r="A125" s="246"/>
      <c r="B125" s="153" t="s">
        <v>533</v>
      </c>
      <c r="C125" s="202" t="s">
        <v>569</v>
      </c>
      <c r="D125" s="202" t="s">
        <v>569</v>
      </c>
      <c r="E125" s="202" t="s">
        <v>569</v>
      </c>
      <c r="F125" s="202" t="s">
        <v>569</v>
      </c>
      <c r="G125" s="202" t="s">
        <v>569</v>
      </c>
      <c r="H125" s="202" t="s">
        <v>569</v>
      </c>
      <c r="I125" s="202" t="s">
        <v>569</v>
      </c>
      <c r="J125" s="202" t="s">
        <v>569</v>
      </c>
      <c r="K125" s="202" t="s">
        <v>569</v>
      </c>
      <c r="L125" s="202" t="s">
        <v>569</v>
      </c>
    </row>
    <row r="126" spans="1:12" ht="13.2">
      <c r="A126" s="247"/>
      <c r="B126" s="155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</row>
    <row r="127" spans="1:12" ht="17.399999999999999">
      <c r="A127" s="248" t="s">
        <v>534</v>
      </c>
      <c r="B127" s="159" t="s">
        <v>467</v>
      </c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</row>
    <row r="128" spans="1:12" ht="15.6">
      <c r="A128" s="246"/>
      <c r="B128" s="169" t="s">
        <v>535</v>
      </c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</row>
    <row r="129" spans="1:12" ht="15.6">
      <c r="A129" s="246"/>
      <c r="B129" s="169" t="s">
        <v>536</v>
      </c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</row>
    <row r="130" spans="1:12" ht="15.6">
      <c r="A130" s="246"/>
      <c r="B130" s="169" t="str">
        <f>HYPERLINK("https://youtu.be/bEbNYkEphL4","what is online judge and how to register in codeforces ?")</f>
        <v>what is online judge and how to register in codeforces ?</v>
      </c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</row>
    <row r="131" spans="1:12" ht="15.6">
      <c r="A131" s="246"/>
      <c r="B131" s="170" t="s">
        <v>537</v>
      </c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</row>
    <row r="132" spans="1:12" ht="15.6">
      <c r="A132" s="246"/>
      <c r="B132" s="169" t="s">
        <v>538</v>
      </c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</row>
    <row r="133" spans="1:12" ht="15.6">
      <c r="A133" s="246"/>
      <c r="B133" s="169" t="s">
        <v>539</v>
      </c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</row>
    <row r="134" spans="1:12" ht="15.6">
      <c r="A134" s="246"/>
      <c r="B134" s="169" t="s">
        <v>540</v>
      </c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</row>
    <row r="135" spans="1:12" ht="15.6">
      <c r="A135" s="246"/>
      <c r="B135" s="169" t="s">
        <v>541</v>
      </c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</row>
    <row r="136" spans="1:12" ht="15.6">
      <c r="A136" s="246"/>
      <c r="B136" s="169" t="s">
        <v>542</v>
      </c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</row>
    <row r="137" spans="1:12" ht="15.6">
      <c r="A137" s="246"/>
      <c r="B137" s="169" t="s">
        <v>543</v>
      </c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</row>
    <row r="138" spans="1:12" ht="15.6">
      <c r="A138" s="246"/>
      <c r="B138" s="169" t="s">
        <v>544</v>
      </c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</row>
    <row r="139" spans="1:12" ht="15.6">
      <c r="A139" s="246"/>
      <c r="B139" s="169" t="s">
        <v>545</v>
      </c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</row>
    <row r="140" spans="1:12" ht="15.6">
      <c r="A140" s="246"/>
      <c r="B140" s="169" t="s">
        <v>546</v>
      </c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</row>
    <row r="141" spans="1:12" ht="15.6">
      <c r="A141" s="246"/>
      <c r="B141" s="171" t="s">
        <v>547</v>
      </c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</row>
    <row r="142" spans="1:12" ht="15.6">
      <c r="A142" s="246"/>
      <c r="B142" s="180" t="s">
        <v>548</v>
      </c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</row>
    <row r="143" spans="1:12" ht="15.6">
      <c r="A143" s="246"/>
      <c r="B143" s="180" t="s">
        <v>549</v>
      </c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</row>
    <row r="144" spans="1:12" ht="15.6">
      <c r="A144" s="246"/>
      <c r="B144" s="180" t="s">
        <v>550</v>
      </c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</row>
    <row r="145" spans="1:12" ht="22.8">
      <c r="A145" s="246"/>
      <c r="B145" s="161" t="s">
        <v>468</v>
      </c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</row>
    <row r="146" spans="1:12" ht="17.399999999999999">
      <c r="A146" s="247"/>
      <c r="B146" s="182" t="str">
        <f>HYPERLINK("https://codeforces.com/group/MWSDmqGsZm/contest/219158","Sheet #1 (Data type - Conditions)")</f>
        <v>Sheet #1 (Data type - Conditions)</v>
      </c>
      <c r="C146" s="202" t="s">
        <v>570</v>
      </c>
      <c r="D146" s="205" t="s">
        <v>608</v>
      </c>
      <c r="E146" s="202" t="s">
        <v>570</v>
      </c>
      <c r="F146" s="202" t="s">
        <v>570</v>
      </c>
      <c r="G146" s="202" t="s">
        <v>570</v>
      </c>
      <c r="H146" s="202" t="s">
        <v>570</v>
      </c>
      <c r="I146" s="202" t="s">
        <v>570</v>
      </c>
      <c r="J146" s="202" t="s">
        <v>570</v>
      </c>
      <c r="K146" s="202" t="s">
        <v>570</v>
      </c>
      <c r="L146" s="202" t="s">
        <v>570</v>
      </c>
    </row>
  </sheetData>
  <mergeCells count="24">
    <mergeCell ref="A124:A126"/>
    <mergeCell ref="A127:A146"/>
    <mergeCell ref="A66:A74"/>
    <mergeCell ref="A75:A77"/>
    <mergeCell ref="A78:A80"/>
    <mergeCell ref="A81:A83"/>
    <mergeCell ref="A84:A86"/>
    <mergeCell ref="A87:A108"/>
    <mergeCell ref="A109:A111"/>
    <mergeCell ref="A39:A50"/>
    <mergeCell ref="A51:A53"/>
    <mergeCell ref="A54:A56"/>
    <mergeCell ref="A57:A64"/>
    <mergeCell ref="A112:A123"/>
    <mergeCell ref="A16:A19"/>
    <mergeCell ref="A21:A23"/>
    <mergeCell ref="A25:A32"/>
    <mergeCell ref="A33:A35"/>
    <mergeCell ref="A36:A38"/>
    <mergeCell ref="A2:B2"/>
    <mergeCell ref="A3:A5"/>
    <mergeCell ref="A6:A8"/>
    <mergeCell ref="A9:A11"/>
    <mergeCell ref="A12:A14"/>
  </mergeCells>
  <conditionalFormatting sqref="C3:K146 L3:L11 A15 L16:L146 A20 A24 A65">
    <cfRule type="containsText" dxfId="13" priority="1" stopIfTrue="1" operator="containsText" text="AC">
      <formula>NOT(ISERROR(SEARCH(("AC"),(C3))))</formula>
    </cfRule>
  </conditionalFormatting>
  <hyperlinks>
    <hyperlink ref="B4" r:id="rId1"/>
    <hyperlink ref="B7" r:id="rId2"/>
    <hyperlink ref="B10" r:id="rId3"/>
    <hyperlink ref="B17" r:id="rId4"/>
    <hyperlink ref="B28" r:id="rId5"/>
    <hyperlink ref="B29" r:id="rId6"/>
    <hyperlink ref="B30" r:id="rId7"/>
    <hyperlink ref="B34" r:id="rId8"/>
    <hyperlink ref="B37" r:id="rId9"/>
    <hyperlink ref="B40" r:id="rId10"/>
    <hyperlink ref="B41" r:id="rId11"/>
    <hyperlink ref="B42" r:id="rId12"/>
    <hyperlink ref="B43" r:id="rId13"/>
    <hyperlink ref="B44" r:id="rId14"/>
    <hyperlink ref="B45" r:id="rId15" location="slide=id.gd9e4a31fd9_0_3"/>
    <hyperlink ref="B46" r:id="rId16"/>
    <hyperlink ref="B47" r:id="rId17"/>
    <hyperlink ref="B48" r:id="rId18"/>
    <hyperlink ref="B52" r:id="rId19"/>
    <hyperlink ref="B55" r:id="rId20"/>
    <hyperlink ref="B58" r:id="rId21"/>
    <hyperlink ref="B59" r:id="rId22"/>
    <hyperlink ref="B60" r:id="rId23"/>
    <hyperlink ref="B61" r:id="rId24"/>
    <hyperlink ref="B62" r:id="rId25"/>
    <hyperlink ref="B67" r:id="rId26"/>
    <hyperlink ref="B68" r:id="rId27"/>
    <hyperlink ref="B69" r:id="rId28"/>
    <hyperlink ref="B71" r:id="rId29"/>
    <hyperlink ref="B72" r:id="rId30"/>
    <hyperlink ref="B76" r:id="rId31"/>
    <hyperlink ref="B79" r:id="rId32"/>
    <hyperlink ref="B82" r:id="rId33"/>
    <hyperlink ref="B85" r:id="rId34"/>
    <hyperlink ref="B90" r:id="rId35"/>
    <hyperlink ref="B91" r:id="rId36"/>
    <hyperlink ref="B92" r:id="rId37"/>
    <hyperlink ref="B94" r:id="rId38"/>
    <hyperlink ref="B95" r:id="rId39"/>
    <hyperlink ref="B96" r:id="rId40"/>
    <hyperlink ref="B97" r:id="rId41"/>
    <hyperlink ref="B98" r:id="rId42"/>
    <hyperlink ref="B99" r:id="rId43"/>
    <hyperlink ref="B100" r:id="rId44"/>
    <hyperlink ref="B101" r:id="rId45"/>
    <hyperlink ref="B102" r:id="rId46"/>
    <hyperlink ref="B103" r:id="rId47"/>
    <hyperlink ref="B104" r:id="rId48"/>
    <hyperlink ref="B105" r:id="rId49"/>
    <hyperlink ref="B106" r:id="rId50"/>
    <hyperlink ref="B110" r:id="rId51"/>
    <hyperlink ref="B113" r:id="rId52"/>
    <hyperlink ref="B114" r:id="rId53"/>
    <hyperlink ref="B115" r:id="rId54"/>
    <hyperlink ref="B116" r:id="rId55"/>
    <hyperlink ref="B117" r:id="rId56"/>
    <hyperlink ref="B118" r:id="rId57"/>
    <hyperlink ref="B119" r:id="rId58"/>
    <hyperlink ref="B120" r:id="rId59"/>
    <hyperlink ref="B121" r:id="rId60"/>
    <hyperlink ref="B125" r:id="rId61"/>
    <hyperlink ref="B128" r:id="rId62"/>
    <hyperlink ref="B129" r:id="rId63"/>
    <hyperlink ref="B131" r:id="rId64"/>
    <hyperlink ref="B132" r:id="rId65"/>
    <hyperlink ref="B133" r:id="rId66"/>
    <hyperlink ref="B134" r:id="rId67"/>
    <hyperlink ref="B135" r:id="rId68"/>
    <hyperlink ref="B136" r:id="rId69"/>
    <hyperlink ref="B137" r:id="rId70"/>
    <hyperlink ref="B138" r:id="rId71"/>
    <hyperlink ref="B139" r:id="rId72"/>
    <hyperlink ref="B140" r:id="rId73"/>
    <hyperlink ref="B141" r:id="rId74"/>
    <hyperlink ref="B142" r:id="rId75"/>
    <hyperlink ref="B143" r:id="rId76"/>
    <hyperlink ref="B144" r:id="rId77"/>
  </hyperlinks>
  <pageMargins left="0.7" right="0.7" top="0.75" bottom="0.75" header="0.3" footer="0.3"/>
  <legacyDrawing r:id="rId78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L1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5.44140625" customWidth="1"/>
    <col min="2" max="2" width="54.6640625" customWidth="1"/>
    <col min="3" max="12" width="30.21875" customWidth="1"/>
  </cols>
  <sheetData>
    <row r="1" spans="1:12">
      <c r="A1" s="147" t="s">
        <v>458</v>
      </c>
      <c r="B1" s="148" t="s">
        <v>227</v>
      </c>
      <c r="C1" s="183" t="str">
        <f>HYPERLINK("https://codeforces.com/profile/ZEUSxUP","ZEUSxUP")</f>
        <v>ZEUSxUP</v>
      </c>
      <c r="D1" s="183" t="str">
        <f>HYPERLINK("https://codeforces.com/profile/Abdo_Zaher","Abdo_Zaher")</f>
        <v>Abdo_Zaher</v>
      </c>
      <c r="E1" s="207" t="str">
        <f>HYPERLINK("https://codeforces.com/profile/A7med_Hamdy","A7med_Hamdy")</f>
        <v>A7med_Hamdy</v>
      </c>
      <c r="F1" s="183" t="str">
        <f>HYPERLINK("https://codeforces.com/profile/magedo99","magedo99")</f>
        <v>magedo99</v>
      </c>
      <c r="G1" s="207" t="str">
        <f>HYPERLINK("https://codeforces.com/profile/alaa.ashraf228","alaa.ashraf228")</f>
        <v>alaa.ashraf228</v>
      </c>
      <c r="H1" s="183" t="str">
        <f>HYPERLINK("https://codeforces.com/profile/Omargad","Omargad")</f>
        <v>Omargad</v>
      </c>
      <c r="I1" s="207" t="str">
        <f>HYPERLINK("https://codeforces.com/profile/RONIN.XR","RONIN.XR")</f>
        <v>RONIN.XR</v>
      </c>
      <c r="J1" s="183" t="str">
        <f>HYPERLINK("https://codeforces.com/profile/Aseer_elahzan","Aseer_elahzan")</f>
        <v>Aseer_elahzan</v>
      </c>
      <c r="K1" s="207" t="str">
        <f>HYPERLINK("https://codeforces.com/profile/Adham1","Adham1")</f>
        <v>Adham1</v>
      </c>
      <c r="L1" s="183" t="str">
        <f>HYPERLINK("https://codeforces.com/profile/Ashraf_Eladawy","Ashraf_Eladawy")</f>
        <v>Ashraf_Eladawy</v>
      </c>
    </row>
    <row r="2" spans="1:12" ht="15.75" customHeight="1">
      <c r="A2" s="243" t="s">
        <v>459</v>
      </c>
      <c r="B2" s="244"/>
      <c r="C2" s="150" t="s">
        <v>633</v>
      </c>
      <c r="D2" s="150" t="s">
        <v>634</v>
      </c>
      <c r="E2" s="150" t="s">
        <v>576</v>
      </c>
      <c r="F2" s="150" t="s">
        <v>571</v>
      </c>
      <c r="G2" s="150" t="s">
        <v>635</v>
      </c>
      <c r="H2" s="150" t="s">
        <v>636</v>
      </c>
      <c r="I2" s="150" t="s">
        <v>637</v>
      </c>
      <c r="J2" s="150" t="s">
        <v>638</v>
      </c>
      <c r="K2" s="150" t="s">
        <v>578</v>
      </c>
      <c r="L2" s="150" t="s">
        <v>637</v>
      </c>
    </row>
    <row r="3" spans="1:12" ht="15.75" customHeight="1">
      <c r="A3" s="245" t="s">
        <v>461</v>
      </c>
      <c r="B3" s="151"/>
      <c r="C3" s="185"/>
      <c r="D3" s="185"/>
      <c r="E3" s="185"/>
      <c r="F3" s="185"/>
      <c r="G3" s="185"/>
      <c r="H3" s="185"/>
      <c r="I3" s="185"/>
      <c r="J3" s="185"/>
      <c r="K3" s="185"/>
      <c r="L3" s="185"/>
    </row>
    <row r="4" spans="1:12" ht="15.75" customHeight="1">
      <c r="A4" s="246"/>
      <c r="B4" s="153" t="s">
        <v>462</v>
      </c>
      <c r="C4" s="187" t="s">
        <v>554</v>
      </c>
      <c r="D4" s="186" t="s">
        <v>583</v>
      </c>
      <c r="E4" s="187" t="s">
        <v>554</v>
      </c>
      <c r="F4" s="208" t="s">
        <v>581</v>
      </c>
      <c r="G4" s="186" t="s">
        <v>553</v>
      </c>
      <c r="H4" s="208" t="s">
        <v>581</v>
      </c>
      <c r="I4" s="187" t="s">
        <v>554</v>
      </c>
      <c r="J4" s="208" t="s">
        <v>581</v>
      </c>
      <c r="K4" s="186" t="s">
        <v>553</v>
      </c>
      <c r="L4" s="187" t="s">
        <v>554</v>
      </c>
    </row>
    <row r="5" spans="1:12" ht="15.75" customHeight="1">
      <c r="A5" s="247"/>
      <c r="B5" s="155"/>
      <c r="C5" s="188"/>
      <c r="D5" s="188"/>
      <c r="E5" s="188"/>
      <c r="F5" s="188"/>
      <c r="G5" s="188"/>
      <c r="H5" s="188"/>
      <c r="I5" s="188"/>
      <c r="J5" s="188"/>
      <c r="K5" s="188"/>
      <c r="L5" s="188"/>
    </row>
    <row r="6" spans="1:12" ht="15.75" customHeight="1">
      <c r="A6" s="245" t="s">
        <v>461</v>
      </c>
      <c r="B6" s="151"/>
      <c r="C6" s="185"/>
      <c r="D6" s="185"/>
      <c r="E6" s="185"/>
      <c r="F6" s="185"/>
      <c r="G6" s="185"/>
      <c r="H6" s="185"/>
      <c r="I6" s="185"/>
      <c r="J6" s="185"/>
      <c r="K6" s="185"/>
      <c r="L6" s="185"/>
    </row>
    <row r="7" spans="1:12" ht="15.75" customHeight="1">
      <c r="A7" s="246"/>
      <c r="B7" s="153" t="s">
        <v>464</v>
      </c>
      <c r="C7" s="186" t="s">
        <v>582</v>
      </c>
      <c r="D7" s="186" t="s">
        <v>582</v>
      </c>
      <c r="E7" s="187" t="s">
        <v>554</v>
      </c>
      <c r="F7" s="186" t="s">
        <v>582</v>
      </c>
      <c r="G7" s="186" t="s">
        <v>553</v>
      </c>
      <c r="H7" s="186" t="s">
        <v>583</v>
      </c>
      <c r="I7" s="186" t="s">
        <v>555</v>
      </c>
      <c r="J7" s="186" t="s">
        <v>583</v>
      </c>
      <c r="K7" s="186" t="s">
        <v>553</v>
      </c>
      <c r="L7" s="187" t="s">
        <v>554</v>
      </c>
    </row>
    <row r="8" spans="1:12" ht="15.75" customHeight="1">
      <c r="A8" s="247"/>
      <c r="B8" s="155"/>
      <c r="C8" s="188"/>
      <c r="D8" s="188"/>
      <c r="E8" s="188"/>
      <c r="F8" s="188"/>
      <c r="G8" s="188"/>
      <c r="H8" s="188"/>
      <c r="I8" s="188"/>
      <c r="J8" s="188"/>
      <c r="K8" s="188"/>
      <c r="L8" s="188"/>
    </row>
    <row r="9" spans="1:12" ht="15.75" customHeight="1">
      <c r="A9" s="245" t="s">
        <v>461</v>
      </c>
      <c r="B9" s="151"/>
      <c r="C9" s="185"/>
      <c r="D9" s="185"/>
      <c r="E9" s="185"/>
      <c r="F9" s="185"/>
      <c r="G9" s="185"/>
      <c r="H9" s="185"/>
      <c r="I9" s="185"/>
      <c r="J9" s="185"/>
      <c r="K9" s="185"/>
      <c r="L9" s="185"/>
    </row>
    <row r="10" spans="1:12" ht="15.75" customHeight="1">
      <c r="A10" s="246"/>
      <c r="B10" s="157" t="s">
        <v>465</v>
      </c>
      <c r="C10" s="189" t="s">
        <v>582</v>
      </c>
      <c r="D10" s="189" t="s">
        <v>583</v>
      </c>
      <c r="E10" s="189" t="s">
        <v>553</v>
      </c>
      <c r="F10" s="189" t="s">
        <v>583</v>
      </c>
      <c r="G10" s="189" t="s">
        <v>582</v>
      </c>
      <c r="H10" s="209" t="s">
        <v>581</v>
      </c>
      <c r="I10" s="189" t="s">
        <v>555</v>
      </c>
      <c r="J10" s="189" t="s">
        <v>583</v>
      </c>
      <c r="K10" s="189" t="s">
        <v>582</v>
      </c>
      <c r="L10" s="189" t="s">
        <v>553</v>
      </c>
    </row>
    <row r="11" spans="1:12" ht="15.75" customHeight="1">
      <c r="A11" s="247"/>
      <c r="B11" s="155"/>
      <c r="C11" s="188"/>
      <c r="D11" s="188"/>
      <c r="E11" s="188"/>
      <c r="F11" s="188"/>
      <c r="G11" s="188"/>
      <c r="H11" s="188"/>
      <c r="I11" s="188"/>
      <c r="J11" s="188"/>
      <c r="K11" s="188"/>
      <c r="L11" s="188"/>
    </row>
    <row r="12" spans="1:12">
      <c r="A12" s="248" t="s">
        <v>466</v>
      </c>
      <c r="B12" s="159" t="s">
        <v>467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1"/>
    </row>
    <row r="13" spans="1:12" ht="15.75" customHeight="1">
      <c r="A13" s="246"/>
      <c r="B13" s="161" t="s">
        <v>468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</row>
    <row r="14" spans="1:12">
      <c r="A14" s="246"/>
      <c r="B14" s="162" t="str">
        <f>HYPERLINK("https://codeforces.com/group/MWSDmqGsZm/contest/223340","Sheet #10 (General Hard)")</f>
        <v>Sheet #10 (General Hard)</v>
      </c>
      <c r="C14" s="194" t="s">
        <v>591</v>
      </c>
      <c r="D14" s="192" t="s">
        <v>556</v>
      </c>
      <c r="E14" s="192" t="s">
        <v>556</v>
      </c>
      <c r="F14" s="194" t="s">
        <v>584</v>
      </c>
      <c r="G14" s="192" t="s">
        <v>556</v>
      </c>
      <c r="H14" s="194" t="s">
        <v>586</v>
      </c>
      <c r="I14" s="192" t="s">
        <v>556</v>
      </c>
      <c r="J14" s="194" t="s">
        <v>587</v>
      </c>
      <c r="K14" s="192" t="s">
        <v>556</v>
      </c>
      <c r="L14" s="192" t="s">
        <v>556</v>
      </c>
    </row>
    <row r="15" spans="1:12" ht="15.75" customHeight="1">
      <c r="A15" s="164"/>
      <c r="B15" s="155"/>
      <c r="C15" s="193"/>
      <c r="D15" s="193"/>
      <c r="E15" s="193"/>
      <c r="F15" s="193"/>
      <c r="G15" s="193"/>
      <c r="H15" s="193"/>
      <c r="I15" s="193"/>
      <c r="J15" s="193"/>
      <c r="K15" s="193"/>
      <c r="L15" s="193"/>
    </row>
    <row r="16" spans="1:12">
      <c r="A16" s="248" t="s">
        <v>469</v>
      </c>
      <c r="B16" s="159" t="s">
        <v>467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</row>
    <row r="17" spans="1:12">
      <c r="A17" s="246"/>
      <c r="B17" s="165" t="s">
        <v>470</v>
      </c>
      <c r="C17" s="168" t="b">
        <v>0</v>
      </c>
      <c r="D17" s="168" t="b">
        <v>0</v>
      </c>
      <c r="E17" s="168" t="b">
        <v>0</v>
      </c>
      <c r="F17" s="168" t="b">
        <v>0</v>
      </c>
      <c r="G17" s="168" t="b">
        <v>0</v>
      </c>
      <c r="H17" s="168" t="b">
        <v>0</v>
      </c>
      <c r="I17" s="168" t="b">
        <v>0</v>
      </c>
      <c r="J17" s="168" t="b">
        <v>0</v>
      </c>
      <c r="K17" s="168" t="b">
        <v>0</v>
      </c>
      <c r="L17" s="168" t="b">
        <v>0</v>
      </c>
    </row>
    <row r="18" spans="1:12" ht="15.75" customHeight="1">
      <c r="A18" s="246"/>
      <c r="B18" s="161" t="s">
        <v>468</v>
      </c>
      <c r="C18" s="191"/>
      <c r="D18" s="191"/>
      <c r="E18" s="191"/>
      <c r="F18" s="191"/>
      <c r="G18" s="191"/>
      <c r="H18" s="191"/>
      <c r="I18" s="191"/>
      <c r="J18" s="191"/>
      <c r="K18" s="191"/>
      <c r="L18" s="191"/>
    </row>
    <row r="19" spans="1:12">
      <c r="A19" s="246"/>
      <c r="B19" s="162" t="str">
        <f>HYPERLINK("https://codeforces.com/group/MWSDmqGsZm/contest/223207","Sheet #9 (General Medium)")</f>
        <v>Sheet #9 (General Medium)</v>
      </c>
      <c r="C19" s="194" t="s">
        <v>591</v>
      </c>
      <c r="D19" s="192" t="s">
        <v>556</v>
      </c>
      <c r="E19" s="192" t="s">
        <v>556</v>
      </c>
      <c r="F19" s="194" t="s">
        <v>618</v>
      </c>
      <c r="G19" s="194" t="s">
        <v>589</v>
      </c>
      <c r="H19" s="194" t="s">
        <v>596</v>
      </c>
      <c r="I19" s="194" t="s">
        <v>591</v>
      </c>
      <c r="J19" s="194" t="s">
        <v>563</v>
      </c>
      <c r="K19" s="194" t="s">
        <v>557</v>
      </c>
      <c r="L19" s="192" t="s">
        <v>556</v>
      </c>
    </row>
    <row r="20" spans="1:12" ht="15.75" customHeight="1">
      <c r="A20" s="164"/>
      <c r="B20" s="155"/>
      <c r="C20" s="193"/>
      <c r="D20" s="193"/>
      <c r="E20" s="193"/>
      <c r="F20" s="193"/>
      <c r="G20" s="193"/>
      <c r="H20" s="193"/>
      <c r="I20" s="193"/>
      <c r="J20" s="193"/>
      <c r="K20" s="193"/>
      <c r="L20" s="193"/>
    </row>
    <row r="21" spans="1:12">
      <c r="A21" s="248" t="s">
        <v>471</v>
      </c>
      <c r="B21" s="159" t="s">
        <v>467</v>
      </c>
      <c r="C21" s="191"/>
      <c r="D21" s="191"/>
      <c r="E21" s="191"/>
      <c r="F21" s="191"/>
      <c r="G21" s="191"/>
      <c r="H21" s="191"/>
      <c r="I21" s="191"/>
      <c r="J21" s="191"/>
      <c r="K21" s="191"/>
      <c r="L21" s="191"/>
    </row>
    <row r="22" spans="1:12" ht="15.75" customHeight="1">
      <c r="A22" s="246"/>
      <c r="B22" s="161" t="s">
        <v>468</v>
      </c>
      <c r="C22" s="191"/>
      <c r="D22" s="191"/>
      <c r="E22" s="191"/>
      <c r="F22" s="191"/>
      <c r="G22" s="191"/>
      <c r="H22" s="191"/>
      <c r="I22" s="191"/>
      <c r="J22" s="191"/>
      <c r="K22" s="191"/>
      <c r="L22" s="191"/>
    </row>
    <row r="23" spans="1:12">
      <c r="A23" s="246"/>
      <c r="B23" s="162" t="str">
        <f>HYPERLINK("https://codeforces.com/group/MWSDmqGsZm/contest/223206","Sheet #8 (General Easy)")</f>
        <v>Sheet #8 (General Easy)</v>
      </c>
      <c r="C23" s="194" t="s">
        <v>592</v>
      </c>
      <c r="D23" s="194" t="s">
        <v>620</v>
      </c>
      <c r="E23" s="192" t="s">
        <v>556</v>
      </c>
      <c r="F23" s="194" t="s">
        <v>596</v>
      </c>
      <c r="G23" s="194" t="s">
        <v>608</v>
      </c>
      <c r="H23" s="194" t="s">
        <v>594</v>
      </c>
      <c r="I23" s="194" t="s">
        <v>618</v>
      </c>
      <c r="J23" s="194" t="s">
        <v>608</v>
      </c>
      <c r="K23" s="194" t="s">
        <v>595</v>
      </c>
      <c r="L23" s="192" t="s">
        <v>556</v>
      </c>
    </row>
    <row r="24" spans="1:12" ht="15.75" customHeight="1">
      <c r="A24" s="164"/>
      <c r="B24" s="155"/>
      <c r="C24" s="193"/>
      <c r="D24" s="193"/>
      <c r="E24" s="193"/>
      <c r="F24" s="193"/>
      <c r="G24" s="193"/>
      <c r="H24" s="193"/>
      <c r="I24" s="193"/>
      <c r="J24" s="193"/>
      <c r="K24" s="193"/>
      <c r="L24" s="193"/>
    </row>
    <row r="25" spans="1:12">
      <c r="A25" s="248" t="s">
        <v>472</v>
      </c>
      <c r="B25" s="159" t="s">
        <v>467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</row>
    <row r="26" spans="1:12">
      <c r="A26" s="246"/>
      <c r="B26" s="167" t="str">
        <f>HYPERLINK("https://youtu.be/ZlyYQqYj2W8", "C++ Language ( Recursive Functions 1- Intro)")</f>
        <v>C++ Language ( Recursive Functions 1- Intro)</v>
      </c>
      <c r="C26" s="168" t="b">
        <v>0</v>
      </c>
      <c r="D26" s="168" t="b">
        <v>0</v>
      </c>
      <c r="E26" s="168" t="b">
        <v>0</v>
      </c>
      <c r="F26" s="168" t="b">
        <v>0</v>
      </c>
      <c r="G26" s="168" t="b">
        <v>0</v>
      </c>
      <c r="H26" s="168" t="b">
        <v>0</v>
      </c>
      <c r="I26" s="168" t="b">
        <v>0</v>
      </c>
      <c r="J26" s="168" t="b">
        <v>0</v>
      </c>
      <c r="K26" s="168" t="b">
        <v>0</v>
      </c>
      <c r="L26" s="168" t="b">
        <v>0</v>
      </c>
    </row>
    <row r="27" spans="1:12">
      <c r="A27" s="246"/>
      <c r="B27" s="169" t="str">
        <f>HYPERLINK("https://youtu.be/OUxtZa4jyq4", "C++ Language ( Recursive Functions 2-Homework)")</f>
        <v>C++ Language ( Recursive Functions 2-Homework)</v>
      </c>
      <c r="C27" s="168" t="b">
        <v>0</v>
      </c>
      <c r="D27" s="168" t="b">
        <v>0</v>
      </c>
      <c r="E27" s="168" t="b">
        <v>0</v>
      </c>
      <c r="F27" s="168" t="b">
        <v>0</v>
      </c>
      <c r="G27" s="168" t="b">
        <v>0</v>
      </c>
      <c r="H27" s="168" t="b">
        <v>0</v>
      </c>
      <c r="I27" s="168" t="b">
        <v>0</v>
      </c>
      <c r="J27" s="168" t="b">
        <v>0</v>
      </c>
      <c r="K27" s="168" t="b">
        <v>0</v>
      </c>
      <c r="L27" s="168" t="b">
        <v>0</v>
      </c>
    </row>
    <row r="28" spans="1:12">
      <c r="A28" s="246"/>
      <c r="B28" s="170" t="s">
        <v>473</v>
      </c>
      <c r="C28" s="168" t="b">
        <v>0</v>
      </c>
      <c r="D28" s="168" t="b">
        <v>0</v>
      </c>
      <c r="E28" s="168" t="b">
        <v>0</v>
      </c>
      <c r="F28" s="168" t="b">
        <v>0</v>
      </c>
      <c r="G28" s="168" t="b">
        <v>0</v>
      </c>
      <c r="H28" s="168" t="b">
        <v>0</v>
      </c>
      <c r="I28" s="168" t="b">
        <v>0</v>
      </c>
      <c r="J28" s="168" t="b">
        <v>0</v>
      </c>
      <c r="K28" s="168" t="b">
        <v>0</v>
      </c>
      <c r="L28" s="168" t="b">
        <v>0</v>
      </c>
    </row>
    <row r="29" spans="1:12">
      <c r="A29" s="246"/>
      <c r="B29" s="171" t="s">
        <v>474</v>
      </c>
      <c r="C29" s="168" t="b">
        <v>0</v>
      </c>
      <c r="D29" s="168" t="b">
        <v>0</v>
      </c>
      <c r="E29" s="168" t="b">
        <v>0</v>
      </c>
      <c r="F29" s="168" t="b">
        <v>0</v>
      </c>
      <c r="G29" s="168" t="b">
        <v>0</v>
      </c>
      <c r="H29" s="168" t="b">
        <v>0</v>
      </c>
      <c r="I29" s="168" t="b">
        <v>0</v>
      </c>
      <c r="J29" s="168" t="b">
        <v>0</v>
      </c>
      <c r="K29" s="168" t="b">
        <v>0</v>
      </c>
      <c r="L29" s="168" t="b">
        <v>0</v>
      </c>
    </row>
    <row r="30" spans="1:12">
      <c r="A30" s="246"/>
      <c r="B30" s="171" t="s">
        <v>475</v>
      </c>
      <c r="C30" s="168" t="b">
        <v>0</v>
      </c>
      <c r="D30" s="168" t="b">
        <v>0</v>
      </c>
      <c r="E30" s="168" t="b">
        <v>0</v>
      </c>
      <c r="F30" s="168" t="b">
        <v>0</v>
      </c>
      <c r="G30" s="168" t="b">
        <v>0</v>
      </c>
      <c r="H30" s="168" t="b">
        <v>0</v>
      </c>
      <c r="I30" s="168" t="b">
        <v>0</v>
      </c>
      <c r="J30" s="168" t="b">
        <v>0</v>
      </c>
      <c r="K30" s="168" t="b">
        <v>0</v>
      </c>
      <c r="L30" s="168" t="b">
        <v>0</v>
      </c>
    </row>
    <row r="31" spans="1:12" ht="15.75" customHeight="1">
      <c r="A31" s="246"/>
      <c r="B31" s="161" t="s">
        <v>468</v>
      </c>
      <c r="C31" s="191"/>
      <c r="D31" s="191"/>
      <c r="E31" s="191"/>
      <c r="F31" s="191"/>
      <c r="G31" s="191"/>
      <c r="H31" s="191"/>
      <c r="I31" s="191"/>
      <c r="J31" s="191"/>
      <c r="K31" s="191"/>
      <c r="L31" s="191"/>
    </row>
    <row r="32" spans="1:12" ht="17.399999999999999">
      <c r="A32" s="246"/>
      <c r="B32" s="162" t="str">
        <f>HYPERLINK("https://codeforces.com/group/MWSDmqGsZm/contest/223339","Sheet #7 (Recursion)")</f>
        <v>Sheet #7 (Recursion)</v>
      </c>
      <c r="C32" s="194" t="s">
        <v>632</v>
      </c>
      <c r="D32" s="194" t="s">
        <v>597</v>
      </c>
      <c r="E32" s="194" t="s">
        <v>587</v>
      </c>
      <c r="F32" s="194" t="s">
        <v>563</v>
      </c>
      <c r="G32" s="192" t="s">
        <v>556</v>
      </c>
      <c r="H32" s="194" t="s">
        <v>594</v>
      </c>
      <c r="I32" s="192" t="s">
        <v>556</v>
      </c>
      <c r="J32" s="194" t="s">
        <v>558</v>
      </c>
      <c r="K32" s="194" t="s">
        <v>595</v>
      </c>
      <c r="L32" s="192" t="s">
        <v>556</v>
      </c>
    </row>
    <row r="33" spans="1:12" ht="13.2">
      <c r="A33" s="245" t="s">
        <v>461</v>
      </c>
      <c r="B33" s="151"/>
      <c r="C33" s="185"/>
      <c r="D33" s="185"/>
      <c r="E33" s="185"/>
      <c r="F33" s="185"/>
      <c r="G33" s="185"/>
      <c r="H33" s="185"/>
      <c r="I33" s="185"/>
      <c r="J33" s="185"/>
      <c r="K33" s="185"/>
      <c r="L33" s="185"/>
    </row>
    <row r="34" spans="1:12" ht="22.2">
      <c r="A34" s="246"/>
      <c r="B34" s="172" t="s">
        <v>476</v>
      </c>
      <c r="C34" s="196" t="s">
        <v>600</v>
      </c>
      <c r="D34" s="196" t="s">
        <v>600</v>
      </c>
      <c r="E34" s="196" t="s">
        <v>601</v>
      </c>
      <c r="F34" s="196" t="s">
        <v>600</v>
      </c>
      <c r="G34" s="196" t="s">
        <v>602</v>
      </c>
      <c r="H34" s="196" t="s">
        <v>568</v>
      </c>
      <c r="I34" s="196" t="s">
        <v>559</v>
      </c>
      <c r="J34" s="196" t="s">
        <v>568</v>
      </c>
      <c r="K34" s="196" t="s">
        <v>559</v>
      </c>
      <c r="L34" s="196" t="s">
        <v>600</v>
      </c>
    </row>
    <row r="35" spans="1:12" ht="13.2">
      <c r="A35" s="247"/>
      <c r="B35" s="155"/>
      <c r="C35" s="188"/>
      <c r="D35" s="188"/>
      <c r="E35" s="188"/>
      <c r="F35" s="188"/>
      <c r="G35" s="188"/>
      <c r="H35" s="188"/>
      <c r="I35" s="188"/>
      <c r="J35" s="188"/>
      <c r="K35" s="188"/>
      <c r="L35" s="188"/>
    </row>
    <row r="36" spans="1:12" ht="13.2">
      <c r="A36" s="245" t="s">
        <v>461</v>
      </c>
      <c r="B36" s="155"/>
      <c r="C36" s="188"/>
      <c r="D36" s="188"/>
      <c r="E36" s="188"/>
      <c r="F36" s="188"/>
      <c r="G36" s="188"/>
      <c r="H36" s="188"/>
      <c r="I36" s="188"/>
      <c r="J36" s="188"/>
      <c r="K36" s="188"/>
      <c r="L36" s="188"/>
    </row>
    <row r="37" spans="1:12" ht="22.2">
      <c r="A37" s="246"/>
      <c r="B37" s="153" t="s">
        <v>477</v>
      </c>
      <c r="C37" s="186" t="s">
        <v>561</v>
      </c>
      <c r="D37" s="186" t="s">
        <v>604</v>
      </c>
      <c r="E37" s="186" t="s">
        <v>561</v>
      </c>
      <c r="F37" s="186" t="s">
        <v>564</v>
      </c>
      <c r="G37" s="186" t="s">
        <v>561</v>
      </c>
      <c r="H37" s="186" t="s">
        <v>564</v>
      </c>
      <c r="I37" s="186" t="s">
        <v>561</v>
      </c>
      <c r="J37" s="186" t="s">
        <v>564</v>
      </c>
      <c r="K37" s="186" t="s">
        <v>561</v>
      </c>
      <c r="L37" s="186" t="s">
        <v>564</v>
      </c>
    </row>
    <row r="38" spans="1:12" ht="13.2">
      <c r="A38" s="247"/>
      <c r="B38" s="155"/>
      <c r="C38" s="188"/>
      <c r="D38" s="188"/>
      <c r="E38" s="188"/>
      <c r="F38" s="188"/>
      <c r="G38" s="188"/>
      <c r="H38" s="188"/>
      <c r="I38" s="188"/>
      <c r="J38" s="188"/>
      <c r="K38" s="188"/>
      <c r="L38" s="188"/>
    </row>
    <row r="39" spans="1:12" ht="17.399999999999999">
      <c r="A39" s="248" t="s">
        <v>478</v>
      </c>
      <c r="B39" s="159" t="s">
        <v>467</v>
      </c>
      <c r="C39" s="195"/>
      <c r="D39" s="195"/>
      <c r="E39" s="195"/>
      <c r="F39" s="195"/>
      <c r="G39" s="195"/>
      <c r="H39" s="195"/>
      <c r="I39" s="195"/>
      <c r="J39" s="195"/>
      <c r="K39" s="195"/>
      <c r="L39" s="195"/>
    </row>
    <row r="40" spans="1:12" ht="15.6">
      <c r="A40" s="246"/>
      <c r="B40" s="170" t="s">
        <v>479</v>
      </c>
      <c r="C40" s="168" t="b">
        <v>0</v>
      </c>
      <c r="D40" s="168" t="b">
        <v>0</v>
      </c>
      <c r="E40" s="168" t="b">
        <v>0</v>
      </c>
      <c r="F40" s="168" t="b">
        <v>0</v>
      </c>
      <c r="G40" s="168" t="b">
        <v>0</v>
      </c>
      <c r="H40" s="168" t="b">
        <v>0</v>
      </c>
      <c r="I40" s="168" t="b">
        <v>0</v>
      </c>
      <c r="J40" s="168" t="b">
        <v>0</v>
      </c>
      <c r="K40" s="168" t="b">
        <v>0</v>
      </c>
      <c r="L40" s="168" t="b">
        <v>0</v>
      </c>
    </row>
    <row r="41" spans="1:12" ht="15.6">
      <c r="A41" s="246"/>
      <c r="B41" s="170" t="s">
        <v>480</v>
      </c>
      <c r="C41" s="168" t="b">
        <v>0</v>
      </c>
      <c r="D41" s="168" t="b">
        <v>0</v>
      </c>
      <c r="E41" s="168" t="b">
        <v>0</v>
      </c>
      <c r="F41" s="168" t="b">
        <v>0</v>
      </c>
      <c r="G41" s="168" t="b">
        <v>0</v>
      </c>
      <c r="H41" s="168" t="b">
        <v>0</v>
      </c>
      <c r="I41" s="168" t="b">
        <v>0</v>
      </c>
      <c r="J41" s="168" t="b">
        <v>0</v>
      </c>
      <c r="K41" s="168" t="b">
        <v>0</v>
      </c>
      <c r="L41" s="168" t="b">
        <v>0</v>
      </c>
    </row>
    <row r="42" spans="1:12" ht="15.6">
      <c r="A42" s="246"/>
      <c r="B42" s="170" t="s">
        <v>481</v>
      </c>
      <c r="C42" s="168" t="b">
        <v>0</v>
      </c>
      <c r="D42" s="168" t="b">
        <v>0</v>
      </c>
      <c r="E42" s="168" t="b">
        <v>0</v>
      </c>
      <c r="F42" s="168" t="b">
        <v>0</v>
      </c>
      <c r="G42" s="168" t="b">
        <v>0</v>
      </c>
      <c r="H42" s="168" t="b">
        <v>0</v>
      </c>
      <c r="I42" s="168" t="b">
        <v>0</v>
      </c>
      <c r="J42" s="168" t="b">
        <v>0</v>
      </c>
      <c r="K42" s="168" t="b">
        <v>0</v>
      </c>
      <c r="L42" s="168" t="b">
        <v>0</v>
      </c>
    </row>
    <row r="43" spans="1:12" ht="15.6">
      <c r="A43" s="246"/>
      <c r="B43" s="170" t="s">
        <v>482</v>
      </c>
      <c r="C43" s="168" t="b">
        <v>0</v>
      </c>
      <c r="D43" s="168" t="b">
        <v>0</v>
      </c>
      <c r="E43" s="168" t="b">
        <v>0</v>
      </c>
      <c r="F43" s="168" t="b">
        <v>0</v>
      </c>
      <c r="G43" s="168" t="b">
        <v>0</v>
      </c>
      <c r="H43" s="168" t="b">
        <v>0</v>
      </c>
      <c r="I43" s="168" t="b">
        <v>0</v>
      </c>
      <c r="J43" s="168" t="b">
        <v>0</v>
      </c>
      <c r="K43" s="168" t="b">
        <v>0</v>
      </c>
      <c r="L43" s="168" t="b">
        <v>0</v>
      </c>
    </row>
    <row r="44" spans="1:12" ht="15.6">
      <c r="A44" s="246"/>
      <c r="B44" s="170" t="s">
        <v>483</v>
      </c>
      <c r="C44" s="168" t="b">
        <v>0</v>
      </c>
      <c r="D44" s="168" t="b">
        <v>0</v>
      </c>
      <c r="E44" s="168" t="b">
        <v>0</v>
      </c>
      <c r="F44" s="168" t="b">
        <v>0</v>
      </c>
      <c r="G44" s="168" t="b">
        <v>0</v>
      </c>
      <c r="H44" s="168" t="b">
        <v>0</v>
      </c>
      <c r="I44" s="168" t="b">
        <v>0</v>
      </c>
      <c r="J44" s="168" t="b">
        <v>0</v>
      </c>
      <c r="K44" s="168" t="b">
        <v>0</v>
      </c>
      <c r="L44" s="168" t="b">
        <v>0</v>
      </c>
    </row>
    <row r="45" spans="1:12" ht="15.6">
      <c r="A45" s="246"/>
      <c r="B45" s="171" t="s">
        <v>484</v>
      </c>
      <c r="C45" s="168" t="b">
        <v>0</v>
      </c>
      <c r="D45" s="168" t="b">
        <v>0</v>
      </c>
      <c r="E45" s="168" t="b">
        <v>0</v>
      </c>
      <c r="F45" s="168" t="b">
        <v>0</v>
      </c>
      <c r="G45" s="168" t="b">
        <v>0</v>
      </c>
      <c r="H45" s="168" t="b">
        <v>0</v>
      </c>
      <c r="I45" s="168" t="b">
        <v>0</v>
      </c>
      <c r="J45" s="168" t="b">
        <v>0</v>
      </c>
      <c r="K45" s="168" t="b">
        <v>0</v>
      </c>
      <c r="L45" s="168" t="b">
        <v>0</v>
      </c>
    </row>
    <row r="46" spans="1:12" ht="15.6">
      <c r="A46" s="246"/>
      <c r="B46" s="171" t="s">
        <v>485</v>
      </c>
      <c r="C46" s="168" t="b">
        <v>0</v>
      </c>
      <c r="D46" s="168" t="b">
        <v>0</v>
      </c>
      <c r="E46" s="168" t="b">
        <v>0</v>
      </c>
      <c r="F46" s="168" t="b">
        <v>0</v>
      </c>
      <c r="G46" s="168" t="b">
        <v>0</v>
      </c>
      <c r="H46" s="168" t="b">
        <v>0</v>
      </c>
      <c r="I46" s="168" t="b">
        <v>0</v>
      </c>
      <c r="J46" s="168" t="b">
        <v>0</v>
      </c>
      <c r="K46" s="168" t="b">
        <v>0</v>
      </c>
      <c r="L46" s="168" t="b">
        <v>0</v>
      </c>
    </row>
    <row r="47" spans="1:12" ht="15.6">
      <c r="A47" s="246"/>
      <c r="B47" s="171" t="s">
        <v>486</v>
      </c>
      <c r="C47" s="168" t="b">
        <v>0</v>
      </c>
      <c r="D47" s="168" t="b">
        <v>0</v>
      </c>
      <c r="E47" s="168" t="b">
        <v>0</v>
      </c>
      <c r="F47" s="168" t="b">
        <v>0</v>
      </c>
      <c r="G47" s="168" t="b">
        <v>0</v>
      </c>
      <c r="H47" s="168" t="b">
        <v>0</v>
      </c>
      <c r="I47" s="168" t="b">
        <v>0</v>
      </c>
      <c r="J47" s="168" t="b">
        <v>0</v>
      </c>
      <c r="K47" s="168" t="b">
        <v>0</v>
      </c>
      <c r="L47" s="168" t="b">
        <v>0</v>
      </c>
    </row>
    <row r="48" spans="1:12" ht="15.6">
      <c r="A48" s="246"/>
      <c r="B48" s="174" t="s">
        <v>487</v>
      </c>
      <c r="C48" s="168" t="b">
        <v>0</v>
      </c>
      <c r="D48" s="168" t="b">
        <v>0</v>
      </c>
      <c r="E48" s="168" t="b">
        <v>0</v>
      </c>
      <c r="F48" s="168" t="b">
        <v>0</v>
      </c>
      <c r="G48" s="168" t="b">
        <v>0</v>
      </c>
      <c r="H48" s="168" t="b">
        <v>0</v>
      </c>
      <c r="I48" s="168" t="b">
        <v>0</v>
      </c>
      <c r="J48" s="168" t="b">
        <v>0</v>
      </c>
      <c r="K48" s="168" t="b">
        <v>0</v>
      </c>
      <c r="L48" s="168" t="b">
        <v>0</v>
      </c>
    </row>
    <row r="49" spans="1:12" ht="22.8">
      <c r="A49" s="246"/>
      <c r="B49" s="161" t="s">
        <v>468</v>
      </c>
      <c r="C49" s="191"/>
      <c r="D49" s="191"/>
      <c r="E49" s="191"/>
      <c r="F49" s="191"/>
      <c r="G49" s="191"/>
      <c r="H49" s="191"/>
      <c r="I49" s="191"/>
      <c r="J49" s="191"/>
      <c r="K49" s="191"/>
      <c r="L49" s="191"/>
    </row>
    <row r="50" spans="1:12" ht="17.399999999999999">
      <c r="A50" s="246"/>
      <c r="B50" s="162" t="str">
        <f>HYPERLINK("https://codeforces.com/group/MWSDmqGsZm/contest/223338","Sheet #6(Math - Geometry)")</f>
        <v>Sheet #6(Math - Geometry)</v>
      </c>
      <c r="C50" s="194" t="s">
        <v>619</v>
      </c>
      <c r="D50" s="194" t="s">
        <v>595</v>
      </c>
      <c r="E50" s="194" t="s">
        <v>588</v>
      </c>
      <c r="F50" s="194" t="s">
        <v>596</v>
      </c>
      <c r="G50" s="194" t="s">
        <v>567</v>
      </c>
      <c r="H50" s="194" t="s">
        <v>567</v>
      </c>
      <c r="I50" s="194" t="s">
        <v>588</v>
      </c>
      <c r="J50" s="194" t="s">
        <v>563</v>
      </c>
      <c r="K50" s="194" t="s">
        <v>597</v>
      </c>
      <c r="L50" s="194" t="s">
        <v>597</v>
      </c>
    </row>
    <row r="51" spans="1:12" ht="13.2">
      <c r="A51" s="245" t="s">
        <v>461</v>
      </c>
      <c r="B51" s="155"/>
      <c r="C51" s="188"/>
      <c r="D51" s="188"/>
      <c r="E51" s="188"/>
      <c r="F51" s="188"/>
      <c r="G51" s="188"/>
      <c r="H51" s="188"/>
      <c r="I51" s="188"/>
      <c r="J51" s="188"/>
      <c r="K51" s="188"/>
      <c r="L51" s="188"/>
    </row>
    <row r="52" spans="1:12" ht="22.2">
      <c r="A52" s="246"/>
      <c r="B52" s="153" t="s">
        <v>488</v>
      </c>
      <c r="C52" s="186" t="s">
        <v>564</v>
      </c>
      <c r="D52" s="186" t="s">
        <v>604</v>
      </c>
      <c r="E52" s="186" t="s">
        <v>564</v>
      </c>
      <c r="F52" s="186" t="s">
        <v>604</v>
      </c>
      <c r="G52" s="186" t="s">
        <v>604</v>
      </c>
      <c r="H52" s="208" t="s">
        <v>569</v>
      </c>
      <c r="I52" s="208" t="s">
        <v>569</v>
      </c>
      <c r="J52" s="208" t="s">
        <v>569</v>
      </c>
      <c r="K52" s="186" t="s">
        <v>564</v>
      </c>
      <c r="L52" s="186" t="s">
        <v>564</v>
      </c>
    </row>
    <row r="53" spans="1:12" ht="13.2">
      <c r="A53" s="247"/>
      <c r="B53" s="155"/>
      <c r="C53" s="188"/>
      <c r="D53" s="188"/>
      <c r="E53" s="188"/>
      <c r="F53" s="188"/>
      <c r="G53" s="188"/>
      <c r="H53" s="188"/>
      <c r="I53" s="188"/>
      <c r="J53" s="188"/>
      <c r="K53" s="188"/>
      <c r="L53" s="188"/>
    </row>
    <row r="54" spans="1:12" ht="13.2">
      <c r="A54" s="245" t="s">
        <v>461</v>
      </c>
      <c r="B54" s="155"/>
      <c r="C54" s="188"/>
      <c r="D54" s="188"/>
      <c r="E54" s="188"/>
      <c r="F54" s="188"/>
      <c r="G54" s="188"/>
      <c r="H54" s="188"/>
      <c r="I54" s="188"/>
      <c r="J54" s="188"/>
      <c r="K54" s="188"/>
      <c r="L54" s="188"/>
    </row>
    <row r="55" spans="1:12" ht="22.2">
      <c r="A55" s="246"/>
      <c r="B55" s="153" t="s">
        <v>489</v>
      </c>
      <c r="C55" s="208" t="s">
        <v>569</v>
      </c>
      <c r="D55" s="186" t="s">
        <v>564</v>
      </c>
      <c r="E55" s="186" t="s">
        <v>604</v>
      </c>
      <c r="F55" s="208" t="s">
        <v>569</v>
      </c>
      <c r="G55" s="186" t="s">
        <v>604</v>
      </c>
      <c r="H55" s="208" t="s">
        <v>569</v>
      </c>
      <c r="I55" s="186" t="s">
        <v>604</v>
      </c>
      <c r="J55" s="208" t="s">
        <v>569</v>
      </c>
      <c r="K55" s="208" t="s">
        <v>569</v>
      </c>
      <c r="L55" s="186" t="s">
        <v>564</v>
      </c>
    </row>
    <row r="56" spans="1:12" ht="13.2">
      <c r="A56" s="247"/>
      <c r="B56" s="155"/>
      <c r="C56" s="188"/>
      <c r="D56" s="188"/>
      <c r="E56" s="188"/>
      <c r="F56" s="188"/>
      <c r="G56" s="188"/>
      <c r="H56" s="188"/>
      <c r="I56" s="188"/>
      <c r="J56" s="188"/>
      <c r="K56" s="188"/>
      <c r="L56" s="188"/>
    </row>
    <row r="57" spans="1:12" ht="17.399999999999999">
      <c r="A57" s="248" t="s">
        <v>490</v>
      </c>
      <c r="B57" s="159" t="s">
        <v>467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  <row r="58" spans="1:12" ht="15.6">
      <c r="A58" s="246"/>
      <c r="B58" s="175" t="s">
        <v>491</v>
      </c>
      <c r="C58" s="168" t="b">
        <v>0</v>
      </c>
      <c r="D58" s="168" t="b">
        <v>0</v>
      </c>
      <c r="E58" s="168" t="b">
        <v>0</v>
      </c>
      <c r="F58" s="168" t="b">
        <v>0</v>
      </c>
      <c r="G58" s="168" t="b">
        <v>0</v>
      </c>
      <c r="H58" s="168" t="b">
        <v>0</v>
      </c>
      <c r="I58" s="168" t="b">
        <v>0</v>
      </c>
      <c r="J58" s="168" t="b">
        <v>0</v>
      </c>
      <c r="K58" s="168" t="b">
        <v>0</v>
      </c>
      <c r="L58" s="168" t="b">
        <v>0</v>
      </c>
    </row>
    <row r="59" spans="1:12" ht="15.6">
      <c r="A59" s="246"/>
      <c r="B59" s="175" t="s">
        <v>492</v>
      </c>
      <c r="C59" s="168" t="b">
        <v>0</v>
      </c>
      <c r="D59" s="168" t="b">
        <v>0</v>
      </c>
      <c r="E59" s="168" t="b">
        <v>0</v>
      </c>
      <c r="F59" s="168" t="b">
        <v>0</v>
      </c>
      <c r="G59" s="168" t="b">
        <v>0</v>
      </c>
      <c r="H59" s="168" t="b">
        <v>0</v>
      </c>
      <c r="I59" s="168" t="b">
        <v>0</v>
      </c>
      <c r="J59" s="168" t="b">
        <v>0</v>
      </c>
      <c r="K59" s="168" t="b">
        <v>0</v>
      </c>
      <c r="L59" s="168" t="b">
        <v>0</v>
      </c>
    </row>
    <row r="60" spans="1:12" ht="15.6">
      <c r="A60" s="246"/>
      <c r="B60" s="175" t="s">
        <v>493</v>
      </c>
      <c r="C60" s="168" t="b">
        <v>0</v>
      </c>
      <c r="D60" s="168" t="b">
        <v>0</v>
      </c>
      <c r="E60" s="168" t="b">
        <v>0</v>
      </c>
      <c r="F60" s="168" t="b">
        <v>0</v>
      </c>
      <c r="G60" s="168" t="b">
        <v>0</v>
      </c>
      <c r="H60" s="168" t="b">
        <v>0</v>
      </c>
      <c r="I60" s="168" t="b">
        <v>0</v>
      </c>
      <c r="J60" s="168" t="b">
        <v>0</v>
      </c>
      <c r="K60" s="168" t="b">
        <v>0</v>
      </c>
      <c r="L60" s="168" t="b">
        <v>0</v>
      </c>
    </row>
    <row r="61" spans="1:12" ht="15.6">
      <c r="A61" s="246"/>
      <c r="B61" s="171" t="s">
        <v>494</v>
      </c>
      <c r="C61" s="168" t="b">
        <v>0</v>
      </c>
      <c r="D61" s="168" t="b">
        <v>0</v>
      </c>
      <c r="E61" s="168" t="b">
        <v>0</v>
      </c>
      <c r="F61" s="168" t="b">
        <v>0</v>
      </c>
      <c r="G61" s="168" t="b">
        <v>0</v>
      </c>
      <c r="H61" s="168" t="b">
        <v>0</v>
      </c>
      <c r="I61" s="168" t="b">
        <v>0</v>
      </c>
      <c r="J61" s="168" t="b">
        <v>0</v>
      </c>
      <c r="K61" s="168" t="b">
        <v>0</v>
      </c>
      <c r="L61" s="168" t="b">
        <v>0</v>
      </c>
    </row>
    <row r="62" spans="1:12" ht="15.6">
      <c r="A62" s="246"/>
      <c r="B62" s="171" t="s">
        <v>495</v>
      </c>
      <c r="C62" s="168" t="b">
        <v>0</v>
      </c>
      <c r="D62" s="168" t="b">
        <v>0</v>
      </c>
      <c r="E62" s="168" t="b">
        <v>0</v>
      </c>
      <c r="F62" s="168" t="b">
        <v>0</v>
      </c>
      <c r="G62" s="168" t="b">
        <v>0</v>
      </c>
      <c r="H62" s="168" t="b">
        <v>0</v>
      </c>
      <c r="I62" s="168" t="b">
        <v>0</v>
      </c>
      <c r="J62" s="168" t="b">
        <v>0</v>
      </c>
      <c r="K62" s="168" t="b">
        <v>0</v>
      </c>
      <c r="L62" s="168" t="b">
        <v>0</v>
      </c>
    </row>
    <row r="63" spans="1:12" ht="22.8">
      <c r="A63" s="246"/>
      <c r="B63" s="161" t="s">
        <v>468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</row>
    <row r="64" spans="1:12" ht="17.399999999999999">
      <c r="A64" s="246"/>
      <c r="B64" s="162" t="str">
        <f>HYPERLINK("https://codeforces.com/group/MWSDmqGsZm/contest/223205","Sheet #5(Functions)")</f>
        <v>Sheet #5(Functions)</v>
      </c>
      <c r="C64" s="198" t="s">
        <v>565</v>
      </c>
      <c r="D64" s="194" t="s">
        <v>622</v>
      </c>
      <c r="E64" s="194" t="s">
        <v>605</v>
      </c>
      <c r="F64" s="198" t="s">
        <v>565</v>
      </c>
      <c r="G64" s="198" t="s">
        <v>565</v>
      </c>
      <c r="H64" s="198" t="s">
        <v>565</v>
      </c>
      <c r="I64" s="194" t="s">
        <v>622</v>
      </c>
      <c r="J64" s="198" t="s">
        <v>565</v>
      </c>
      <c r="K64" s="198" t="s">
        <v>565</v>
      </c>
      <c r="L64" s="194" t="s">
        <v>622</v>
      </c>
    </row>
    <row r="65" spans="1:12" ht="13.2">
      <c r="A65" s="164"/>
      <c r="B65" s="155"/>
      <c r="C65" s="193"/>
      <c r="D65" s="193"/>
      <c r="E65" s="193"/>
      <c r="F65" s="193"/>
      <c r="G65" s="193"/>
      <c r="H65" s="193"/>
      <c r="I65" s="193"/>
      <c r="J65" s="193"/>
      <c r="K65" s="193"/>
      <c r="L65" s="193"/>
    </row>
    <row r="66" spans="1:12" ht="17.399999999999999">
      <c r="A66" s="248" t="s">
        <v>496</v>
      </c>
      <c r="B66" s="159" t="s">
        <v>467</v>
      </c>
      <c r="C66" s="195"/>
      <c r="D66" s="195"/>
      <c r="E66" s="195"/>
      <c r="F66" s="195"/>
      <c r="G66" s="195"/>
      <c r="H66" s="195"/>
      <c r="I66" s="195"/>
      <c r="J66" s="195"/>
      <c r="K66" s="195"/>
      <c r="L66" s="195"/>
    </row>
    <row r="67" spans="1:12" ht="15.6">
      <c r="A67" s="246"/>
      <c r="B67" s="175" t="s">
        <v>497</v>
      </c>
      <c r="C67" s="168" t="b">
        <v>0</v>
      </c>
      <c r="D67" s="168" t="b">
        <v>0</v>
      </c>
      <c r="E67" s="168" t="b">
        <v>0</v>
      </c>
      <c r="F67" s="168" t="b">
        <v>0</v>
      </c>
      <c r="G67" s="168" t="b">
        <v>0</v>
      </c>
      <c r="H67" s="168" t="b">
        <v>0</v>
      </c>
      <c r="I67" s="168" t="b">
        <v>0</v>
      </c>
      <c r="J67" s="168" t="b">
        <v>0</v>
      </c>
      <c r="K67" s="168" t="b">
        <v>0</v>
      </c>
      <c r="L67" s="168" t="b">
        <v>0</v>
      </c>
    </row>
    <row r="68" spans="1:12" ht="15.6">
      <c r="A68" s="246"/>
      <c r="B68" s="175" t="s">
        <v>498</v>
      </c>
      <c r="C68" s="168" t="b">
        <v>0</v>
      </c>
      <c r="D68" s="168" t="b">
        <v>0</v>
      </c>
      <c r="E68" s="168" t="b">
        <v>0</v>
      </c>
      <c r="F68" s="168" t="b">
        <v>0</v>
      </c>
      <c r="G68" s="168" t="b">
        <v>0</v>
      </c>
      <c r="H68" s="168" t="b">
        <v>0</v>
      </c>
      <c r="I68" s="168" t="b">
        <v>0</v>
      </c>
      <c r="J68" s="168" t="b">
        <v>0</v>
      </c>
      <c r="K68" s="168" t="b">
        <v>0</v>
      </c>
      <c r="L68" s="168" t="b">
        <v>0</v>
      </c>
    </row>
    <row r="69" spans="1:12" ht="15.6">
      <c r="A69" s="246"/>
      <c r="B69" s="175" t="s">
        <v>499</v>
      </c>
      <c r="C69" s="168" t="b">
        <v>0</v>
      </c>
      <c r="D69" s="168" t="b">
        <v>0</v>
      </c>
      <c r="E69" s="168" t="b">
        <v>0</v>
      </c>
      <c r="F69" s="168" t="b">
        <v>0</v>
      </c>
      <c r="G69" s="168" t="b">
        <v>0</v>
      </c>
      <c r="H69" s="168" t="b">
        <v>0</v>
      </c>
      <c r="I69" s="168" t="b">
        <v>0</v>
      </c>
      <c r="J69" s="168" t="b">
        <v>0</v>
      </c>
      <c r="K69" s="168" t="b">
        <v>0</v>
      </c>
      <c r="L69" s="168" t="b">
        <v>0</v>
      </c>
    </row>
    <row r="70" spans="1:12" ht="15.6">
      <c r="A70" s="246"/>
      <c r="B70" s="175" t="str">
        <f>HYPERLINK("https://www.youtube.com/watch?v=RCz81Q8kDPU&amp;t=", "C++ Language (Strings Video)")</f>
        <v>C++ Language (Strings Video)</v>
      </c>
      <c r="C70" s="168" t="b">
        <v>0</v>
      </c>
      <c r="D70" s="168" t="b">
        <v>0</v>
      </c>
      <c r="E70" s="168" t="b">
        <v>0</v>
      </c>
      <c r="F70" s="168" t="b">
        <v>0</v>
      </c>
      <c r="G70" s="168" t="b">
        <v>0</v>
      </c>
      <c r="H70" s="168" t="b">
        <v>0</v>
      </c>
      <c r="I70" s="168" t="b">
        <v>0</v>
      </c>
      <c r="J70" s="168" t="b">
        <v>0</v>
      </c>
      <c r="K70" s="168" t="b">
        <v>0</v>
      </c>
      <c r="L70" s="168" t="b">
        <v>0</v>
      </c>
    </row>
    <row r="71" spans="1:12" ht="15.6">
      <c r="A71" s="246"/>
      <c r="B71" s="171" t="s">
        <v>500</v>
      </c>
      <c r="C71" s="168" t="b">
        <v>0</v>
      </c>
      <c r="D71" s="168" t="b">
        <v>0</v>
      </c>
      <c r="E71" s="168" t="b">
        <v>0</v>
      </c>
      <c r="F71" s="168" t="b">
        <v>0</v>
      </c>
      <c r="G71" s="168" t="b">
        <v>0</v>
      </c>
      <c r="H71" s="168" t="b">
        <v>0</v>
      </c>
      <c r="I71" s="168" t="b">
        <v>0</v>
      </c>
      <c r="J71" s="168" t="b">
        <v>0</v>
      </c>
      <c r="K71" s="168" t="b">
        <v>0</v>
      </c>
      <c r="L71" s="168" t="b">
        <v>0</v>
      </c>
    </row>
    <row r="72" spans="1:12" ht="15.6">
      <c r="A72" s="246"/>
      <c r="B72" s="171" t="s">
        <v>501</v>
      </c>
      <c r="C72" s="168" t="b">
        <v>0</v>
      </c>
      <c r="D72" s="168" t="b">
        <v>0</v>
      </c>
      <c r="E72" s="168" t="b">
        <v>0</v>
      </c>
      <c r="F72" s="168" t="b">
        <v>0</v>
      </c>
      <c r="G72" s="168" t="b">
        <v>0</v>
      </c>
      <c r="H72" s="168" t="b">
        <v>0</v>
      </c>
      <c r="I72" s="168" t="b">
        <v>0</v>
      </c>
      <c r="J72" s="168" t="b">
        <v>0</v>
      </c>
      <c r="K72" s="168" t="b">
        <v>0</v>
      </c>
      <c r="L72" s="168" t="b">
        <v>0</v>
      </c>
    </row>
    <row r="73" spans="1:12" ht="22.8">
      <c r="A73" s="246"/>
      <c r="B73" s="161" t="s">
        <v>468</v>
      </c>
      <c r="C73" s="191"/>
      <c r="D73" s="191"/>
      <c r="E73" s="191"/>
      <c r="F73" s="191"/>
      <c r="G73" s="191"/>
      <c r="H73" s="191"/>
      <c r="I73" s="191"/>
      <c r="J73" s="191"/>
      <c r="K73" s="191"/>
      <c r="L73" s="191"/>
    </row>
    <row r="74" spans="1:12" ht="17.399999999999999">
      <c r="A74" s="246"/>
      <c r="B74" s="175" t="str">
        <f>HYPERLINK("https://codeforces.com/group/MWSDmqGsZm/contest/219856","Sheet #4 (Strings)")</f>
        <v>Sheet #4 (Strings)</v>
      </c>
      <c r="C74" s="199" t="s">
        <v>563</v>
      </c>
      <c r="D74" s="199" t="s">
        <v>558</v>
      </c>
      <c r="E74" s="199" t="s">
        <v>594</v>
      </c>
      <c r="F74" s="199" t="s">
        <v>594</v>
      </c>
      <c r="G74" s="199" t="s">
        <v>567</v>
      </c>
      <c r="H74" s="199" t="s">
        <v>567</v>
      </c>
      <c r="I74" s="199" t="s">
        <v>558</v>
      </c>
      <c r="J74" s="199" t="s">
        <v>594</v>
      </c>
      <c r="K74" s="199" t="s">
        <v>567</v>
      </c>
      <c r="L74" s="199" t="s">
        <v>558</v>
      </c>
    </row>
    <row r="75" spans="1:12" ht="13.2">
      <c r="A75" s="245" t="s">
        <v>461</v>
      </c>
      <c r="B75" s="155"/>
      <c r="C75" s="188"/>
      <c r="D75" s="188"/>
      <c r="E75" s="188"/>
      <c r="F75" s="188"/>
      <c r="G75" s="188"/>
      <c r="H75" s="188"/>
      <c r="I75" s="188"/>
      <c r="J75" s="188"/>
      <c r="K75" s="188"/>
      <c r="L75" s="188"/>
    </row>
    <row r="76" spans="1:12" ht="22.2">
      <c r="A76" s="246"/>
      <c r="B76" s="153" t="s">
        <v>502</v>
      </c>
      <c r="C76" s="186" t="s">
        <v>568</v>
      </c>
      <c r="D76" s="186" t="s">
        <v>600</v>
      </c>
      <c r="E76" s="186" t="s">
        <v>600</v>
      </c>
      <c r="F76" s="186" t="s">
        <v>568</v>
      </c>
      <c r="G76" s="186" t="s">
        <v>559</v>
      </c>
      <c r="H76" s="208" t="s">
        <v>599</v>
      </c>
      <c r="I76" s="186" t="s">
        <v>600</v>
      </c>
      <c r="J76" s="208" t="s">
        <v>599</v>
      </c>
      <c r="K76" s="208" t="s">
        <v>599</v>
      </c>
      <c r="L76" s="186" t="s">
        <v>600</v>
      </c>
    </row>
    <row r="77" spans="1:12" ht="13.2">
      <c r="A77" s="247"/>
      <c r="B77" s="155"/>
      <c r="C77" s="188"/>
      <c r="D77" s="188"/>
      <c r="E77" s="188"/>
      <c r="F77" s="188"/>
      <c r="G77" s="188"/>
      <c r="H77" s="188"/>
      <c r="I77" s="188"/>
      <c r="J77" s="188"/>
      <c r="K77" s="188"/>
      <c r="L77" s="188"/>
    </row>
    <row r="78" spans="1:12" ht="13.2">
      <c r="A78" s="250" t="s">
        <v>461</v>
      </c>
      <c r="B78" s="155"/>
      <c r="C78" s="188"/>
      <c r="D78" s="188"/>
      <c r="E78" s="188"/>
      <c r="F78" s="188"/>
      <c r="G78" s="188"/>
      <c r="H78" s="188"/>
      <c r="I78" s="188"/>
      <c r="J78" s="188"/>
      <c r="K78" s="188"/>
      <c r="L78" s="188"/>
    </row>
    <row r="79" spans="1:12" ht="22.2">
      <c r="A79" s="246"/>
      <c r="B79" s="153" t="s">
        <v>503</v>
      </c>
      <c r="C79" s="186" t="s">
        <v>602</v>
      </c>
      <c r="D79" s="186" t="s">
        <v>568</v>
      </c>
      <c r="E79" s="186" t="s">
        <v>607</v>
      </c>
      <c r="F79" s="208" t="s">
        <v>599</v>
      </c>
      <c r="G79" s="186" t="s">
        <v>600</v>
      </c>
      <c r="H79" s="208" t="s">
        <v>599</v>
      </c>
      <c r="I79" s="186" t="s">
        <v>559</v>
      </c>
      <c r="J79" s="208" t="s">
        <v>599</v>
      </c>
      <c r="K79" s="186" t="s">
        <v>600</v>
      </c>
      <c r="L79" s="186" t="s">
        <v>600</v>
      </c>
    </row>
    <row r="80" spans="1:12" ht="13.2">
      <c r="A80" s="247"/>
      <c r="B80" s="155"/>
      <c r="C80" s="188"/>
      <c r="D80" s="188"/>
      <c r="E80" s="188"/>
      <c r="F80" s="188"/>
      <c r="G80" s="188"/>
      <c r="H80" s="188"/>
      <c r="I80" s="188"/>
      <c r="J80" s="188"/>
      <c r="K80" s="188"/>
      <c r="L80" s="188"/>
    </row>
    <row r="81" spans="1:12" ht="13.2">
      <c r="A81" s="249" t="s">
        <v>504</v>
      </c>
      <c r="B81" s="155"/>
      <c r="C81" s="188"/>
      <c r="D81" s="188"/>
      <c r="E81" s="188"/>
      <c r="F81" s="188"/>
      <c r="G81" s="188"/>
      <c r="H81" s="188"/>
      <c r="I81" s="188"/>
      <c r="J81" s="188"/>
      <c r="K81" s="188"/>
      <c r="L81" s="188"/>
    </row>
    <row r="82" spans="1:12" ht="22.2">
      <c r="A82" s="246"/>
      <c r="B82" s="153" t="s">
        <v>505</v>
      </c>
      <c r="C82" s="186" t="s">
        <v>600</v>
      </c>
      <c r="D82" s="208" t="s">
        <v>599</v>
      </c>
      <c r="E82" s="186" t="s">
        <v>568</v>
      </c>
      <c r="F82" s="186" t="s">
        <v>568</v>
      </c>
      <c r="G82" s="186" t="s">
        <v>602</v>
      </c>
      <c r="H82" s="208" t="s">
        <v>599</v>
      </c>
      <c r="I82" s="186" t="s">
        <v>568</v>
      </c>
      <c r="J82" s="208" t="s">
        <v>599</v>
      </c>
      <c r="K82" s="208" t="s">
        <v>599</v>
      </c>
      <c r="L82" s="186" t="s">
        <v>568</v>
      </c>
    </row>
    <row r="83" spans="1:12" ht="13.2">
      <c r="A83" s="247"/>
      <c r="B83" s="155"/>
      <c r="C83" s="188"/>
      <c r="D83" s="188"/>
      <c r="E83" s="188"/>
      <c r="F83" s="188"/>
      <c r="G83" s="188"/>
      <c r="H83" s="188"/>
      <c r="I83" s="188"/>
      <c r="J83" s="188"/>
      <c r="K83" s="188"/>
      <c r="L83" s="188"/>
    </row>
    <row r="84" spans="1:12" ht="13.2">
      <c r="A84" s="249" t="s">
        <v>461</v>
      </c>
      <c r="B84" s="155"/>
      <c r="C84" s="201"/>
      <c r="D84" s="201"/>
      <c r="E84" s="201"/>
      <c r="F84" s="201"/>
      <c r="G84" s="201"/>
      <c r="H84" s="201"/>
      <c r="I84" s="201"/>
      <c r="J84" s="201"/>
      <c r="K84" s="201"/>
      <c r="L84" s="201"/>
    </row>
    <row r="85" spans="1:12" ht="22.2">
      <c r="A85" s="246"/>
      <c r="B85" s="153" t="s">
        <v>506</v>
      </c>
      <c r="C85" s="202" t="s">
        <v>569</v>
      </c>
      <c r="D85" s="202" t="s">
        <v>569</v>
      </c>
      <c r="E85" s="205" t="s">
        <v>564</v>
      </c>
      <c r="F85" s="202" t="s">
        <v>569</v>
      </c>
      <c r="G85" s="202" t="s">
        <v>569</v>
      </c>
      <c r="H85" s="202" t="s">
        <v>569</v>
      </c>
      <c r="I85" s="205" t="s">
        <v>564</v>
      </c>
      <c r="J85" s="202" t="s">
        <v>569</v>
      </c>
      <c r="K85" s="202" t="s">
        <v>569</v>
      </c>
      <c r="L85" s="205" t="s">
        <v>564</v>
      </c>
    </row>
    <row r="86" spans="1:12" ht="13.2">
      <c r="A86" s="247"/>
      <c r="B86" s="155"/>
      <c r="C86" s="201"/>
      <c r="D86" s="201"/>
      <c r="E86" s="201"/>
      <c r="F86" s="201"/>
      <c r="G86" s="201"/>
      <c r="H86" s="201"/>
      <c r="I86" s="201"/>
      <c r="J86" s="201"/>
      <c r="K86" s="201"/>
      <c r="L86" s="201"/>
    </row>
    <row r="87" spans="1:12" ht="17.399999999999999">
      <c r="A87" s="248" t="s">
        <v>507</v>
      </c>
      <c r="B87" s="159" t="s">
        <v>467</v>
      </c>
      <c r="C87" s="195"/>
      <c r="D87" s="195"/>
      <c r="E87" s="195"/>
      <c r="F87" s="195"/>
      <c r="G87" s="195"/>
      <c r="H87" s="195"/>
      <c r="I87" s="195"/>
      <c r="J87" s="195"/>
      <c r="K87" s="195"/>
      <c r="L87" s="195"/>
    </row>
    <row r="88" spans="1:12" ht="15.6">
      <c r="A88" s="246"/>
      <c r="B88" s="169" t="str">
        <f>HYPERLINK("https://youtu.be/0HT2-2qD654", "C++ Language(1D Arrays 1 - Intro)")</f>
        <v>C++ Language(1D Arrays 1 - Intro)</v>
      </c>
      <c r="C88" s="168"/>
      <c r="D88" s="168" t="b">
        <v>0</v>
      </c>
      <c r="E88" s="168" t="b">
        <v>0</v>
      </c>
      <c r="F88" s="168"/>
      <c r="G88" s="168"/>
      <c r="H88" s="168"/>
      <c r="I88" s="168"/>
      <c r="J88" s="168" t="b">
        <v>0</v>
      </c>
      <c r="K88" s="168"/>
      <c r="L88" s="168"/>
    </row>
    <row r="89" spans="1:12" ht="15.6">
      <c r="A89" s="246"/>
      <c r="B89" s="169" t="str">
        <f>HYPERLINK("https://youtu.be/38l7MZbUZdM", "C++ Language (1D Arrays 2 - Practice )")</f>
        <v>C++ Language (1D Arrays 2 - Practice )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</row>
    <row r="90" spans="1:12" ht="15.6">
      <c r="A90" s="246"/>
      <c r="B90" s="169" t="s">
        <v>508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</row>
    <row r="91" spans="1:12" ht="15.6">
      <c r="A91" s="246"/>
      <c r="B91" s="169" t="s">
        <v>497</v>
      </c>
      <c r="C91" s="168"/>
      <c r="D91" s="168"/>
      <c r="E91" s="168"/>
      <c r="F91" s="168"/>
      <c r="G91" s="168"/>
      <c r="H91" s="168"/>
      <c r="I91" s="168"/>
      <c r="J91" s="168"/>
      <c r="K91" s="168"/>
      <c r="L91" s="168"/>
    </row>
    <row r="92" spans="1:12" ht="15.6">
      <c r="A92" s="246"/>
      <c r="B92" s="169" t="s">
        <v>498</v>
      </c>
      <c r="C92" s="168"/>
      <c r="D92" s="168"/>
      <c r="E92" s="168"/>
      <c r="F92" s="168"/>
      <c r="G92" s="168"/>
      <c r="H92" s="168"/>
      <c r="I92" s="168"/>
      <c r="J92" s="168"/>
      <c r="K92" s="168"/>
      <c r="L92" s="168"/>
    </row>
    <row r="93" spans="1:12" ht="15.6">
      <c r="A93" s="246"/>
      <c r="B93" s="169" t="str">
        <f>HYPERLINK("https://youtu.be/ZKE4VZHS9IY", "C++ Language (Char Arrays 3 - Homework)")</f>
        <v>C++ Language (Char Arrays 3 - Homework)</v>
      </c>
      <c r="C93" s="168"/>
      <c r="D93" s="168"/>
      <c r="E93" s="168"/>
      <c r="F93" s="168"/>
      <c r="G93" s="168"/>
      <c r="H93" s="168"/>
      <c r="I93" s="168"/>
      <c r="J93" s="168"/>
      <c r="K93" s="168"/>
      <c r="L93" s="168"/>
    </row>
    <row r="94" spans="1:12" ht="15.6">
      <c r="A94" s="246"/>
      <c r="B94" s="169" t="s">
        <v>509</v>
      </c>
      <c r="C94" s="168"/>
      <c r="D94" s="168"/>
      <c r="E94" s="168"/>
      <c r="F94" s="168"/>
      <c r="G94" s="168"/>
      <c r="H94" s="168"/>
      <c r="I94" s="168"/>
      <c r="J94" s="168"/>
      <c r="K94" s="168"/>
      <c r="L94" s="168"/>
    </row>
    <row r="95" spans="1:12" ht="15.6">
      <c r="A95" s="246"/>
      <c r="B95" s="169" t="s">
        <v>510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</row>
    <row r="96" spans="1:12" ht="15.6">
      <c r="A96" s="246"/>
      <c r="B96" s="169" t="s">
        <v>511</v>
      </c>
      <c r="C96" s="168"/>
      <c r="D96" s="168"/>
      <c r="E96" s="168"/>
      <c r="F96" s="168"/>
      <c r="G96" s="168"/>
      <c r="H96" s="168"/>
      <c r="I96" s="168"/>
      <c r="J96" s="168"/>
      <c r="K96" s="168"/>
      <c r="L96" s="168"/>
    </row>
    <row r="97" spans="1:12" ht="15.6">
      <c r="A97" s="246"/>
      <c r="B97" s="169" t="s">
        <v>512</v>
      </c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1:12" ht="15.6">
      <c r="A98" s="246"/>
      <c r="B98" s="169" t="s">
        <v>513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</row>
    <row r="99" spans="1:12" ht="15.6">
      <c r="A99" s="246"/>
      <c r="B99" s="169" t="s">
        <v>514</v>
      </c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1:12" ht="15.6">
      <c r="A100" s="246"/>
      <c r="B100" s="169" t="s">
        <v>515</v>
      </c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</row>
    <row r="101" spans="1:12" ht="15.6">
      <c r="A101" s="246"/>
      <c r="B101" s="169" t="s">
        <v>516</v>
      </c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</row>
    <row r="102" spans="1:12" ht="15.6">
      <c r="A102" s="246"/>
      <c r="B102" s="171" t="s">
        <v>517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</row>
    <row r="103" spans="1:12" ht="15.6">
      <c r="A103" s="246"/>
      <c r="B103" s="171" t="s">
        <v>518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</row>
    <row r="104" spans="1:12" ht="15.6">
      <c r="A104" s="246"/>
      <c r="B104" s="171" t="s">
        <v>519</v>
      </c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</row>
    <row r="105" spans="1:12" ht="15.6">
      <c r="A105" s="246"/>
      <c r="B105" s="171" t="s">
        <v>520</v>
      </c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</row>
    <row r="106" spans="1:12" ht="15.6">
      <c r="A106" s="246"/>
      <c r="B106" s="174" t="s">
        <v>521</v>
      </c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</row>
    <row r="107" spans="1:12" ht="22.8">
      <c r="A107" s="246"/>
      <c r="B107" s="161" t="s">
        <v>468</v>
      </c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</row>
    <row r="108" spans="1:12" ht="17.399999999999999">
      <c r="A108" s="246"/>
      <c r="B108" s="175" t="str">
        <f>HYPERLINK("https://codeforces.com/group/MWSDmqGsZm/contest/219774","Sheet #3 (Arrays )")</f>
        <v>Sheet #3 (Arrays )</v>
      </c>
      <c r="C108" s="204" t="s">
        <v>570</v>
      </c>
      <c r="D108" s="204" t="s">
        <v>570</v>
      </c>
      <c r="E108" s="204" t="s">
        <v>570</v>
      </c>
      <c r="F108" s="204" t="s">
        <v>570</v>
      </c>
      <c r="G108" s="204" t="s">
        <v>570</v>
      </c>
      <c r="H108" s="204" t="s">
        <v>570</v>
      </c>
      <c r="I108" s="199" t="s">
        <v>596</v>
      </c>
      <c r="J108" s="204" t="s">
        <v>570</v>
      </c>
      <c r="K108" s="204" t="s">
        <v>570</v>
      </c>
      <c r="L108" s="199" t="s">
        <v>596</v>
      </c>
    </row>
    <row r="109" spans="1:12" ht="13.2">
      <c r="A109" s="249" t="s">
        <v>461</v>
      </c>
      <c r="B109" s="155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</row>
    <row r="110" spans="1:12" ht="22.2">
      <c r="A110" s="246"/>
      <c r="B110" s="153" t="s">
        <v>522</v>
      </c>
      <c r="C110" s="202" t="s">
        <v>569</v>
      </c>
      <c r="D110" s="202" t="s">
        <v>569</v>
      </c>
      <c r="E110" s="202" t="s">
        <v>569</v>
      </c>
      <c r="F110" s="202" t="s">
        <v>569</v>
      </c>
      <c r="G110" s="205" t="s">
        <v>564</v>
      </c>
      <c r="H110" s="202" t="s">
        <v>569</v>
      </c>
      <c r="I110" s="205" t="s">
        <v>564</v>
      </c>
      <c r="J110" s="202" t="s">
        <v>569</v>
      </c>
      <c r="K110" s="202" t="s">
        <v>569</v>
      </c>
      <c r="L110" s="205" t="s">
        <v>564</v>
      </c>
    </row>
    <row r="111" spans="1:12" ht="13.2">
      <c r="A111" s="247"/>
      <c r="B111" s="155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</row>
    <row r="112" spans="1:12" ht="17.399999999999999">
      <c r="A112" s="248" t="s">
        <v>523</v>
      </c>
      <c r="B112" s="159" t="s">
        <v>467</v>
      </c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</row>
    <row r="113" spans="1:12" ht="15.6">
      <c r="A113" s="246"/>
      <c r="B113" s="169" t="s">
        <v>524</v>
      </c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</row>
    <row r="114" spans="1:12" ht="15.6">
      <c r="A114" s="246"/>
      <c r="B114" s="169" t="s">
        <v>525</v>
      </c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</row>
    <row r="115" spans="1:12" ht="15.6">
      <c r="A115" s="246"/>
      <c r="B115" s="169" t="s">
        <v>526</v>
      </c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</row>
    <row r="116" spans="1:12" ht="15.6">
      <c r="A116" s="246"/>
      <c r="B116" s="169" t="s">
        <v>527</v>
      </c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</row>
    <row r="117" spans="1:12" ht="15.6">
      <c r="A117" s="246"/>
      <c r="B117" s="169" t="s">
        <v>528</v>
      </c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</row>
    <row r="118" spans="1:12" ht="15.6">
      <c r="A118" s="246"/>
      <c r="B118" s="169" t="s">
        <v>529</v>
      </c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</row>
    <row r="119" spans="1:12" ht="15.6">
      <c r="A119" s="246"/>
      <c r="B119" s="179" t="s">
        <v>530</v>
      </c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</row>
    <row r="120" spans="1:12" ht="15.6">
      <c r="A120" s="246"/>
      <c r="B120" s="174" t="s">
        <v>531</v>
      </c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</row>
    <row r="121" spans="1:12" ht="15.6">
      <c r="A121" s="246"/>
      <c r="B121" s="179" t="s">
        <v>532</v>
      </c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</row>
    <row r="122" spans="1:12" ht="22.8">
      <c r="A122" s="246"/>
      <c r="B122" s="161" t="s">
        <v>468</v>
      </c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</row>
    <row r="123" spans="1:12" ht="17.399999999999999">
      <c r="A123" s="246"/>
      <c r="B123" s="175" t="str">
        <f>HYPERLINK("https://codeforces.com/group/MWSDmqGsZm/contest/219432","Sheet #2 (Loops )")</f>
        <v>Sheet #2 (Loops )</v>
      </c>
      <c r="C123" s="204" t="s">
        <v>570</v>
      </c>
      <c r="D123" s="204" t="s">
        <v>570</v>
      </c>
      <c r="E123" s="204" t="s">
        <v>570</v>
      </c>
      <c r="F123" s="204" t="s">
        <v>570</v>
      </c>
      <c r="G123" s="204" t="s">
        <v>570</v>
      </c>
      <c r="H123" s="204" t="s">
        <v>570</v>
      </c>
      <c r="I123" s="199" t="s">
        <v>567</v>
      </c>
      <c r="J123" s="204" t="s">
        <v>570</v>
      </c>
      <c r="K123" s="204" t="s">
        <v>570</v>
      </c>
      <c r="L123" s="204" t="s">
        <v>570</v>
      </c>
    </row>
    <row r="124" spans="1:12" ht="13.2">
      <c r="A124" s="249" t="s">
        <v>461</v>
      </c>
      <c r="B124" s="155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</row>
    <row r="125" spans="1:12" ht="22.2">
      <c r="A125" s="246"/>
      <c r="B125" s="153" t="s">
        <v>533</v>
      </c>
      <c r="C125" s="202" t="s">
        <v>569</v>
      </c>
      <c r="D125" s="202" t="s">
        <v>569</v>
      </c>
      <c r="E125" s="202" t="s">
        <v>569</v>
      </c>
      <c r="F125" s="202" t="s">
        <v>569</v>
      </c>
      <c r="G125" s="202" t="s">
        <v>569</v>
      </c>
      <c r="H125" s="202" t="s">
        <v>569</v>
      </c>
      <c r="I125" s="202" t="s">
        <v>569</v>
      </c>
      <c r="J125" s="202" t="s">
        <v>569</v>
      </c>
      <c r="K125" s="202" t="s">
        <v>569</v>
      </c>
      <c r="L125" s="202" t="s">
        <v>569</v>
      </c>
    </row>
    <row r="126" spans="1:12" ht="13.2">
      <c r="A126" s="247"/>
      <c r="B126" s="155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</row>
    <row r="127" spans="1:12" ht="17.399999999999999">
      <c r="A127" s="248" t="s">
        <v>534</v>
      </c>
      <c r="B127" s="159" t="s">
        <v>467</v>
      </c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</row>
    <row r="128" spans="1:12" ht="15.6">
      <c r="A128" s="246"/>
      <c r="B128" s="169" t="s">
        <v>535</v>
      </c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</row>
    <row r="129" spans="1:12" ht="15.6">
      <c r="A129" s="246"/>
      <c r="B129" s="169" t="s">
        <v>536</v>
      </c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</row>
    <row r="130" spans="1:12" ht="15.6">
      <c r="A130" s="246"/>
      <c r="B130" s="169" t="str">
        <f>HYPERLINK("https://youtu.be/bEbNYkEphL4","what is online judge and how to register in codeforces ?")</f>
        <v>what is online judge and how to register in codeforces ?</v>
      </c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</row>
    <row r="131" spans="1:12" ht="15.6">
      <c r="A131" s="246"/>
      <c r="B131" s="170" t="s">
        <v>537</v>
      </c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</row>
    <row r="132" spans="1:12" ht="15.6">
      <c r="A132" s="246"/>
      <c r="B132" s="169" t="s">
        <v>538</v>
      </c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</row>
    <row r="133" spans="1:12" ht="15.6">
      <c r="A133" s="246"/>
      <c r="B133" s="169" t="s">
        <v>539</v>
      </c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</row>
    <row r="134" spans="1:12" ht="15.6">
      <c r="A134" s="246"/>
      <c r="B134" s="169" t="s">
        <v>540</v>
      </c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</row>
    <row r="135" spans="1:12" ht="15.6">
      <c r="A135" s="246"/>
      <c r="B135" s="169" t="s">
        <v>541</v>
      </c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</row>
    <row r="136" spans="1:12" ht="15.6">
      <c r="A136" s="246"/>
      <c r="B136" s="169" t="s">
        <v>542</v>
      </c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</row>
    <row r="137" spans="1:12" ht="15.6">
      <c r="A137" s="246"/>
      <c r="B137" s="169" t="s">
        <v>543</v>
      </c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</row>
    <row r="138" spans="1:12" ht="15.6">
      <c r="A138" s="246"/>
      <c r="B138" s="169" t="s">
        <v>544</v>
      </c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</row>
    <row r="139" spans="1:12" ht="15.6">
      <c r="A139" s="246"/>
      <c r="B139" s="169" t="s">
        <v>545</v>
      </c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</row>
    <row r="140" spans="1:12" ht="15.6">
      <c r="A140" s="246"/>
      <c r="B140" s="169" t="s">
        <v>546</v>
      </c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</row>
    <row r="141" spans="1:12" ht="15.6">
      <c r="A141" s="246"/>
      <c r="B141" s="171" t="s">
        <v>547</v>
      </c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</row>
    <row r="142" spans="1:12" ht="15.6">
      <c r="A142" s="246"/>
      <c r="B142" s="180" t="s">
        <v>548</v>
      </c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</row>
    <row r="143" spans="1:12" ht="15.6">
      <c r="A143" s="246"/>
      <c r="B143" s="180" t="s">
        <v>549</v>
      </c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</row>
    <row r="144" spans="1:12" ht="15.6">
      <c r="A144" s="246"/>
      <c r="B144" s="180" t="s">
        <v>550</v>
      </c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</row>
    <row r="145" spans="1:12" ht="22.8">
      <c r="A145" s="246"/>
      <c r="B145" s="161" t="s">
        <v>468</v>
      </c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</row>
    <row r="146" spans="1:12" ht="17.399999999999999">
      <c r="A146" s="247"/>
      <c r="B146" s="182" t="str">
        <f>HYPERLINK("https://codeforces.com/group/MWSDmqGsZm/contest/219158","Sheet #1 (Data type - Conditions)")</f>
        <v>Sheet #1 (Data type - Conditions)</v>
      </c>
      <c r="C146" s="202" t="s">
        <v>570</v>
      </c>
      <c r="D146" s="202" t="s">
        <v>570</v>
      </c>
      <c r="E146" s="202" t="s">
        <v>570</v>
      </c>
      <c r="F146" s="202" t="s">
        <v>570</v>
      </c>
      <c r="G146" s="202" t="s">
        <v>570</v>
      </c>
      <c r="H146" s="202" t="s">
        <v>570</v>
      </c>
      <c r="I146" s="202" t="s">
        <v>570</v>
      </c>
      <c r="J146" s="202" t="s">
        <v>570</v>
      </c>
      <c r="K146" s="202" t="s">
        <v>570</v>
      </c>
      <c r="L146" s="202" t="s">
        <v>570</v>
      </c>
    </row>
  </sheetData>
  <mergeCells count="24">
    <mergeCell ref="A124:A126"/>
    <mergeCell ref="A127:A146"/>
    <mergeCell ref="A66:A74"/>
    <mergeCell ref="A75:A77"/>
    <mergeCell ref="A78:A80"/>
    <mergeCell ref="A81:A83"/>
    <mergeCell ref="A84:A86"/>
    <mergeCell ref="A87:A108"/>
    <mergeCell ref="A109:A111"/>
    <mergeCell ref="A39:A50"/>
    <mergeCell ref="A51:A53"/>
    <mergeCell ref="A54:A56"/>
    <mergeCell ref="A57:A64"/>
    <mergeCell ref="A112:A123"/>
    <mergeCell ref="A16:A19"/>
    <mergeCell ref="A21:A23"/>
    <mergeCell ref="A25:A32"/>
    <mergeCell ref="A33:A35"/>
    <mergeCell ref="A36:A38"/>
    <mergeCell ref="A2:B2"/>
    <mergeCell ref="A3:A5"/>
    <mergeCell ref="A6:A8"/>
    <mergeCell ref="A9:A11"/>
    <mergeCell ref="A12:A14"/>
  </mergeCells>
  <conditionalFormatting sqref="C3:L146 A15 A20 A24 M36:Z146 A65">
    <cfRule type="containsText" dxfId="12" priority="1" stopIfTrue="1" operator="containsText" text="AC">
      <formula>NOT(ISERROR(SEARCH(("AC"),(C3))))</formula>
    </cfRule>
  </conditionalFormatting>
  <hyperlinks>
    <hyperlink ref="B4" r:id="rId1"/>
    <hyperlink ref="B7" r:id="rId2"/>
    <hyperlink ref="B10" r:id="rId3"/>
    <hyperlink ref="B17" r:id="rId4"/>
    <hyperlink ref="B28" r:id="rId5"/>
    <hyperlink ref="B29" r:id="rId6"/>
    <hyperlink ref="B30" r:id="rId7"/>
    <hyperlink ref="B34" r:id="rId8"/>
    <hyperlink ref="B37" r:id="rId9"/>
    <hyperlink ref="B40" r:id="rId10"/>
    <hyperlink ref="B41" r:id="rId11"/>
    <hyperlink ref="B42" r:id="rId12"/>
    <hyperlink ref="B43" r:id="rId13"/>
    <hyperlink ref="B44" r:id="rId14"/>
    <hyperlink ref="B45" r:id="rId15" location="slide=id.gd9e4a31fd9_0_3"/>
    <hyperlink ref="B46" r:id="rId16"/>
    <hyperlink ref="B47" r:id="rId17"/>
    <hyperlink ref="B48" r:id="rId18"/>
    <hyperlink ref="B52" r:id="rId19"/>
    <hyperlink ref="B55" r:id="rId20"/>
    <hyperlink ref="B58" r:id="rId21"/>
    <hyperlink ref="B59" r:id="rId22"/>
    <hyperlink ref="B60" r:id="rId23"/>
    <hyperlink ref="B61" r:id="rId24"/>
    <hyperlink ref="B62" r:id="rId25"/>
    <hyperlink ref="B67" r:id="rId26"/>
    <hyperlink ref="B68" r:id="rId27"/>
    <hyperlink ref="B69" r:id="rId28"/>
    <hyperlink ref="B71" r:id="rId29"/>
    <hyperlink ref="B72" r:id="rId30"/>
    <hyperlink ref="B76" r:id="rId31"/>
    <hyperlink ref="B79" r:id="rId32"/>
    <hyperlink ref="B82" r:id="rId33"/>
    <hyperlink ref="B85" r:id="rId34"/>
    <hyperlink ref="B90" r:id="rId35"/>
    <hyperlink ref="B91" r:id="rId36"/>
    <hyperlink ref="B92" r:id="rId37"/>
    <hyperlink ref="B94" r:id="rId38"/>
    <hyperlink ref="B95" r:id="rId39"/>
    <hyperlink ref="B96" r:id="rId40"/>
    <hyperlink ref="B97" r:id="rId41"/>
    <hyperlink ref="B98" r:id="rId42"/>
    <hyperlink ref="B99" r:id="rId43"/>
    <hyperlink ref="B100" r:id="rId44"/>
    <hyperlink ref="B101" r:id="rId45"/>
    <hyperlink ref="B102" r:id="rId46"/>
    <hyperlink ref="B103" r:id="rId47"/>
    <hyperlink ref="B104" r:id="rId48"/>
    <hyperlink ref="B105" r:id="rId49"/>
    <hyperlink ref="B106" r:id="rId50"/>
    <hyperlink ref="B110" r:id="rId51"/>
    <hyperlink ref="B113" r:id="rId52"/>
    <hyperlink ref="B114" r:id="rId53"/>
    <hyperlink ref="B115" r:id="rId54"/>
    <hyperlink ref="B116" r:id="rId55"/>
    <hyperlink ref="B117" r:id="rId56"/>
    <hyperlink ref="B118" r:id="rId57"/>
    <hyperlink ref="B119" r:id="rId58"/>
    <hyperlink ref="B120" r:id="rId59"/>
    <hyperlink ref="B121" r:id="rId60"/>
    <hyperlink ref="B125" r:id="rId61"/>
    <hyperlink ref="B128" r:id="rId62"/>
    <hyperlink ref="B129" r:id="rId63"/>
    <hyperlink ref="B131" r:id="rId64"/>
    <hyperlink ref="B132" r:id="rId65"/>
    <hyperlink ref="B133" r:id="rId66"/>
    <hyperlink ref="B134" r:id="rId67"/>
    <hyperlink ref="B135" r:id="rId68"/>
    <hyperlink ref="B136" r:id="rId69"/>
    <hyperlink ref="B137" r:id="rId70"/>
    <hyperlink ref="B138" r:id="rId71"/>
    <hyperlink ref="B139" r:id="rId72"/>
    <hyperlink ref="B140" r:id="rId73"/>
    <hyperlink ref="B141" r:id="rId74"/>
    <hyperlink ref="B142" r:id="rId75"/>
    <hyperlink ref="B143" r:id="rId76"/>
    <hyperlink ref="B144" r:id="rId77"/>
  </hyperlinks>
  <pageMargins left="0.7" right="0.7" top="0.75" bottom="0.75" header="0.3" footer="0.3"/>
  <legacyDrawing r:id="rId78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L1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5.44140625" customWidth="1"/>
    <col min="2" max="2" width="54.6640625" customWidth="1"/>
    <col min="3" max="12" width="30.21875" customWidth="1"/>
  </cols>
  <sheetData>
    <row r="1" spans="1:12">
      <c r="A1" s="147" t="s">
        <v>458</v>
      </c>
      <c r="B1" s="148" t="s">
        <v>227</v>
      </c>
      <c r="C1" s="183" t="str">
        <f>HYPERLINK("https://codeforces.com/profile/KeroMaged","KeroMaged")</f>
        <v>KeroMaged</v>
      </c>
      <c r="D1" s="207" t="str">
        <f>HYPERLINK("https://codeforces.com/profile/mariorafat171","mariorafat171")</f>
        <v>mariorafat171</v>
      </c>
      <c r="E1" s="183" t="str">
        <f>HYPERLINK("https://codeforces.com/profile/Kamal_Soror","Kamal_Soror")</f>
        <v>Kamal_Soror</v>
      </c>
      <c r="F1" s="212" t="str">
        <f>HYPERLINK("https://codeforces.com/profile/MohamedMostafa825","MohamedMostafa825")</f>
        <v>MohamedMostafa825</v>
      </c>
      <c r="G1" s="183" t="str">
        <f>HYPERLINK("https://codeforces.com/profile/_AAhhmmeedd","_AAhhmmeedd")</f>
        <v>_AAhhmmeedd</v>
      </c>
      <c r="H1" s="183" t="str">
        <f>HYPERLINK("https://codeforces.com/profile/Ahmednetxp","Ahmednetxp")</f>
        <v>Ahmednetxp</v>
      </c>
      <c r="I1" s="183" t="str">
        <f>HYPERLINK("https://codeforces.com/profile/JoO_H_","JoO_H_")</f>
        <v>JoO_H_</v>
      </c>
      <c r="J1" s="207" t="str">
        <f>HYPERLINK("https://codeforces.com/profile/Mohmedalassal","Mohmedalassal")</f>
        <v>Mohmedalassal</v>
      </c>
      <c r="K1" s="207" t="str">
        <f>HYPERLINK("https://codeforces.com/profile/EsraaHussien","EsraaHussien")</f>
        <v>EsraaHussien</v>
      </c>
      <c r="L1" s="183" t="str">
        <f>HYPERLINK("https://codeforces.com/profile/Eman-Tamam","Eman-Tamam")</f>
        <v>Eman-Tamam</v>
      </c>
    </row>
    <row r="2" spans="1:12" ht="15.75" customHeight="1">
      <c r="A2" s="243" t="s">
        <v>459</v>
      </c>
      <c r="B2" s="244"/>
      <c r="C2" s="150" t="s">
        <v>639</v>
      </c>
      <c r="D2" s="150" t="s">
        <v>615</v>
      </c>
      <c r="E2" s="150" t="s">
        <v>640</v>
      </c>
      <c r="F2" s="150" t="s">
        <v>641</v>
      </c>
      <c r="G2" s="150" t="s">
        <v>642</v>
      </c>
      <c r="H2" s="150" t="s">
        <v>643</v>
      </c>
      <c r="I2" s="150" t="s">
        <v>644</v>
      </c>
      <c r="J2" s="150" t="s">
        <v>624</v>
      </c>
      <c r="K2" s="150" t="s">
        <v>645</v>
      </c>
      <c r="L2" s="150" t="s">
        <v>646</v>
      </c>
    </row>
    <row r="3" spans="1:12" ht="15.75" customHeight="1">
      <c r="A3" s="245" t="s">
        <v>461</v>
      </c>
      <c r="B3" s="151"/>
      <c r="C3" s="185"/>
      <c r="D3" s="185"/>
      <c r="E3" s="185"/>
      <c r="F3" s="185"/>
      <c r="G3" s="185"/>
      <c r="H3" s="185"/>
      <c r="I3" s="185"/>
      <c r="J3" s="185"/>
      <c r="K3" s="185"/>
      <c r="L3" s="185"/>
    </row>
    <row r="4" spans="1:12" ht="15.75" customHeight="1">
      <c r="A4" s="246"/>
      <c r="B4" s="153" t="s">
        <v>462</v>
      </c>
      <c r="C4" s="186" t="s">
        <v>582</v>
      </c>
      <c r="D4" s="187" t="s">
        <v>554</v>
      </c>
      <c r="E4" s="208" t="s">
        <v>581</v>
      </c>
      <c r="F4" s="208" t="s">
        <v>581</v>
      </c>
      <c r="G4" s="186" t="s">
        <v>582</v>
      </c>
      <c r="H4" s="187" t="s">
        <v>554</v>
      </c>
      <c r="I4" s="186" t="s">
        <v>582</v>
      </c>
      <c r="J4" s="187" t="s">
        <v>554</v>
      </c>
      <c r="K4" s="187" t="s">
        <v>554</v>
      </c>
      <c r="L4" s="186" t="s">
        <v>583</v>
      </c>
    </row>
    <row r="5" spans="1:12" ht="15.75" customHeight="1">
      <c r="A5" s="247"/>
      <c r="B5" s="155"/>
      <c r="C5" s="188"/>
      <c r="D5" s="188"/>
      <c r="E5" s="188"/>
      <c r="F5" s="188"/>
      <c r="G5" s="188"/>
      <c r="H5" s="188"/>
      <c r="I5" s="188"/>
      <c r="J5" s="188"/>
      <c r="K5" s="188"/>
      <c r="L5" s="188"/>
    </row>
    <row r="6" spans="1:12" ht="15.75" customHeight="1">
      <c r="A6" s="245" t="s">
        <v>461</v>
      </c>
      <c r="B6" s="151"/>
      <c r="C6" s="185"/>
      <c r="D6" s="185"/>
      <c r="E6" s="185"/>
      <c r="F6" s="185"/>
      <c r="G6" s="185"/>
      <c r="H6" s="185"/>
      <c r="I6" s="185"/>
      <c r="J6" s="185"/>
      <c r="K6" s="185"/>
      <c r="L6" s="185"/>
    </row>
    <row r="7" spans="1:12" ht="15.75" customHeight="1">
      <c r="A7" s="246"/>
      <c r="B7" s="153" t="s">
        <v>464</v>
      </c>
      <c r="C7" s="186" t="s">
        <v>553</v>
      </c>
      <c r="D7" s="187" t="s">
        <v>554</v>
      </c>
      <c r="E7" s="208" t="s">
        <v>581</v>
      </c>
      <c r="F7" s="208" t="s">
        <v>581</v>
      </c>
      <c r="G7" s="186" t="s">
        <v>555</v>
      </c>
      <c r="H7" s="187" t="s">
        <v>554</v>
      </c>
      <c r="I7" s="186" t="s">
        <v>582</v>
      </c>
      <c r="J7" s="186" t="s">
        <v>553</v>
      </c>
      <c r="K7" s="186" t="s">
        <v>553</v>
      </c>
      <c r="L7" s="186" t="s">
        <v>555</v>
      </c>
    </row>
    <row r="8" spans="1:12" ht="15.75" customHeight="1">
      <c r="A8" s="247"/>
      <c r="B8" s="155"/>
      <c r="C8" s="188"/>
      <c r="D8" s="188"/>
      <c r="E8" s="188"/>
      <c r="F8" s="188"/>
      <c r="G8" s="188"/>
      <c r="H8" s="188"/>
      <c r="I8" s="188"/>
      <c r="J8" s="188"/>
      <c r="K8" s="188"/>
      <c r="L8" s="188"/>
    </row>
    <row r="9" spans="1:12" ht="15.75" customHeight="1">
      <c r="A9" s="245" t="s">
        <v>461</v>
      </c>
      <c r="B9" s="151"/>
      <c r="C9" s="185"/>
      <c r="D9" s="185"/>
      <c r="E9" s="185"/>
      <c r="F9" s="185"/>
      <c r="G9" s="185"/>
      <c r="H9" s="185"/>
      <c r="I9" s="185"/>
      <c r="J9" s="185"/>
      <c r="K9" s="185"/>
      <c r="L9" s="185"/>
    </row>
    <row r="10" spans="1:12" ht="15.75" customHeight="1">
      <c r="A10" s="246"/>
      <c r="B10" s="157" t="s">
        <v>465</v>
      </c>
      <c r="C10" s="189" t="s">
        <v>583</v>
      </c>
      <c r="D10" s="189" t="s">
        <v>555</v>
      </c>
      <c r="E10" s="209" t="s">
        <v>581</v>
      </c>
      <c r="F10" s="209" t="s">
        <v>581</v>
      </c>
      <c r="G10" s="189" t="s">
        <v>555</v>
      </c>
      <c r="H10" s="190" t="s">
        <v>554</v>
      </c>
      <c r="I10" s="189" t="s">
        <v>582</v>
      </c>
      <c r="J10" s="189" t="s">
        <v>555</v>
      </c>
      <c r="K10" s="189" t="s">
        <v>553</v>
      </c>
      <c r="L10" s="189" t="s">
        <v>583</v>
      </c>
    </row>
    <row r="11" spans="1:12" ht="15.75" customHeight="1">
      <c r="A11" s="247"/>
      <c r="B11" s="155"/>
      <c r="C11" s="188"/>
      <c r="D11" s="188"/>
      <c r="E11" s="188"/>
      <c r="F11" s="188"/>
      <c r="G11" s="188"/>
      <c r="H11" s="188"/>
      <c r="I11" s="188"/>
      <c r="J11" s="188"/>
      <c r="K11" s="188"/>
      <c r="L11" s="188"/>
    </row>
    <row r="12" spans="1:12">
      <c r="A12" s="248" t="s">
        <v>466</v>
      </c>
      <c r="B12" s="159" t="s">
        <v>467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1"/>
    </row>
    <row r="13" spans="1:12" ht="15.75" customHeight="1">
      <c r="A13" s="246"/>
      <c r="B13" s="161" t="s">
        <v>468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</row>
    <row r="14" spans="1:12">
      <c r="A14" s="246"/>
      <c r="B14" s="162" t="str">
        <f>HYPERLINK("https://codeforces.com/group/MWSDmqGsZm/contest/223340","Sheet #10 (General Hard)")</f>
        <v>Sheet #10 (General Hard)</v>
      </c>
      <c r="C14" s="192" t="s">
        <v>556</v>
      </c>
      <c r="D14" s="192" t="s">
        <v>556</v>
      </c>
      <c r="E14" s="194" t="s">
        <v>596</v>
      </c>
      <c r="F14" s="194" t="s">
        <v>619</v>
      </c>
      <c r="G14" s="194" t="s">
        <v>591</v>
      </c>
      <c r="H14" s="192" t="s">
        <v>556</v>
      </c>
      <c r="I14" s="194" t="s">
        <v>591</v>
      </c>
      <c r="J14" s="192" t="s">
        <v>556</v>
      </c>
      <c r="K14" s="192" t="s">
        <v>556</v>
      </c>
      <c r="L14" s="194" t="s">
        <v>591</v>
      </c>
    </row>
    <row r="15" spans="1:12" ht="15.75" customHeight="1">
      <c r="A15" s="164"/>
      <c r="B15" s="155"/>
      <c r="C15" s="193"/>
      <c r="D15" s="193"/>
      <c r="E15" s="193"/>
      <c r="F15" s="193"/>
      <c r="G15" s="193"/>
      <c r="H15" s="193"/>
      <c r="I15" s="193"/>
      <c r="J15" s="193"/>
      <c r="K15" s="193"/>
      <c r="L15" s="193"/>
    </row>
    <row r="16" spans="1:12">
      <c r="A16" s="248" t="s">
        <v>469</v>
      </c>
      <c r="B16" s="159" t="s">
        <v>467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</row>
    <row r="17" spans="1:12">
      <c r="A17" s="246"/>
      <c r="B17" s="165" t="s">
        <v>470</v>
      </c>
      <c r="C17" s="168" t="b">
        <v>0</v>
      </c>
      <c r="D17" s="168" t="b">
        <v>0</v>
      </c>
      <c r="E17" s="168" t="b">
        <v>0</v>
      </c>
      <c r="F17" s="168" t="b">
        <v>0</v>
      </c>
      <c r="G17" s="168" t="b">
        <v>0</v>
      </c>
      <c r="H17" s="168" t="b">
        <v>0</v>
      </c>
      <c r="I17" s="168" t="b">
        <v>0</v>
      </c>
      <c r="J17" s="168" t="b">
        <v>0</v>
      </c>
      <c r="K17" s="168" t="b">
        <v>0</v>
      </c>
      <c r="L17" s="168" t="b">
        <v>0</v>
      </c>
    </row>
    <row r="18" spans="1:12" ht="15.75" customHeight="1">
      <c r="A18" s="246"/>
      <c r="B18" s="161" t="s">
        <v>468</v>
      </c>
      <c r="C18" s="191"/>
      <c r="D18" s="191"/>
      <c r="E18" s="191"/>
      <c r="F18" s="191"/>
      <c r="G18" s="191"/>
      <c r="H18" s="191"/>
      <c r="I18" s="191"/>
      <c r="J18" s="191"/>
      <c r="K18" s="191"/>
      <c r="L18" s="191"/>
    </row>
    <row r="19" spans="1:12">
      <c r="A19" s="246"/>
      <c r="B19" s="162" t="str">
        <f>HYPERLINK("https://codeforces.com/group/MWSDmqGsZm/contest/223207","Sheet #9 (General Medium)")</f>
        <v>Sheet #9 (General Medium)</v>
      </c>
      <c r="C19" s="194" t="s">
        <v>584</v>
      </c>
      <c r="D19" s="192" t="s">
        <v>556</v>
      </c>
      <c r="E19" s="194" t="s">
        <v>608</v>
      </c>
      <c r="F19" s="194" t="s">
        <v>608</v>
      </c>
      <c r="G19" s="194" t="s">
        <v>585</v>
      </c>
      <c r="H19" s="192" t="s">
        <v>556</v>
      </c>
      <c r="I19" s="194" t="s">
        <v>620</v>
      </c>
      <c r="J19" s="192" t="s">
        <v>556</v>
      </c>
      <c r="K19" s="192" t="s">
        <v>556</v>
      </c>
      <c r="L19" s="194" t="s">
        <v>591</v>
      </c>
    </row>
    <row r="20" spans="1:12" ht="15.75" customHeight="1">
      <c r="A20" s="164"/>
      <c r="B20" s="155"/>
      <c r="C20" s="193"/>
      <c r="D20" s="193"/>
      <c r="E20" s="193"/>
      <c r="F20" s="193"/>
      <c r="G20" s="193"/>
      <c r="H20" s="193"/>
      <c r="I20" s="193"/>
      <c r="J20" s="193"/>
      <c r="K20" s="193"/>
      <c r="L20" s="193"/>
    </row>
    <row r="21" spans="1:12">
      <c r="A21" s="248" t="s">
        <v>471</v>
      </c>
      <c r="B21" s="159" t="s">
        <v>467</v>
      </c>
      <c r="C21" s="191"/>
      <c r="D21" s="191"/>
      <c r="E21" s="191"/>
      <c r="F21" s="191"/>
      <c r="G21" s="191"/>
      <c r="H21" s="191"/>
      <c r="I21" s="191"/>
      <c r="J21" s="191"/>
      <c r="K21" s="191"/>
      <c r="L21" s="191"/>
    </row>
    <row r="22" spans="1:12" ht="15.75" customHeight="1">
      <c r="A22" s="246"/>
      <c r="B22" s="161" t="s">
        <v>468</v>
      </c>
      <c r="C22" s="191"/>
      <c r="D22" s="191"/>
      <c r="E22" s="191"/>
      <c r="F22" s="191"/>
      <c r="G22" s="191"/>
      <c r="H22" s="191"/>
      <c r="I22" s="191"/>
      <c r="J22" s="191"/>
      <c r="K22" s="191"/>
      <c r="L22" s="191"/>
    </row>
    <row r="23" spans="1:12">
      <c r="A23" s="246"/>
      <c r="B23" s="162" t="str">
        <f>HYPERLINK("https://codeforces.com/group/MWSDmqGsZm/contest/223206","Sheet #8 (General Easy)")</f>
        <v>Sheet #8 (General Easy)</v>
      </c>
      <c r="C23" s="194" t="s">
        <v>584</v>
      </c>
      <c r="D23" s="194" t="s">
        <v>647</v>
      </c>
      <c r="E23" s="198" t="s">
        <v>570</v>
      </c>
      <c r="F23" s="194" t="s">
        <v>608</v>
      </c>
      <c r="G23" s="194" t="s">
        <v>598</v>
      </c>
      <c r="H23" s="194" t="s">
        <v>589</v>
      </c>
      <c r="I23" s="194" t="s">
        <v>593</v>
      </c>
      <c r="J23" s="192" t="s">
        <v>556</v>
      </c>
      <c r="K23" s="194" t="s">
        <v>584</v>
      </c>
      <c r="L23" s="194" t="s">
        <v>592</v>
      </c>
    </row>
    <row r="24" spans="1:12" ht="15.75" customHeight="1">
      <c r="A24" s="164"/>
      <c r="B24" s="155"/>
      <c r="C24" s="193"/>
      <c r="D24" s="193"/>
      <c r="E24" s="193"/>
      <c r="F24" s="193"/>
      <c r="G24" s="193"/>
      <c r="H24" s="193"/>
      <c r="I24" s="193"/>
      <c r="J24" s="193"/>
      <c r="K24" s="193"/>
      <c r="L24" s="193"/>
    </row>
    <row r="25" spans="1:12">
      <c r="A25" s="248" t="s">
        <v>472</v>
      </c>
      <c r="B25" s="159" t="s">
        <v>467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</row>
    <row r="26" spans="1:12">
      <c r="A26" s="246"/>
      <c r="B26" s="167" t="str">
        <f>HYPERLINK("https://youtu.be/ZlyYQqYj2W8", "C++ Language ( Recursive Functions 1- Intro)")</f>
        <v>C++ Language ( Recursive Functions 1- Intro)</v>
      </c>
      <c r="C26" s="168" t="b">
        <v>0</v>
      </c>
      <c r="D26" s="168" t="b">
        <v>0</v>
      </c>
      <c r="E26" s="168" t="b">
        <v>0</v>
      </c>
      <c r="F26" s="168" t="b">
        <v>0</v>
      </c>
      <c r="G26" s="168" t="b">
        <v>0</v>
      </c>
      <c r="H26" s="168" t="b">
        <v>0</v>
      </c>
      <c r="I26" s="168" t="b">
        <v>0</v>
      </c>
      <c r="J26" s="168" t="b">
        <v>0</v>
      </c>
      <c r="K26" s="168" t="b">
        <v>0</v>
      </c>
      <c r="L26" s="168" t="b">
        <v>0</v>
      </c>
    </row>
    <row r="27" spans="1:12">
      <c r="A27" s="246"/>
      <c r="B27" s="169" t="str">
        <f>HYPERLINK("https://youtu.be/OUxtZa4jyq4", "C++ Language ( Recursive Functions 2-Homework)")</f>
        <v>C++ Language ( Recursive Functions 2-Homework)</v>
      </c>
      <c r="C27" s="168" t="b">
        <v>0</v>
      </c>
      <c r="D27" s="168" t="b">
        <v>0</v>
      </c>
      <c r="E27" s="168" t="b">
        <v>0</v>
      </c>
      <c r="F27" s="168" t="b">
        <v>0</v>
      </c>
      <c r="G27" s="168" t="b">
        <v>0</v>
      </c>
      <c r="H27" s="168" t="b">
        <v>0</v>
      </c>
      <c r="I27" s="168" t="b">
        <v>0</v>
      </c>
      <c r="J27" s="168" t="b">
        <v>0</v>
      </c>
      <c r="K27" s="168" t="b">
        <v>0</v>
      </c>
      <c r="L27" s="168" t="b">
        <v>0</v>
      </c>
    </row>
    <row r="28" spans="1:12">
      <c r="A28" s="246"/>
      <c r="B28" s="170" t="s">
        <v>473</v>
      </c>
      <c r="C28" s="168" t="b">
        <v>0</v>
      </c>
      <c r="D28" s="168" t="b">
        <v>0</v>
      </c>
      <c r="E28" s="168" t="b">
        <v>0</v>
      </c>
      <c r="F28" s="168" t="b">
        <v>0</v>
      </c>
      <c r="G28" s="168" t="b">
        <v>0</v>
      </c>
      <c r="H28" s="168" t="b">
        <v>0</v>
      </c>
      <c r="I28" s="168" t="b">
        <v>0</v>
      </c>
      <c r="J28" s="168" t="b">
        <v>0</v>
      </c>
      <c r="K28" s="168" t="b">
        <v>0</v>
      </c>
      <c r="L28" s="168" t="b">
        <v>0</v>
      </c>
    </row>
    <row r="29" spans="1:12">
      <c r="A29" s="246"/>
      <c r="B29" s="171" t="s">
        <v>474</v>
      </c>
      <c r="C29" s="168" t="b">
        <v>0</v>
      </c>
      <c r="D29" s="168" t="b">
        <v>0</v>
      </c>
      <c r="E29" s="168" t="b">
        <v>0</v>
      </c>
      <c r="F29" s="168" t="b">
        <v>0</v>
      </c>
      <c r="G29" s="168" t="b">
        <v>0</v>
      </c>
      <c r="H29" s="168" t="b">
        <v>0</v>
      </c>
      <c r="I29" s="168" t="b">
        <v>0</v>
      </c>
      <c r="J29" s="168" t="b">
        <v>0</v>
      </c>
      <c r="K29" s="168" t="b">
        <v>0</v>
      </c>
      <c r="L29" s="168" t="b">
        <v>0</v>
      </c>
    </row>
    <row r="30" spans="1:12">
      <c r="A30" s="246"/>
      <c r="B30" s="171" t="s">
        <v>475</v>
      </c>
      <c r="C30" s="168" t="b">
        <v>0</v>
      </c>
      <c r="D30" s="168" t="b">
        <v>0</v>
      </c>
      <c r="E30" s="168" t="b">
        <v>0</v>
      </c>
      <c r="F30" s="168" t="b">
        <v>0</v>
      </c>
      <c r="G30" s="168" t="b">
        <v>0</v>
      </c>
      <c r="H30" s="168" t="b">
        <v>0</v>
      </c>
      <c r="I30" s="168" t="b">
        <v>0</v>
      </c>
      <c r="J30" s="168" t="b">
        <v>0</v>
      </c>
      <c r="K30" s="168" t="b">
        <v>0</v>
      </c>
      <c r="L30" s="168" t="b">
        <v>0</v>
      </c>
    </row>
    <row r="31" spans="1:12" ht="15.75" customHeight="1">
      <c r="A31" s="246"/>
      <c r="B31" s="161" t="s">
        <v>468</v>
      </c>
      <c r="C31" s="191"/>
      <c r="D31" s="191"/>
      <c r="E31" s="191"/>
      <c r="F31" s="191"/>
      <c r="G31" s="191"/>
      <c r="H31" s="191"/>
      <c r="I31" s="191"/>
      <c r="J31" s="191"/>
      <c r="K31" s="191"/>
      <c r="L31" s="191"/>
    </row>
    <row r="32" spans="1:12" ht="17.399999999999999">
      <c r="A32" s="246"/>
      <c r="B32" s="162" t="str">
        <f>HYPERLINK("https://codeforces.com/group/MWSDmqGsZm/contest/223339","Sheet #7 (Recursion)")</f>
        <v>Sheet #7 (Recursion)</v>
      </c>
      <c r="C32" s="194" t="s">
        <v>620</v>
      </c>
      <c r="D32" s="194" t="s">
        <v>598</v>
      </c>
      <c r="E32" s="198" t="s">
        <v>570</v>
      </c>
      <c r="F32" s="194" t="s">
        <v>593</v>
      </c>
      <c r="G32" s="194" t="s">
        <v>618</v>
      </c>
      <c r="H32" s="194" t="s">
        <v>598</v>
      </c>
      <c r="I32" s="194" t="s">
        <v>618</v>
      </c>
      <c r="J32" s="194" t="s">
        <v>590</v>
      </c>
      <c r="K32" s="194" t="s">
        <v>589</v>
      </c>
      <c r="L32" s="194" t="s">
        <v>595</v>
      </c>
    </row>
    <row r="33" spans="1:12" ht="13.2">
      <c r="A33" s="245" t="s">
        <v>461</v>
      </c>
      <c r="B33" s="151"/>
      <c r="C33" s="185"/>
      <c r="D33" s="185"/>
      <c r="E33" s="185"/>
      <c r="F33" s="185"/>
      <c r="G33" s="185"/>
      <c r="H33" s="185"/>
      <c r="I33" s="185"/>
      <c r="J33" s="185"/>
      <c r="K33" s="185"/>
      <c r="L33" s="185"/>
    </row>
    <row r="34" spans="1:12" ht="22.2">
      <c r="A34" s="246"/>
      <c r="B34" s="172" t="s">
        <v>476</v>
      </c>
      <c r="C34" s="196" t="s">
        <v>602</v>
      </c>
      <c r="D34" s="196" t="s">
        <v>600</v>
      </c>
      <c r="E34" s="210" t="s">
        <v>599</v>
      </c>
      <c r="F34" s="210" t="s">
        <v>599</v>
      </c>
      <c r="G34" s="196" t="s">
        <v>559</v>
      </c>
      <c r="H34" s="196" t="s">
        <v>559</v>
      </c>
      <c r="I34" s="196" t="s">
        <v>568</v>
      </c>
      <c r="J34" s="196" t="s">
        <v>602</v>
      </c>
      <c r="K34" s="196" t="s">
        <v>601</v>
      </c>
      <c r="L34" s="196" t="s">
        <v>602</v>
      </c>
    </row>
    <row r="35" spans="1:12" ht="13.2">
      <c r="A35" s="247"/>
      <c r="B35" s="155"/>
      <c r="C35" s="188"/>
      <c r="D35" s="188"/>
      <c r="E35" s="188"/>
      <c r="F35" s="188"/>
      <c r="G35" s="188"/>
      <c r="H35" s="188"/>
      <c r="I35" s="188"/>
      <c r="J35" s="188"/>
      <c r="K35" s="188"/>
      <c r="L35" s="188"/>
    </row>
    <row r="36" spans="1:12" ht="13.2">
      <c r="A36" s="245" t="s">
        <v>461</v>
      </c>
      <c r="B36" s="155"/>
      <c r="C36" s="188"/>
      <c r="D36" s="188"/>
      <c r="E36" s="188"/>
      <c r="F36" s="188"/>
      <c r="G36" s="188"/>
      <c r="H36" s="188"/>
      <c r="I36" s="188"/>
      <c r="J36" s="188"/>
      <c r="K36" s="188"/>
      <c r="L36" s="188"/>
    </row>
    <row r="37" spans="1:12" ht="22.2">
      <c r="A37" s="246"/>
      <c r="B37" s="153" t="s">
        <v>477</v>
      </c>
      <c r="C37" s="186" t="s">
        <v>604</v>
      </c>
      <c r="D37" s="186" t="s">
        <v>604</v>
      </c>
      <c r="E37" s="186" t="s">
        <v>564</v>
      </c>
      <c r="F37" s="208" t="s">
        <v>569</v>
      </c>
      <c r="G37" s="186" t="s">
        <v>621</v>
      </c>
      <c r="H37" s="186" t="s">
        <v>604</v>
      </c>
      <c r="I37" s="186" t="s">
        <v>561</v>
      </c>
      <c r="J37" s="186" t="s">
        <v>561</v>
      </c>
      <c r="K37" s="186" t="s">
        <v>603</v>
      </c>
      <c r="L37" s="186" t="s">
        <v>604</v>
      </c>
    </row>
    <row r="38" spans="1:12" ht="13.2">
      <c r="A38" s="247"/>
      <c r="B38" s="155"/>
      <c r="C38" s="188"/>
      <c r="D38" s="188"/>
      <c r="E38" s="188"/>
      <c r="F38" s="188"/>
      <c r="G38" s="188"/>
      <c r="H38" s="188"/>
      <c r="I38" s="188"/>
      <c r="J38" s="188"/>
      <c r="K38" s="188"/>
      <c r="L38" s="188"/>
    </row>
    <row r="39" spans="1:12" ht="17.399999999999999">
      <c r="A39" s="248" t="s">
        <v>478</v>
      </c>
      <c r="B39" s="159" t="s">
        <v>467</v>
      </c>
      <c r="C39" s="195"/>
      <c r="D39" s="195"/>
      <c r="E39" s="195"/>
      <c r="F39" s="195"/>
      <c r="G39" s="195"/>
      <c r="H39" s="195"/>
      <c r="I39" s="195"/>
      <c r="J39" s="195"/>
      <c r="K39" s="195"/>
      <c r="L39" s="195"/>
    </row>
    <row r="40" spans="1:12" ht="15.6">
      <c r="A40" s="246"/>
      <c r="B40" s="170" t="s">
        <v>479</v>
      </c>
      <c r="C40" s="168" t="b">
        <v>0</v>
      </c>
      <c r="D40" s="168" t="b">
        <v>0</v>
      </c>
      <c r="E40" s="168" t="b">
        <v>0</v>
      </c>
      <c r="F40" s="168" t="b">
        <v>0</v>
      </c>
      <c r="G40" s="168" t="b">
        <v>0</v>
      </c>
      <c r="H40" s="168" t="b">
        <v>0</v>
      </c>
      <c r="I40" s="168" t="b">
        <v>0</v>
      </c>
      <c r="J40" s="168" t="b">
        <v>0</v>
      </c>
      <c r="K40" s="168" t="b">
        <v>0</v>
      </c>
      <c r="L40" s="168" t="b">
        <v>0</v>
      </c>
    </row>
    <row r="41" spans="1:12" ht="15.6">
      <c r="A41" s="246"/>
      <c r="B41" s="170" t="s">
        <v>480</v>
      </c>
      <c r="C41" s="168" t="b">
        <v>0</v>
      </c>
      <c r="D41" s="168" t="b">
        <v>0</v>
      </c>
      <c r="E41" s="168" t="b">
        <v>0</v>
      </c>
      <c r="F41" s="168" t="b">
        <v>0</v>
      </c>
      <c r="G41" s="168" t="b">
        <v>0</v>
      </c>
      <c r="H41" s="168" t="b">
        <v>0</v>
      </c>
      <c r="I41" s="168" t="b">
        <v>0</v>
      </c>
      <c r="J41" s="168" t="b">
        <v>0</v>
      </c>
      <c r="K41" s="168" t="b">
        <v>0</v>
      </c>
      <c r="L41" s="168" t="b">
        <v>0</v>
      </c>
    </row>
    <row r="42" spans="1:12" ht="15.6">
      <c r="A42" s="246"/>
      <c r="B42" s="170" t="s">
        <v>481</v>
      </c>
      <c r="C42" s="168" t="b">
        <v>0</v>
      </c>
      <c r="D42" s="168" t="b">
        <v>0</v>
      </c>
      <c r="E42" s="168" t="b">
        <v>0</v>
      </c>
      <c r="F42" s="168" t="b">
        <v>0</v>
      </c>
      <c r="G42" s="168" t="b">
        <v>0</v>
      </c>
      <c r="H42" s="168" t="b">
        <v>0</v>
      </c>
      <c r="I42" s="168" t="b">
        <v>0</v>
      </c>
      <c r="J42" s="168" t="b">
        <v>0</v>
      </c>
      <c r="K42" s="168" t="b">
        <v>0</v>
      </c>
      <c r="L42" s="168" t="b">
        <v>0</v>
      </c>
    </row>
    <row r="43" spans="1:12" ht="15.6">
      <c r="A43" s="246"/>
      <c r="B43" s="170" t="s">
        <v>482</v>
      </c>
      <c r="C43" s="168" t="b">
        <v>0</v>
      </c>
      <c r="D43" s="168" t="b">
        <v>1</v>
      </c>
      <c r="E43" s="168" t="b">
        <v>0</v>
      </c>
      <c r="F43" s="168" t="b">
        <v>0</v>
      </c>
      <c r="G43" s="168" t="b">
        <v>0</v>
      </c>
      <c r="H43" s="168" t="b">
        <v>0</v>
      </c>
      <c r="I43" s="168" t="b">
        <v>0</v>
      </c>
      <c r="J43" s="168" t="b">
        <v>0</v>
      </c>
      <c r="K43" s="168" t="b">
        <v>0</v>
      </c>
      <c r="L43" s="168" t="b">
        <v>0</v>
      </c>
    </row>
    <row r="44" spans="1:12" ht="15.6">
      <c r="A44" s="246"/>
      <c r="B44" s="170" t="s">
        <v>483</v>
      </c>
      <c r="C44" s="168" t="b">
        <v>0</v>
      </c>
      <c r="D44" s="168" t="b">
        <v>1</v>
      </c>
      <c r="E44" s="168" t="b">
        <v>0</v>
      </c>
      <c r="F44" s="168" t="b">
        <v>0</v>
      </c>
      <c r="G44" s="168" t="b">
        <v>0</v>
      </c>
      <c r="H44" s="168" t="b">
        <v>0</v>
      </c>
      <c r="I44" s="168" t="b">
        <v>0</v>
      </c>
      <c r="J44" s="168" t="b">
        <v>0</v>
      </c>
      <c r="K44" s="168" t="b">
        <v>0</v>
      </c>
      <c r="L44" s="168" t="b">
        <v>0</v>
      </c>
    </row>
    <row r="45" spans="1:12" ht="15.6">
      <c r="A45" s="246"/>
      <c r="B45" s="171" t="s">
        <v>484</v>
      </c>
      <c r="C45" s="168" t="b">
        <v>0</v>
      </c>
      <c r="D45" s="168" t="b">
        <v>1</v>
      </c>
      <c r="E45" s="168" t="b">
        <v>0</v>
      </c>
      <c r="F45" s="168" t="b">
        <v>0</v>
      </c>
      <c r="G45" s="168" t="b">
        <v>0</v>
      </c>
      <c r="H45" s="168" t="b">
        <v>0</v>
      </c>
      <c r="I45" s="168" t="b">
        <v>0</v>
      </c>
      <c r="J45" s="168" t="b">
        <v>0</v>
      </c>
      <c r="K45" s="168" t="b">
        <v>0</v>
      </c>
      <c r="L45" s="168" t="b">
        <v>0</v>
      </c>
    </row>
    <row r="46" spans="1:12" ht="15.6">
      <c r="A46" s="246"/>
      <c r="B46" s="171" t="s">
        <v>485</v>
      </c>
      <c r="C46" s="168" t="b">
        <v>0</v>
      </c>
      <c r="D46" s="168" t="b">
        <v>1</v>
      </c>
      <c r="E46" s="168" t="b">
        <v>0</v>
      </c>
      <c r="F46" s="168" t="b">
        <v>0</v>
      </c>
      <c r="G46" s="168" t="b">
        <v>0</v>
      </c>
      <c r="H46" s="168" t="b">
        <v>0</v>
      </c>
      <c r="I46" s="168" t="b">
        <v>0</v>
      </c>
      <c r="J46" s="168" t="b">
        <v>0</v>
      </c>
      <c r="K46" s="168" t="b">
        <v>0</v>
      </c>
      <c r="L46" s="168" t="b">
        <v>0</v>
      </c>
    </row>
    <row r="47" spans="1:12" ht="15.6">
      <c r="A47" s="246"/>
      <c r="B47" s="171" t="s">
        <v>486</v>
      </c>
      <c r="C47" s="168" t="b">
        <v>0</v>
      </c>
      <c r="D47" s="168" t="b">
        <v>1</v>
      </c>
      <c r="E47" s="168" t="b">
        <v>0</v>
      </c>
      <c r="F47" s="168" t="b">
        <v>0</v>
      </c>
      <c r="G47" s="168" t="b">
        <v>0</v>
      </c>
      <c r="H47" s="168" t="b">
        <v>0</v>
      </c>
      <c r="I47" s="168" t="b">
        <v>0</v>
      </c>
      <c r="J47" s="168" t="b">
        <v>0</v>
      </c>
      <c r="K47" s="168" t="b">
        <v>0</v>
      </c>
      <c r="L47" s="168" t="b">
        <v>0</v>
      </c>
    </row>
    <row r="48" spans="1:12" ht="15.6">
      <c r="A48" s="246"/>
      <c r="B48" s="174" t="s">
        <v>487</v>
      </c>
      <c r="C48" s="168" t="b">
        <v>0</v>
      </c>
      <c r="D48" s="168" t="b">
        <v>1</v>
      </c>
      <c r="E48" s="168" t="b">
        <v>0</v>
      </c>
      <c r="F48" s="168" t="b">
        <v>0</v>
      </c>
      <c r="G48" s="168" t="b">
        <v>0</v>
      </c>
      <c r="H48" s="168" t="b">
        <v>0</v>
      </c>
      <c r="I48" s="168" t="b">
        <v>0</v>
      </c>
      <c r="J48" s="168" t="b">
        <v>0</v>
      </c>
      <c r="K48" s="168" t="b">
        <v>0</v>
      </c>
      <c r="L48" s="168" t="b">
        <v>0</v>
      </c>
    </row>
    <row r="49" spans="1:12" ht="22.8">
      <c r="A49" s="246"/>
      <c r="B49" s="161" t="s">
        <v>468</v>
      </c>
      <c r="C49" s="191"/>
      <c r="D49" s="191"/>
      <c r="E49" s="191"/>
      <c r="F49" s="191"/>
      <c r="G49" s="191"/>
      <c r="H49" s="191"/>
      <c r="I49" s="191"/>
      <c r="J49" s="191"/>
      <c r="K49" s="191"/>
      <c r="L49" s="191"/>
    </row>
    <row r="50" spans="1:12" ht="17.399999999999999">
      <c r="A50" s="246"/>
      <c r="B50" s="162" t="str">
        <f>HYPERLINK("https://codeforces.com/group/MWSDmqGsZm/contest/223338","Sheet #6(Math - Geometry)")</f>
        <v>Sheet #6(Math - Geometry)</v>
      </c>
      <c r="C50" s="194" t="s">
        <v>595</v>
      </c>
      <c r="D50" s="194" t="s">
        <v>595</v>
      </c>
      <c r="E50" s="198" t="s">
        <v>570</v>
      </c>
      <c r="F50" s="194" t="s">
        <v>608</v>
      </c>
      <c r="G50" s="194" t="s">
        <v>619</v>
      </c>
      <c r="H50" s="194" t="s">
        <v>558</v>
      </c>
      <c r="I50" s="194" t="s">
        <v>558</v>
      </c>
      <c r="J50" s="194" t="s">
        <v>586</v>
      </c>
      <c r="K50" s="194" t="s">
        <v>586</v>
      </c>
      <c r="L50" s="194" t="s">
        <v>594</v>
      </c>
    </row>
    <row r="51" spans="1:12" ht="13.2">
      <c r="A51" s="245" t="s">
        <v>461</v>
      </c>
      <c r="B51" s="155"/>
      <c r="C51" s="188"/>
      <c r="D51" s="188"/>
      <c r="E51" s="188"/>
      <c r="F51" s="188"/>
      <c r="G51" s="188"/>
      <c r="H51" s="188"/>
      <c r="I51" s="188"/>
      <c r="J51" s="188"/>
      <c r="K51" s="188"/>
      <c r="L51" s="188"/>
    </row>
    <row r="52" spans="1:12" ht="22.2">
      <c r="A52" s="246"/>
      <c r="B52" s="153" t="s">
        <v>488</v>
      </c>
      <c r="C52" s="186" t="s">
        <v>564</v>
      </c>
      <c r="D52" s="186" t="s">
        <v>564</v>
      </c>
      <c r="E52" s="208" t="s">
        <v>569</v>
      </c>
      <c r="F52" s="208" t="s">
        <v>569</v>
      </c>
      <c r="G52" s="186" t="s">
        <v>603</v>
      </c>
      <c r="H52" s="186" t="s">
        <v>564</v>
      </c>
      <c r="I52" s="186" t="s">
        <v>604</v>
      </c>
      <c r="J52" s="186" t="s">
        <v>604</v>
      </c>
      <c r="K52" s="186" t="s">
        <v>603</v>
      </c>
      <c r="L52" s="186" t="s">
        <v>564</v>
      </c>
    </row>
    <row r="53" spans="1:12" ht="13.2">
      <c r="A53" s="247"/>
      <c r="B53" s="155"/>
      <c r="C53" s="188"/>
      <c r="D53" s="188"/>
      <c r="E53" s="188"/>
      <c r="F53" s="188"/>
      <c r="G53" s="188"/>
      <c r="H53" s="188"/>
      <c r="I53" s="188"/>
      <c r="J53" s="188"/>
      <c r="K53" s="188"/>
      <c r="L53" s="188"/>
    </row>
    <row r="54" spans="1:12" ht="13.2">
      <c r="A54" s="245" t="s">
        <v>461</v>
      </c>
      <c r="B54" s="155"/>
      <c r="C54" s="188"/>
      <c r="D54" s="188"/>
      <c r="E54" s="188"/>
      <c r="F54" s="188"/>
      <c r="G54" s="188"/>
      <c r="H54" s="188"/>
      <c r="I54" s="188"/>
      <c r="J54" s="188"/>
      <c r="K54" s="188"/>
      <c r="L54" s="188"/>
    </row>
    <row r="55" spans="1:12" ht="22.2">
      <c r="A55" s="246"/>
      <c r="B55" s="153" t="s">
        <v>489</v>
      </c>
      <c r="C55" s="186" t="s">
        <v>564</v>
      </c>
      <c r="D55" s="186" t="s">
        <v>564</v>
      </c>
      <c r="E55" s="208" t="s">
        <v>569</v>
      </c>
      <c r="F55" s="208" t="s">
        <v>569</v>
      </c>
      <c r="G55" s="186" t="s">
        <v>604</v>
      </c>
      <c r="H55" s="186" t="s">
        <v>604</v>
      </c>
      <c r="I55" s="186" t="s">
        <v>564</v>
      </c>
      <c r="J55" s="186" t="s">
        <v>561</v>
      </c>
      <c r="K55" s="186" t="s">
        <v>561</v>
      </c>
      <c r="L55" s="186" t="s">
        <v>564</v>
      </c>
    </row>
    <row r="56" spans="1:12" ht="13.2">
      <c r="A56" s="247"/>
      <c r="B56" s="155"/>
      <c r="C56" s="188"/>
      <c r="D56" s="188"/>
      <c r="E56" s="188"/>
      <c r="F56" s="188"/>
      <c r="G56" s="188"/>
      <c r="H56" s="188"/>
      <c r="I56" s="188"/>
      <c r="J56" s="188"/>
      <c r="K56" s="188"/>
      <c r="L56" s="188"/>
    </row>
    <row r="57" spans="1:12" ht="17.399999999999999">
      <c r="A57" s="248" t="s">
        <v>490</v>
      </c>
      <c r="B57" s="159" t="s">
        <v>467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  <row r="58" spans="1:12" ht="15.6">
      <c r="A58" s="246"/>
      <c r="B58" s="175" t="s">
        <v>491</v>
      </c>
      <c r="C58" s="168" t="b">
        <v>0</v>
      </c>
      <c r="D58" s="168" t="b">
        <v>1</v>
      </c>
      <c r="E58" s="168" t="b">
        <v>0</v>
      </c>
      <c r="F58" s="168" t="b">
        <v>0</v>
      </c>
      <c r="G58" s="168" t="b">
        <v>0</v>
      </c>
      <c r="H58" s="168" t="b">
        <v>0</v>
      </c>
      <c r="I58" s="168" t="b">
        <v>0</v>
      </c>
      <c r="J58" s="168" t="b">
        <v>0</v>
      </c>
      <c r="K58" s="168" t="b">
        <v>0</v>
      </c>
      <c r="L58" s="168" t="b">
        <v>0</v>
      </c>
    </row>
    <row r="59" spans="1:12" ht="15.6">
      <c r="A59" s="246"/>
      <c r="B59" s="175" t="s">
        <v>492</v>
      </c>
      <c r="C59" s="168" t="b">
        <v>0</v>
      </c>
      <c r="D59" s="168" t="b">
        <v>1</v>
      </c>
      <c r="E59" s="168" t="b">
        <v>0</v>
      </c>
      <c r="F59" s="168" t="b">
        <v>0</v>
      </c>
      <c r="G59" s="168" t="b">
        <v>0</v>
      </c>
      <c r="H59" s="168" t="b">
        <v>0</v>
      </c>
      <c r="I59" s="168" t="b">
        <v>0</v>
      </c>
      <c r="J59" s="168" t="b">
        <v>0</v>
      </c>
      <c r="K59" s="168" t="b">
        <v>0</v>
      </c>
      <c r="L59" s="168" t="b">
        <v>0</v>
      </c>
    </row>
    <row r="60" spans="1:12" ht="15.6">
      <c r="A60" s="246"/>
      <c r="B60" s="175" t="s">
        <v>493</v>
      </c>
      <c r="C60" s="168" t="b">
        <v>0</v>
      </c>
      <c r="D60" s="168" t="b">
        <v>0</v>
      </c>
      <c r="E60" s="168" t="b">
        <v>0</v>
      </c>
      <c r="F60" s="168" t="b">
        <v>0</v>
      </c>
      <c r="G60" s="168" t="b">
        <v>0</v>
      </c>
      <c r="H60" s="168" t="b">
        <v>0</v>
      </c>
      <c r="I60" s="168" t="b">
        <v>0</v>
      </c>
      <c r="J60" s="168" t="b">
        <v>0</v>
      </c>
      <c r="K60" s="168" t="b">
        <v>0</v>
      </c>
      <c r="L60" s="168" t="b">
        <v>0</v>
      </c>
    </row>
    <row r="61" spans="1:12" ht="15.6">
      <c r="A61" s="246"/>
      <c r="B61" s="171" t="s">
        <v>494</v>
      </c>
      <c r="C61" s="168" t="b">
        <v>0</v>
      </c>
      <c r="D61" s="168" t="b">
        <v>1</v>
      </c>
      <c r="E61" s="168" t="b">
        <v>0</v>
      </c>
      <c r="F61" s="168" t="b">
        <v>0</v>
      </c>
      <c r="G61" s="168" t="b">
        <v>0</v>
      </c>
      <c r="H61" s="168" t="b">
        <v>0</v>
      </c>
      <c r="I61" s="168" t="b">
        <v>0</v>
      </c>
      <c r="J61" s="168" t="b">
        <v>0</v>
      </c>
      <c r="K61" s="168" t="b">
        <v>0</v>
      </c>
      <c r="L61" s="168" t="b">
        <v>0</v>
      </c>
    </row>
    <row r="62" spans="1:12" ht="15.6">
      <c r="A62" s="246"/>
      <c r="B62" s="171" t="s">
        <v>495</v>
      </c>
      <c r="C62" s="168" t="b">
        <v>0</v>
      </c>
      <c r="D62" s="168" t="b">
        <v>1</v>
      </c>
      <c r="E62" s="168" t="b">
        <v>0</v>
      </c>
      <c r="F62" s="168" t="b">
        <v>0</v>
      </c>
      <c r="G62" s="168" t="b">
        <v>0</v>
      </c>
      <c r="H62" s="168" t="b">
        <v>0</v>
      </c>
      <c r="I62" s="168" t="b">
        <v>0</v>
      </c>
      <c r="J62" s="168" t="b">
        <v>0</v>
      </c>
      <c r="K62" s="168" t="b">
        <v>0</v>
      </c>
      <c r="L62" s="168" t="b">
        <v>0</v>
      </c>
    </row>
    <row r="63" spans="1:12" ht="22.8">
      <c r="A63" s="246"/>
      <c r="B63" s="161" t="s">
        <v>468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</row>
    <row r="64" spans="1:12" ht="17.399999999999999">
      <c r="A64" s="246"/>
      <c r="B64" s="162" t="str">
        <f>HYPERLINK("https://codeforces.com/group/MWSDmqGsZm/contest/223205","Sheet #5(Functions)")</f>
        <v>Sheet #5(Functions)</v>
      </c>
      <c r="C64" s="194" t="s">
        <v>606</v>
      </c>
      <c r="D64" s="198" t="s">
        <v>565</v>
      </c>
      <c r="E64" s="198" t="s">
        <v>565</v>
      </c>
      <c r="F64" s="198" t="s">
        <v>565</v>
      </c>
      <c r="G64" s="194" t="s">
        <v>622</v>
      </c>
      <c r="H64" s="194" t="s">
        <v>622</v>
      </c>
      <c r="I64" s="198" t="s">
        <v>565</v>
      </c>
      <c r="J64" s="194" t="s">
        <v>622</v>
      </c>
      <c r="K64" s="194" t="s">
        <v>622</v>
      </c>
      <c r="L64" s="198" t="s">
        <v>565</v>
      </c>
    </row>
    <row r="65" spans="1:12" ht="13.2">
      <c r="A65" s="164"/>
      <c r="B65" s="155"/>
      <c r="C65" s="193"/>
      <c r="D65" s="193"/>
      <c r="E65" s="193"/>
      <c r="F65" s="193"/>
      <c r="G65" s="193"/>
      <c r="H65" s="193"/>
      <c r="I65" s="193"/>
      <c r="J65" s="193"/>
      <c r="K65" s="193"/>
      <c r="L65" s="193"/>
    </row>
    <row r="66" spans="1:12" ht="17.399999999999999">
      <c r="A66" s="248" t="s">
        <v>496</v>
      </c>
      <c r="B66" s="159" t="s">
        <v>467</v>
      </c>
      <c r="C66" s="195"/>
      <c r="D66" s="195"/>
      <c r="E66" s="195"/>
      <c r="F66" s="195"/>
      <c r="G66" s="195"/>
      <c r="H66" s="195"/>
      <c r="I66" s="195"/>
      <c r="J66" s="195"/>
      <c r="K66" s="195"/>
      <c r="L66" s="195"/>
    </row>
    <row r="67" spans="1:12" ht="15.6">
      <c r="A67" s="246"/>
      <c r="B67" s="175" t="s">
        <v>497</v>
      </c>
      <c r="C67" s="168" t="b">
        <v>0</v>
      </c>
      <c r="D67" s="168" t="b">
        <v>1</v>
      </c>
      <c r="E67" s="168" t="b">
        <v>0</v>
      </c>
      <c r="F67" s="168" t="b">
        <v>0</v>
      </c>
      <c r="G67" s="168" t="b">
        <v>0</v>
      </c>
      <c r="H67" s="168" t="b">
        <v>0</v>
      </c>
      <c r="I67" s="168" t="b">
        <v>0</v>
      </c>
      <c r="J67" s="168" t="b">
        <v>0</v>
      </c>
      <c r="K67" s="168" t="b">
        <v>0</v>
      </c>
      <c r="L67" s="168" t="b">
        <v>0</v>
      </c>
    </row>
    <row r="68" spans="1:12" ht="15.6">
      <c r="A68" s="246"/>
      <c r="B68" s="175" t="s">
        <v>498</v>
      </c>
      <c r="C68" s="168" t="b">
        <v>0</v>
      </c>
      <c r="D68" s="168" t="b">
        <v>1</v>
      </c>
      <c r="E68" s="168" t="b">
        <v>0</v>
      </c>
      <c r="F68" s="168" t="b">
        <v>0</v>
      </c>
      <c r="G68" s="168" t="b">
        <v>0</v>
      </c>
      <c r="H68" s="168" t="b">
        <v>0</v>
      </c>
      <c r="I68" s="168" t="b">
        <v>0</v>
      </c>
      <c r="J68" s="168" t="b">
        <v>0</v>
      </c>
      <c r="K68" s="168" t="b">
        <v>0</v>
      </c>
      <c r="L68" s="168" t="b">
        <v>0</v>
      </c>
    </row>
    <row r="69" spans="1:12" ht="15.6">
      <c r="A69" s="246"/>
      <c r="B69" s="175" t="s">
        <v>499</v>
      </c>
      <c r="C69" s="168" t="b">
        <v>0</v>
      </c>
      <c r="D69" s="168" t="b">
        <v>1</v>
      </c>
      <c r="E69" s="168" t="b">
        <v>0</v>
      </c>
      <c r="F69" s="168" t="b">
        <v>0</v>
      </c>
      <c r="G69" s="168" t="b">
        <v>0</v>
      </c>
      <c r="H69" s="168" t="b">
        <v>0</v>
      </c>
      <c r="I69" s="168" t="b">
        <v>0</v>
      </c>
      <c r="J69" s="168" t="b">
        <v>0</v>
      </c>
      <c r="K69" s="168" t="b">
        <v>0</v>
      </c>
      <c r="L69" s="168" t="b">
        <v>0</v>
      </c>
    </row>
    <row r="70" spans="1:12" ht="15.6">
      <c r="A70" s="246"/>
      <c r="B70" s="175" t="str">
        <f>HYPERLINK("https://www.youtube.com/watch?v=RCz81Q8kDPU&amp;t=", "C++ Language (Strings Video)")</f>
        <v>C++ Language (Strings Video)</v>
      </c>
      <c r="C70" s="168" t="b">
        <v>0</v>
      </c>
      <c r="D70" s="168" t="b">
        <v>1</v>
      </c>
      <c r="E70" s="168" t="b">
        <v>0</v>
      </c>
      <c r="F70" s="168" t="b">
        <v>0</v>
      </c>
      <c r="G70" s="168" t="b">
        <v>0</v>
      </c>
      <c r="H70" s="168" t="b">
        <v>0</v>
      </c>
      <c r="I70" s="168" t="b">
        <v>0</v>
      </c>
      <c r="J70" s="168" t="b">
        <v>0</v>
      </c>
      <c r="K70" s="168" t="b">
        <v>0</v>
      </c>
      <c r="L70" s="168" t="b">
        <v>0</v>
      </c>
    </row>
    <row r="71" spans="1:12" ht="15.6">
      <c r="A71" s="246"/>
      <c r="B71" s="171" t="s">
        <v>500</v>
      </c>
      <c r="C71" s="168" t="b">
        <v>0</v>
      </c>
      <c r="D71" s="168" t="b">
        <v>1</v>
      </c>
      <c r="E71" s="168" t="b">
        <v>0</v>
      </c>
      <c r="F71" s="168" t="b">
        <v>0</v>
      </c>
      <c r="G71" s="168" t="b">
        <v>0</v>
      </c>
      <c r="H71" s="168" t="b">
        <v>0</v>
      </c>
      <c r="I71" s="168" t="b">
        <v>0</v>
      </c>
      <c r="J71" s="168" t="b">
        <v>0</v>
      </c>
      <c r="K71" s="168" t="b">
        <v>0</v>
      </c>
      <c r="L71" s="168" t="b">
        <v>0</v>
      </c>
    </row>
    <row r="72" spans="1:12" ht="15.6">
      <c r="A72" s="246"/>
      <c r="B72" s="171" t="s">
        <v>501</v>
      </c>
      <c r="C72" s="168" t="b">
        <v>0</v>
      </c>
      <c r="D72" s="168" t="b">
        <v>1</v>
      </c>
      <c r="E72" s="168" t="b">
        <v>0</v>
      </c>
      <c r="F72" s="168" t="b">
        <v>0</v>
      </c>
      <c r="G72" s="168" t="b">
        <v>0</v>
      </c>
      <c r="H72" s="168" t="b">
        <v>0</v>
      </c>
      <c r="I72" s="168" t="b">
        <v>0</v>
      </c>
      <c r="J72" s="168" t="b">
        <v>0</v>
      </c>
      <c r="K72" s="168" t="b">
        <v>0</v>
      </c>
      <c r="L72" s="168" t="b">
        <v>0</v>
      </c>
    </row>
    <row r="73" spans="1:12" ht="22.8">
      <c r="A73" s="246"/>
      <c r="B73" s="161" t="s">
        <v>468</v>
      </c>
      <c r="C73" s="191"/>
      <c r="D73" s="191"/>
      <c r="E73" s="191"/>
      <c r="F73" s="191"/>
      <c r="G73" s="191"/>
      <c r="H73" s="191"/>
      <c r="I73" s="191"/>
      <c r="J73" s="191"/>
      <c r="K73" s="191"/>
      <c r="L73" s="191"/>
    </row>
    <row r="74" spans="1:12" ht="17.399999999999999">
      <c r="A74" s="246"/>
      <c r="B74" s="175" t="str">
        <f>HYPERLINK("https://codeforces.com/group/MWSDmqGsZm/contest/219856","Sheet #4 (Strings)")</f>
        <v>Sheet #4 (Strings)</v>
      </c>
      <c r="C74" s="199" t="s">
        <v>567</v>
      </c>
      <c r="D74" s="199" t="s">
        <v>567</v>
      </c>
      <c r="E74" s="204" t="s">
        <v>570</v>
      </c>
      <c r="F74" s="199" t="s">
        <v>567</v>
      </c>
      <c r="G74" s="199" t="s">
        <v>563</v>
      </c>
      <c r="H74" s="199" t="s">
        <v>563</v>
      </c>
      <c r="I74" s="199" t="s">
        <v>594</v>
      </c>
      <c r="J74" s="199" t="s">
        <v>595</v>
      </c>
      <c r="K74" s="199" t="s">
        <v>558</v>
      </c>
      <c r="L74" s="199" t="s">
        <v>594</v>
      </c>
    </row>
    <row r="75" spans="1:12" ht="13.2">
      <c r="A75" s="245" t="s">
        <v>461</v>
      </c>
      <c r="B75" s="155"/>
      <c r="C75" s="188"/>
      <c r="D75" s="188"/>
      <c r="E75" s="188"/>
      <c r="F75" s="188"/>
      <c r="G75" s="188"/>
      <c r="H75" s="188"/>
      <c r="I75" s="188"/>
      <c r="J75" s="188"/>
      <c r="K75" s="188"/>
      <c r="L75" s="188"/>
    </row>
    <row r="76" spans="1:12" ht="22.2">
      <c r="A76" s="246"/>
      <c r="B76" s="153" t="s">
        <v>502</v>
      </c>
      <c r="C76" s="186" t="s">
        <v>568</v>
      </c>
      <c r="D76" s="186" t="s">
        <v>568</v>
      </c>
      <c r="E76" s="208" t="s">
        <v>599</v>
      </c>
      <c r="F76" s="208" t="s">
        <v>599</v>
      </c>
      <c r="G76" s="186" t="s">
        <v>602</v>
      </c>
      <c r="H76" s="186" t="s">
        <v>601</v>
      </c>
      <c r="I76" s="208" t="s">
        <v>599</v>
      </c>
      <c r="J76" s="186" t="s">
        <v>600</v>
      </c>
      <c r="K76" s="186" t="s">
        <v>602</v>
      </c>
      <c r="L76" s="186" t="s">
        <v>600</v>
      </c>
    </row>
    <row r="77" spans="1:12" ht="13.2">
      <c r="A77" s="247"/>
      <c r="B77" s="155"/>
      <c r="C77" s="188"/>
      <c r="D77" s="188"/>
      <c r="E77" s="188"/>
      <c r="F77" s="188"/>
      <c r="G77" s="188"/>
      <c r="H77" s="188"/>
      <c r="I77" s="188"/>
      <c r="J77" s="188"/>
      <c r="K77" s="188"/>
      <c r="L77" s="188"/>
    </row>
    <row r="78" spans="1:12" ht="13.2">
      <c r="A78" s="250" t="s">
        <v>461</v>
      </c>
      <c r="B78" s="155"/>
      <c r="C78" s="188"/>
      <c r="D78" s="188"/>
      <c r="E78" s="188"/>
      <c r="F78" s="188"/>
      <c r="G78" s="188"/>
      <c r="H78" s="188"/>
      <c r="I78" s="188"/>
      <c r="J78" s="188"/>
      <c r="K78" s="188"/>
      <c r="L78" s="188"/>
    </row>
    <row r="79" spans="1:12" ht="22.2">
      <c r="A79" s="246"/>
      <c r="B79" s="153" t="s">
        <v>503</v>
      </c>
      <c r="C79" s="186" t="s">
        <v>568</v>
      </c>
      <c r="D79" s="186" t="s">
        <v>568</v>
      </c>
      <c r="E79" s="208" t="s">
        <v>599</v>
      </c>
      <c r="F79" s="208" t="s">
        <v>599</v>
      </c>
      <c r="G79" s="186" t="s">
        <v>600</v>
      </c>
      <c r="H79" s="186" t="s">
        <v>601</v>
      </c>
      <c r="I79" s="186" t="s">
        <v>568</v>
      </c>
      <c r="J79" s="186" t="s">
        <v>601</v>
      </c>
      <c r="K79" s="186" t="s">
        <v>601</v>
      </c>
      <c r="L79" s="186" t="s">
        <v>600</v>
      </c>
    </row>
    <row r="80" spans="1:12" ht="13.2">
      <c r="A80" s="247"/>
      <c r="B80" s="155"/>
      <c r="C80" s="188"/>
      <c r="D80" s="188"/>
      <c r="E80" s="188"/>
      <c r="F80" s="188"/>
      <c r="G80" s="188"/>
      <c r="H80" s="188"/>
      <c r="I80" s="188"/>
      <c r="J80" s="188"/>
      <c r="K80" s="188"/>
      <c r="L80" s="188"/>
    </row>
    <row r="81" spans="1:12" ht="13.2">
      <c r="A81" s="249" t="s">
        <v>504</v>
      </c>
      <c r="B81" s="155"/>
      <c r="C81" s="188"/>
      <c r="D81" s="188"/>
      <c r="E81" s="188"/>
      <c r="F81" s="188"/>
      <c r="G81" s="188"/>
      <c r="H81" s="188"/>
      <c r="I81" s="188"/>
      <c r="J81" s="188"/>
      <c r="K81" s="188"/>
      <c r="L81" s="188"/>
    </row>
    <row r="82" spans="1:12" ht="22.2">
      <c r="A82" s="246"/>
      <c r="B82" s="153" t="s">
        <v>505</v>
      </c>
      <c r="C82" s="208" t="s">
        <v>599</v>
      </c>
      <c r="D82" s="208" t="s">
        <v>599</v>
      </c>
      <c r="E82" s="208" t="s">
        <v>599</v>
      </c>
      <c r="F82" s="208" t="s">
        <v>599</v>
      </c>
      <c r="G82" s="208" t="s">
        <v>599</v>
      </c>
      <c r="H82" s="186" t="s">
        <v>600</v>
      </c>
      <c r="I82" s="208" t="s">
        <v>599</v>
      </c>
      <c r="J82" s="186" t="s">
        <v>600</v>
      </c>
      <c r="K82" s="186" t="s">
        <v>568</v>
      </c>
      <c r="L82" s="186" t="s">
        <v>600</v>
      </c>
    </row>
    <row r="83" spans="1:12" ht="13.2">
      <c r="A83" s="247"/>
      <c r="B83" s="155"/>
      <c r="C83" s="188"/>
      <c r="D83" s="188"/>
      <c r="E83" s="188"/>
      <c r="F83" s="188"/>
      <c r="G83" s="188"/>
      <c r="H83" s="188"/>
      <c r="I83" s="188"/>
      <c r="J83" s="188"/>
      <c r="K83" s="188"/>
      <c r="L83" s="188"/>
    </row>
    <row r="84" spans="1:12" ht="13.2">
      <c r="A84" s="249" t="s">
        <v>461</v>
      </c>
      <c r="B84" s="155"/>
      <c r="C84" s="201"/>
      <c r="D84" s="201"/>
      <c r="E84" s="201"/>
      <c r="F84" s="201"/>
      <c r="G84" s="201"/>
      <c r="H84" s="201"/>
      <c r="I84" s="201"/>
      <c r="J84" s="201"/>
      <c r="K84" s="201"/>
      <c r="L84" s="201"/>
    </row>
    <row r="85" spans="1:12" ht="22.2">
      <c r="A85" s="246"/>
      <c r="B85" s="153" t="s">
        <v>506</v>
      </c>
      <c r="C85" s="202" t="s">
        <v>569</v>
      </c>
      <c r="D85" s="202" t="s">
        <v>569</v>
      </c>
      <c r="E85" s="202" t="s">
        <v>569</v>
      </c>
      <c r="F85" s="202" t="s">
        <v>569</v>
      </c>
      <c r="G85" s="205" t="s">
        <v>564</v>
      </c>
      <c r="H85" s="202" t="s">
        <v>569</v>
      </c>
      <c r="I85" s="202" t="s">
        <v>569</v>
      </c>
      <c r="J85" s="205" t="s">
        <v>604</v>
      </c>
      <c r="K85" s="205" t="s">
        <v>604</v>
      </c>
      <c r="L85" s="202" t="s">
        <v>569</v>
      </c>
    </row>
    <row r="86" spans="1:12" ht="13.2">
      <c r="A86" s="247"/>
      <c r="B86" s="155"/>
      <c r="C86" s="201"/>
      <c r="D86" s="201"/>
      <c r="E86" s="201"/>
      <c r="F86" s="201"/>
      <c r="G86" s="201"/>
      <c r="H86" s="201"/>
      <c r="I86" s="201"/>
      <c r="J86" s="201"/>
      <c r="K86" s="201"/>
      <c r="L86" s="201"/>
    </row>
    <row r="87" spans="1:12" ht="17.399999999999999">
      <c r="A87" s="248" t="s">
        <v>507</v>
      </c>
      <c r="B87" s="159" t="s">
        <v>467</v>
      </c>
      <c r="C87" s="195"/>
      <c r="D87" s="195"/>
      <c r="E87" s="195"/>
      <c r="F87" s="195"/>
      <c r="G87" s="195"/>
      <c r="H87" s="195"/>
      <c r="I87" s="195"/>
      <c r="J87" s="195"/>
      <c r="K87" s="195"/>
      <c r="L87" s="195"/>
    </row>
    <row r="88" spans="1:12" ht="15.6">
      <c r="A88" s="246"/>
      <c r="B88" s="169" t="str">
        <f>HYPERLINK("https://youtu.be/0HT2-2qD654", "C++ Language(1D Arrays 1 - Intro)")</f>
        <v>C++ Language(1D Arrays 1 - Intro)</v>
      </c>
      <c r="C88" s="168"/>
      <c r="D88" s="168"/>
      <c r="E88" s="168" t="b">
        <v>0</v>
      </c>
      <c r="F88" s="168" t="b">
        <v>0</v>
      </c>
      <c r="G88" s="168"/>
      <c r="H88" s="168"/>
      <c r="I88" s="168"/>
      <c r="J88" s="168"/>
      <c r="K88" s="168"/>
      <c r="L88" s="168"/>
    </row>
    <row r="89" spans="1:12" ht="15.6">
      <c r="A89" s="246"/>
      <c r="B89" s="169" t="str">
        <f>HYPERLINK("https://youtu.be/38l7MZbUZdM", "C++ Language (1D Arrays 2 - Practice )")</f>
        <v>C++ Language (1D Arrays 2 - Practice )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</row>
    <row r="90" spans="1:12" ht="15.6">
      <c r="A90" s="246"/>
      <c r="B90" s="169" t="s">
        <v>508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</row>
    <row r="91" spans="1:12" ht="15.6">
      <c r="A91" s="246"/>
      <c r="B91" s="169" t="s">
        <v>497</v>
      </c>
      <c r="C91" s="168"/>
      <c r="D91" s="168"/>
      <c r="E91" s="168"/>
      <c r="F91" s="168"/>
      <c r="G91" s="168"/>
      <c r="H91" s="168"/>
      <c r="I91" s="168"/>
      <c r="J91" s="168"/>
      <c r="K91" s="168"/>
      <c r="L91" s="168"/>
    </row>
    <row r="92" spans="1:12" ht="15.6">
      <c r="A92" s="246"/>
      <c r="B92" s="169" t="s">
        <v>498</v>
      </c>
      <c r="C92" s="168"/>
      <c r="D92" s="168"/>
      <c r="E92" s="168"/>
      <c r="F92" s="168"/>
      <c r="G92" s="168"/>
      <c r="H92" s="168"/>
      <c r="I92" s="168"/>
      <c r="J92" s="168"/>
      <c r="K92" s="168"/>
      <c r="L92" s="168"/>
    </row>
    <row r="93" spans="1:12" ht="15.6">
      <c r="A93" s="246"/>
      <c r="B93" s="169" t="str">
        <f>HYPERLINK("https://youtu.be/ZKE4VZHS9IY", "C++ Language (Char Arrays 3 - Homework)")</f>
        <v>C++ Language (Char Arrays 3 - Homework)</v>
      </c>
      <c r="C93" s="168"/>
      <c r="D93" s="168"/>
      <c r="E93" s="168"/>
      <c r="F93" s="168"/>
      <c r="G93" s="168"/>
      <c r="H93" s="168"/>
      <c r="I93" s="168"/>
      <c r="J93" s="168"/>
      <c r="K93" s="168"/>
      <c r="L93" s="168"/>
    </row>
    <row r="94" spans="1:12" ht="15.6">
      <c r="A94" s="246"/>
      <c r="B94" s="169" t="s">
        <v>509</v>
      </c>
      <c r="C94" s="168"/>
      <c r="D94" s="168"/>
      <c r="E94" s="168"/>
      <c r="F94" s="168"/>
      <c r="G94" s="168"/>
      <c r="H94" s="168"/>
      <c r="I94" s="168"/>
      <c r="J94" s="168"/>
      <c r="K94" s="168"/>
      <c r="L94" s="168"/>
    </row>
    <row r="95" spans="1:12" ht="15.6">
      <c r="A95" s="246"/>
      <c r="B95" s="169" t="s">
        <v>510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</row>
    <row r="96" spans="1:12" ht="15.6">
      <c r="A96" s="246"/>
      <c r="B96" s="169" t="s">
        <v>511</v>
      </c>
      <c r="C96" s="168"/>
      <c r="D96" s="168"/>
      <c r="E96" s="168"/>
      <c r="F96" s="168"/>
      <c r="G96" s="168"/>
      <c r="H96" s="168"/>
      <c r="I96" s="168"/>
      <c r="J96" s="168"/>
      <c r="K96" s="168"/>
      <c r="L96" s="168"/>
    </row>
    <row r="97" spans="1:12" ht="15.6">
      <c r="A97" s="246"/>
      <c r="B97" s="169" t="s">
        <v>512</v>
      </c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1:12" ht="15.6">
      <c r="A98" s="246"/>
      <c r="B98" s="169" t="s">
        <v>513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</row>
    <row r="99" spans="1:12" ht="15.6">
      <c r="A99" s="246"/>
      <c r="B99" s="169" t="s">
        <v>514</v>
      </c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1:12" ht="15.6">
      <c r="A100" s="246"/>
      <c r="B100" s="169" t="s">
        <v>515</v>
      </c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</row>
    <row r="101" spans="1:12" ht="15.6">
      <c r="A101" s="246"/>
      <c r="B101" s="169" t="s">
        <v>516</v>
      </c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</row>
    <row r="102" spans="1:12" ht="15.6">
      <c r="A102" s="246"/>
      <c r="B102" s="171" t="s">
        <v>517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</row>
    <row r="103" spans="1:12" ht="15.6">
      <c r="A103" s="246"/>
      <c r="B103" s="171" t="s">
        <v>518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</row>
    <row r="104" spans="1:12" ht="15.6">
      <c r="A104" s="246"/>
      <c r="B104" s="171" t="s">
        <v>519</v>
      </c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</row>
    <row r="105" spans="1:12" ht="15.6">
      <c r="A105" s="246"/>
      <c r="B105" s="171" t="s">
        <v>520</v>
      </c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</row>
    <row r="106" spans="1:12" ht="15.6">
      <c r="A106" s="246"/>
      <c r="B106" s="174" t="s">
        <v>521</v>
      </c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</row>
    <row r="107" spans="1:12" ht="22.8">
      <c r="A107" s="246"/>
      <c r="B107" s="161" t="s">
        <v>468</v>
      </c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</row>
    <row r="108" spans="1:12" ht="17.399999999999999">
      <c r="A108" s="246"/>
      <c r="B108" s="175" t="str">
        <f>HYPERLINK("https://codeforces.com/group/MWSDmqGsZm/contest/219774","Sheet #3 (Arrays )")</f>
        <v>Sheet #3 (Arrays )</v>
      </c>
      <c r="C108" s="204" t="s">
        <v>570</v>
      </c>
      <c r="D108" s="204" t="s">
        <v>570</v>
      </c>
      <c r="E108" s="204" t="s">
        <v>570</v>
      </c>
      <c r="F108" s="204" t="s">
        <v>570</v>
      </c>
      <c r="G108" s="199" t="s">
        <v>594</v>
      </c>
      <c r="H108" s="204" t="s">
        <v>570</v>
      </c>
      <c r="I108" s="204" t="s">
        <v>570</v>
      </c>
      <c r="J108" s="199" t="s">
        <v>567</v>
      </c>
      <c r="K108" s="199" t="s">
        <v>558</v>
      </c>
      <c r="L108" s="204" t="s">
        <v>570</v>
      </c>
    </row>
    <row r="109" spans="1:12" ht="13.2">
      <c r="A109" s="249" t="s">
        <v>461</v>
      </c>
      <c r="B109" s="155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</row>
    <row r="110" spans="1:12" ht="22.2">
      <c r="A110" s="246"/>
      <c r="B110" s="153" t="s">
        <v>522</v>
      </c>
      <c r="C110" s="202" t="s">
        <v>569</v>
      </c>
      <c r="D110" s="202" t="s">
        <v>569</v>
      </c>
      <c r="E110" s="202" t="s">
        <v>569</v>
      </c>
      <c r="F110" s="202" t="s">
        <v>569</v>
      </c>
      <c r="G110" s="202" t="s">
        <v>569</v>
      </c>
      <c r="H110" s="202" t="s">
        <v>569</v>
      </c>
      <c r="I110" s="202" t="s">
        <v>569</v>
      </c>
      <c r="J110" s="202" t="s">
        <v>569</v>
      </c>
      <c r="K110" s="205" t="s">
        <v>604</v>
      </c>
      <c r="L110" s="202" t="s">
        <v>569</v>
      </c>
    </row>
    <row r="111" spans="1:12" ht="13.2">
      <c r="A111" s="247"/>
      <c r="B111" s="155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</row>
    <row r="112" spans="1:12" ht="17.399999999999999">
      <c r="A112" s="248" t="s">
        <v>523</v>
      </c>
      <c r="B112" s="159" t="s">
        <v>467</v>
      </c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</row>
    <row r="113" spans="1:12" ht="15.6">
      <c r="A113" s="246"/>
      <c r="B113" s="169" t="s">
        <v>524</v>
      </c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</row>
    <row r="114" spans="1:12" ht="15.6">
      <c r="A114" s="246"/>
      <c r="B114" s="169" t="s">
        <v>525</v>
      </c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</row>
    <row r="115" spans="1:12" ht="15.6">
      <c r="A115" s="246"/>
      <c r="B115" s="169" t="s">
        <v>526</v>
      </c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</row>
    <row r="116" spans="1:12" ht="15.6">
      <c r="A116" s="246"/>
      <c r="B116" s="169" t="s">
        <v>527</v>
      </c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</row>
    <row r="117" spans="1:12" ht="15.6">
      <c r="A117" s="246"/>
      <c r="B117" s="169" t="s">
        <v>528</v>
      </c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</row>
    <row r="118" spans="1:12" ht="15.6">
      <c r="A118" s="246"/>
      <c r="B118" s="169" t="s">
        <v>529</v>
      </c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</row>
    <row r="119" spans="1:12" ht="15.6">
      <c r="A119" s="246"/>
      <c r="B119" s="179" t="s">
        <v>530</v>
      </c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</row>
    <row r="120" spans="1:12" ht="15.6">
      <c r="A120" s="246"/>
      <c r="B120" s="174" t="s">
        <v>531</v>
      </c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</row>
    <row r="121" spans="1:12" ht="15.6">
      <c r="A121" s="246"/>
      <c r="B121" s="179" t="s">
        <v>532</v>
      </c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</row>
    <row r="122" spans="1:12" ht="22.8">
      <c r="A122" s="246"/>
      <c r="B122" s="161" t="s">
        <v>468</v>
      </c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</row>
    <row r="123" spans="1:12" ht="17.399999999999999">
      <c r="A123" s="246"/>
      <c r="B123" s="175" t="str">
        <f>HYPERLINK("https://codeforces.com/group/MWSDmqGsZm/contest/219432","Sheet #2 (Loops )")</f>
        <v>Sheet #2 (Loops )</v>
      </c>
      <c r="C123" s="204" t="s">
        <v>570</v>
      </c>
      <c r="D123" s="204" t="s">
        <v>570</v>
      </c>
      <c r="E123" s="204" t="s">
        <v>570</v>
      </c>
      <c r="F123" s="204" t="s">
        <v>570</v>
      </c>
      <c r="G123" s="204" t="s">
        <v>570</v>
      </c>
      <c r="H123" s="204" t="s">
        <v>570</v>
      </c>
      <c r="I123" s="204" t="s">
        <v>570</v>
      </c>
      <c r="J123" s="204" t="s">
        <v>570</v>
      </c>
      <c r="K123" s="199" t="s">
        <v>567</v>
      </c>
      <c r="L123" s="204" t="s">
        <v>570</v>
      </c>
    </row>
    <row r="124" spans="1:12" ht="13.2">
      <c r="A124" s="249" t="s">
        <v>461</v>
      </c>
      <c r="B124" s="155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</row>
    <row r="125" spans="1:12" ht="22.2">
      <c r="A125" s="246"/>
      <c r="B125" s="153" t="s">
        <v>533</v>
      </c>
      <c r="C125" s="202" t="s">
        <v>569</v>
      </c>
      <c r="D125" s="202" t="s">
        <v>569</v>
      </c>
      <c r="E125" s="202" t="s">
        <v>569</v>
      </c>
      <c r="F125" s="202" t="s">
        <v>569</v>
      </c>
      <c r="G125" s="202" t="s">
        <v>569</v>
      </c>
      <c r="H125" s="202" t="s">
        <v>569</v>
      </c>
      <c r="I125" s="202" t="s">
        <v>569</v>
      </c>
      <c r="J125" s="202" t="s">
        <v>569</v>
      </c>
      <c r="K125" s="205" t="s">
        <v>564</v>
      </c>
      <c r="L125" s="202" t="s">
        <v>569</v>
      </c>
    </row>
    <row r="126" spans="1:12" ht="13.2">
      <c r="A126" s="247"/>
      <c r="B126" s="155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</row>
    <row r="127" spans="1:12" ht="17.399999999999999">
      <c r="A127" s="248" t="s">
        <v>534</v>
      </c>
      <c r="B127" s="159" t="s">
        <v>467</v>
      </c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</row>
    <row r="128" spans="1:12" ht="15.6">
      <c r="A128" s="246"/>
      <c r="B128" s="169" t="s">
        <v>535</v>
      </c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</row>
    <row r="129" spans="1:12" ht="15.6">
      <c r="A129" s="246"/>
      <c r="B129" s="169" t="s">
        <v>536</v>
      </c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</row>
    <row r="130" spans="1:12" ht="15.6">
      <c r="A130" s="246"/>
      <c r="B130" s="169" t="str">
        <f>HYPERLINK("https://youtu.be/bEbNYkEphL4","what is online judge and how to register in codeforces ?")</f>
        <v>what is online judge and how to register in codeforces ?</v>
      </c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</row>
    <row r="131" spans="1:12" ht="15.6">
      <c r="A131" s="246"/>
      <c r="B131" s="170" t="s">
        <v>537</v>
      </c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</row>
    <row r="132" spans="1:12" ht="15.6">
      <c r="A132" s="246"/>
      <c r="B132" s="169" t="s">
        <v>538</v>
      </c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</row>
    <row r="133" spans="1:12" ht="15.6">
      <c r="A133" s="246"/>
      <c r="B133" s="169" t="s">
        <v>539</v>
      </c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</row>
    <row r="134" spans="1:12" ht="15.6">
      <c r="A134" s="246"/>
      <c r="B134" s="169" t="s">
        <v>540</v>
      </c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</row>
    <row r="135" spans="1:12" ht="15.6">
      <c r="A135" s="246"/>
      <c r="B135" s="169" t="s">
        <v>541</v>
      </c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</row>
    <row r="136" spans="1:12" ht="15.6">
      <c r="A136" s="246"/>
      <c r="B136" s="169" t="s">
        <v>542</v>
      </c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</row>
    <row r="137" spans="1:12" ht="15.6">
      <c r="A137" s="246"/>
      <c r="B137" s="169" t="s">
        <v>543</v>
      </c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</row>
    <row r="138" spans="1:12" ht="15.6">
      <c r="A138" s="246"/>
      <c r="B138" s="169" t="s">
        <v>544</v>
      </c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</row>
    <row r="139" spans="1:12" ht="15.6">
      <c r="A139" s="246"/>
      <c r="B139" s="169" t="s">
        <v>545</v>
      </c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</row>
    <row r="140" spans="1:12" ht="15.6">
      <c r="A140" s="246"/>
      <c r="B140" s="169" t="s">
        <v>546</v>
      </c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</row>
    <row r="141" spans="1:12" ht="15.6">
      <c r="A141" s="246"/>
      <c r="B141" s="171" t="s">
        <v>547</v>
      </c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</row>
    <row r="142" spans="1:12" ht="15.6">
      <c r="A142" s="246"/>
      <c r="B142" s="180" t="s">
        <v>548</v>
      </c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</row>
    <row r="143" spans="1:12" ht="15.6">
      <c r="A143" s="246"/>
      <c r="B143" s="180" t="s">
        <v>549</v>
      </c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</row>
    <row r="144" spans="1:12" ht="15.6">
      <c r="A144" s="246"/>
      <c r="B144" s="180" t="s">
        <v>550</v>
      </c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</row>
    <row r="145" spans="1:12" ht="22.8">
      <c r="A145" s="246"/>
      <c r="B145" s="161" t="s">
        <v>468</v>
      </c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</row>
    <row r="146" spans="1:12" ht="17.399999999999999">
      <c r="A146" s="247"/>
      <c r="B146" s="182" t="str">
        <f>HYPERLINK("https://codeforces.com/group/MWSDmqGsZm/contest/219158","Sheet #1 (Data type - Conditions)")</f>
        <v>Sheet #1 (Data type - Conditions)</v>
      </c>
      <c r="C146" s="202" t="s">
        <v>570</v>
      </c>
      <c r="D146" s="202" t="s">
        <v>570</v>
      </c>
      <c r="E146" s="202" t="s">
        <v>570</v>
      </c>
      <c r="F146" s="202" t="s">
        <v>570</v>
      </c>
      <c r="G146" s="202" t="s">
        <v>570</v>
      </c>
      <c r="H146" s="202" t="s">
        <v>570</v>
      </c>
      <c r="I146" s="202" t="s">
        <v>570</v>
      </c>
      <c r="J146" s="202" t="s">
        <v>570</v>
      </c>
      <c r="K146" s="202" t="s">
        <v>570</v>
      </c>
      <c r="L146" s="202" t="s">
        <v>570</v>
      </c>
    </row>
  </sheetData>
  <mergeCells count="24">
    <mergeCell ref="A124:A126"/>
    <mergeCell ref="A127:A146"/>
    <mergeCell ref="A66:A74"/>
    <mergeCell ref="A75:A77"/>
    <mergeCell ref="A78:A80"/>
    <mergeCell ref="A81:A83"/>
    <mergeCell ref="A84:A86"/>
    <mergeCell ref="A87:A108"/>
    <mergeCell ref="A109:A111"/>
    <mergeCell ref="A39:A50"/>
    <mergeCell ref="A51:A53"/>
    <mergeCell ref="A54:A56"/>
    <mergeCell ref="A57:A64"/>
    <mergeCell ref="A112:A123"/>
    <mergeCell ref="A16:A19"/>
    <mergeCell ref="A21:A23"/>
    <mergeCell ref="A25:A32"/>
    <mergeCell ref="A33:A35"/>
    <mergeCell ref="A36:A38"/>
    <mergeCell ref="A2:B2"/>
    <mergeCell ref="A3:A5"/>
    <mergeCell ref="A6:A8"/>
    <mergeCell ref="A9:A11"/>
    <mergeCell ref="A12:A14"/>
  </mergeCells>
  <conditionalFormatting sqref="C3:L146 A15 A20 A24 M36:Z146 A65">
    <cfRule type="containsText" dxfId="11" priority="1" stopIfTrue="1" operator="containsText" text="AC">
      <formula>NOT(ISERROR(SEARCH(("AC"),(C3))))</formula>
    </cfRule>
  </conditionalFormatting>
  <hyperlinks>
    <hyperlink ref="B4" r:id="rId1"/>
    <hyperlink ref="B7" r:id="rId2"/>
    <hyperlink ref="B10" r:id="rId3"/>
    <hyperlink ref="B17" r:id="rId4"/>
    <hyperlink ref="B28" r:id="rId5"/>
    <hyperlink ref="B29" r:id="rId6"/>
    <hyperlink ref="B30" r:id="rId7"/>
    <hyperlink ref="B34" r:id="rId8"/>
    <hyperlink ref="B37" r:id="rId9"/>
    <hyperlink ref="B40" r:id="rId10"/>
    <hyperlink ref="B41" r:id="rId11"/>
    <hyperlink ref="B42" r:id="rId12"/>
    <hyperlink ref="B43" r:id="rId13"/>
    <hyperlink ref="B44" r:id="rId14"/>
    <hyperlink ref="B45" r:id="rId15" location="slide=id.gd9e4a31fd9_0_3"/>
    <hyperlink ref="B46" r:id="rId16"/>
    <hyperlink ref="B47" r:id="rId17"/>
    <hyperlink ref="B48" r:id="rId18"/>
    <hyperlink ref="B52" r:id="rId19"/>
    <hyperlink ref="B55" r:id="rId20"/>
    <hyperlink ref="B58" r:id="rId21"/>
    <hyperlink ref="B59" r:id="rId22"/>
    <hyperlink ref="B60" r:id="rId23"/>
    <hyperlink ref="B61" r:id="rId24"/>
    <hyperlink ref="B62" r:id="rId25"/>
    <hyperlink ref="B67" r:id="rId26"/>
    <hyperlink ref="B68" r:id="rId27"/>
    <hyperlink ref="B69" r:id="rId28"/>
    <hyperlink ref="B71" r:id="rId29"/>
    <hyperlink ref="B72" r:id="rId30"/>
    <hyperlink ref="B76" r:id="rId31"/>
    <hyperlink ref="B79" r:id="rId32"/>
    <hyperlink ref="B82" r:id="rId33"/>
    <hyperlink ref="B85" r:id="rId34"/>
    <hyperlink ref="B90" r:id="rId35"/>
    <hyperlink ref="B91" r:id="rId36"/>
    <hyperlink ref="B92" r:id="rId37"/>
    <hyperlink ref="B94" r:id="rId38"/>
    <hyperlink ref="B95" r:id="rId39"/>
    <hyperlink ref="B96" r:id="rId40"/>
    <hyperlink ref="B97" r:id="rId41"/>
    <hyperlink ref="B98" r:id="rId42"/>
    <hyperlink ref="B99" r:id="rId43"/>
    <hyperlink ref="B100" r:id="rId44"/>
    <hyperlink ref="B101" r:id="rId45"/>
    <hyperlink ref="B102" r:id="rId46"/>
    <hyperlink ref="B103" r:id="rId47"/>
    <hyperlink ref="B104" r:id="rId48"/>
    <hyperlink ref="B105" r:id="rId49"/>
    <hyperlink ref="B106" r:id="rId50"/>
    <hyperlink ref="B110" r:id="rId51"/>
    <hyperlink ref="B113" r:id="rId52"/>
    <hyperlink ref="B114" r:id="rId53"/>
    <hyperlink ref="B115" r:id="rId54"/>
    <hyperlink ref="B116" r:id="rId55"/>
    <hyperlink ref="B117" r:id="rId56"/>
    <hyperlink ref="B118" r:id="rId57"/>
    <hyperlink ref="B119" r:id="rId58"/>
    <hyperlink ref="B120" r:id="rId59"/>
    <hyperlink ref="B121" r:id="rId60"/>
    <hyperlink ref="B125" r:id="rId61"/>
    <hyperlink ref="B128" r:id="rId62"/>
    <hyperlink ref="B129" r:id="rId63"/>
    <hyperlink ref="B131" r:id="rId64"/>
    <hyperlink ref="B132" r:id="rId65"/>
    <hyperlink ref="B133" r:id="rId66"/>
    <hyperlink ref="B134" r:id="rId67"/>
    <hyperlink ref="B135" r:id="rId68"/>
    <hyperlink ref="B136" r:id="rId69"/>
    <hyperlink ref="B137" r:id="rId70"/>
    <hyperlink ref="B138" r:id="rId71"/>
    <hyperlink ref="B139" r:id="rId72"/>
    <hyperlink ref="B140" r:id="rId73"/>
    <hyperlink ref="B141" r:id="rId74"/>
    <hyperlink ref="B142" r:id="rId75"/>
    <hyperlink ref="B143" r:id="rId76"/>
    <hyperlink ref="B144" r:id="rId77"/>
  </hyperlinks>
  <pageMargins left="0.7" right="0.7" top="0.75" bottom="0.75" header="0.3" footer="0.3"/>
  <legacyDrawing r:id="rId78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L1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5.44140625" customWidth="1"/>
    <col min="2" max="2" width="54.6640625" customWidth="1"/>
    <col min="3" max="12" width="30.21875" customWidth="1"/>
  </cols>
  <sheetData>
    <row r="1" spans="1:12">
      <c r="A1" s="147" t="s">
        <v>458</v>
      </c>
      <c r="B1" s="148" t="s">
        <v>227</v>
      </c>
      <c r="C1" s="207" t="str">
        <f>HYPERLINK("https://codeforces.com/profile/ahmed8626","ahmed8626")</f>
        <v>ahmed8626</v>
      </c>
      <c r="D1" s="183" t="str">
        <f>HYPERLINK("https://codeforces.com/profile/Asdallah","Asdallah")</f>
        <v>Asdallah</v>
      </c>
      <c r="E1" s="183" t="str">
        <f>HYPERLINK("https://codeforces.com/profile/Uu_kh2","Uu_kh2")</f>
        <v>Uu_kh2</v>
      </c>
      <c r="F1" s="183" t="str">
        <f>HYPERLINK("https://codeforces.com/profile/hudamawood","hudamawood")</f>
        <v>hudamawood</v>
      </c>
      <c r="G1" s="183" t="str">
        <f>HYPERLINK("https://codeforces.com/profile/MariamAdly","MariamAdly")</f>
        <v>MariamAdly</v>
      </c>
      <c r="H1" s="207" t="str">
        <f>HYPERLINK("https://codeforces.com/profile/M_A_","M_A_")</f>
        <v>M_A_</v>
      </c>
      <c r="I1" s="183" t="str">
        <f>HYPERLINK("https://codeforces.com/profile/WafaaMostafa","WafaaMostafa")</f>
        <v>WafaaMostafa</v>
      </c>
      <c r="J1" s="207" t="str">
        <f>HYPERLINK("https://codeforces.com/profile/Safaamohammed9222","Safaamohammed9222")</f>
        <v>Safaamohammed9222</v>
      </c>
      <c r="K1" s="183" t="str">
        <f>HYPERLINK("https://codeforces.com/profile/AhmedGamal74","AhmedGamal74")</f>
        <v>AhmedGamal74</v>
      </c>
      <c r="L1" s="183" t="str">
        <f>HYPERLINK("https://codeforces.com/profile/Alfredfarag","Alfredfarag")</f>
        <v>Alfredfarag</v>
      </c>
    </row>
    <row r="2" spans="1:12" ht="15.75" customHeight="1">
      <c r="A2" s="243" t="s">
        <v>459</v>
      </c>
      <c r="B2" s="244"/>
      <c r="C2" s="150" t="s">
        <v>648</v>
      </c>
      <c r="D2" s="150" t="s">
        <v>642</v>
      </c>
      <c r="E2" s="150" t="s">
        <v>649</v>
      </c>
      <c r="F2" s="150" t="s">
        <v>650</v>
      </c>
      <c r="G2" s="150" t="s">
        <v>651</v>
      </c>
      <c r="H2" s="150" t="s">
        <v>635</v>
      </c>
      <c r="I2" s="150" t="s">
        <v>635</v>
      </c>
      <c r="J2" s="150" t="s">
        <v>643</v>
      </c>
      <c r="K2" s="150" t="s">
        <v>652</v>
      </c>
      <c r="L2" s="150" t="s">
        <v>653</v>
      </c>
    </row>
    <row r="3" spans="1:12" ht="15.75" customHeight="1">
      <c r="A3" s="245" t="s">
        <v>461</v>
      </c>
      <c r="B3" s="151"/>
      <c r="C3" s="185"/>
      <c r="D3" s="185"/>
      <c r="E3" s="185"/>
      <c r="F3" s="185"/>
      <c r="G3" s="185"/>
      <c r="H3" s="185"/>
      <c r="I3" s="185"/>
      <c r="J3" s="185"/>
      <c r="K3" s="185"/>
      <c r="L3" s="185"/>
    </row>
    <row r="4" spans="1:12" ht="15.75" customHeight="1">
      <c r="A4" s="246"/>
      <c r="B4" s="153" t="s">
        <v>462</v>
      </c>
      <c r="C4" s="186" t="s">
        <v>582</v>
      </c>
      <c r="D4" s="187" t="s">
        <v>554</v>
      </c>
      <c r="E4" s="186" t="s">
        <v>583</v>
      </c>
      <c r="F4" s="186" t="s">
        <v>555</v>
      </c>
      <c r="G4" s="186" t="s">
        <v>583</v>
      </c>
      <c r="H4" s="186" t="s">
        <v>582</v>
      </c>
      <c r="I4" s="186" t="s">
        <v>582</v>
      </c>
      <c r="J4" s="186" t="s">
        <v>582</v>
      </c>
      <c r="K4" s="186" t="s">
        <v>583</v>
      </c>
      <c r="L4" s="208" t="s">
        <v>581</v>
      </c>
    </row>
    <row r="5" spans="1:12" ht="15.75" customHeight="1">
      <c r="A5" s="247"/>
      <c r="B5" s="155"/>
      <c r="C5" s="188"/>
      <c r="D5" s="188"/>
      <c r="E5" s="188"/>
      <c r="F5" s="188"/>
      <c r="G5" s="188"/>
      <c r="H5" s="188"/>
      <c r="I5" s="188"/>
      <c r="J5" s="188"/>
      <c r="K5" s="188"/>
      <c r="L5" s="188"/>
    </row>
    <row r="6" spans="1:12" ht="15.75" customHeight="1">
      <c r="A6" s="245" t="s">
        <v>461</v>
      </c>
      <c r="B6" s="151"/>
      <c r="C6" s="185"/>
      <c r="D6" s="185"/>
      <c r="E6" s="185"/>
      <c r="F6" s="185"/>
      <c r="G6" s="185"/>
      <c r="H6" s="185"/>
      <c r="I6" s="185"/>
      <c r="J6" s="185"/>
      <c r="K6" s="185"/>
      <c r="L6" s="185"/>
    </row>
    <row r="7" spans="1:12" ht="15.75" customHeight="1">
      <c r="A7" s="246"/>
      <c r="B7" s="153" t="s">
        <v>464</v>
      </c>
      <c r="C7" s="186" t="s">
        <v>555</v>
      </c>
      <c r="D7" s="187" t="s">
        <v>554</v>
      </c>
      <c r="E7" s="186" t="s">
        <v>582</v>
      </c>
      <c r="F7" s="186" t="s">
        <v>553</v>
      </c>
      <c r="G7" s="186" t="s">
        <v>583</v>
      </c>
      <c r="H7" s="186" t="s">
        <v>555</v>
      </c>
      <c r="I7" s="186" t="s">
        <v>555</v>
      </c>
      <c r="J7" s="186" t="s">
        <v>555</v>
      </c>
      <c r="K7" s="186" t="s">
        <v>582</v>
      </c>
      <c r="L7" s="208" t="s">
        <v>581</v>
      </c>
    </row>
    <row r="8" spans="1:12" ht="15.75" customHeight="1">
      <c r="A8" s="247"/>
      <c r="B8" s="155"/>
      <c r="C8" s="188"/>
      <c r="D8" s="188"/>
      <c r="E8" s="188"/>
      <c r="F8" s="188"/>
      <c r="G8" s="188"/>
      <c r="H8" s="188"/>
      <c r="I8" s="188"/>
      <c r="J8" s="188"/>
      <c r="K8" s="188"/>
      <c r="L8" s="188"/>
    </row>
    <row r="9" spans="1:12" ht="15.75" customHeight="1">
      <c r="A9" s="245" t="s">
        <v>461</v>
      </c>
      <c r="B9" s="151"/>
      <c r="C9" s="185"/>
      <c r="D9" s="185"/>
      <c r="E9" s="185"/>
      <c r="F9" s="185"/>
      <c r="G9" s="185"/>
      <c r="H9" s="185"/>
      <c r="I9" s="185"/>
      <c r="J9" s="185"/>
      <c r="K9" s="185"/>
      <c r="L9" s="185"/>
    </row>
    <row r="10" spans="1:12" ht="15.75" customHeight="1">
      <c r="A10" s="246"/>
      <c r="B10" s="157" t="s">
        <v>465</v>
      </c>
      <c r="C10" s="189" t="s">
        <v>555</v>
      </c>
      <c r="D10" s="190" t="s">
        <v>554</v>
      </c>
      <c r="E10" s="189" t="s">
        <v>583</v>
      </c>
      <c r="F10" s="189" t="s">
        <v>555</v>
      </c>
      <c r="G10" s="189" t="s">
        <v>583</v>
      </c>
      <c r="H10" s="189" t="s">
        <v>582</v>
      </c>
      <c r="I10" s="189" t="s">
        <v>583</v>
      </c>
      <c r="J10" s="190" t="s">
        <v>554</v>
      </c>
      <c r="K10" s="189" t="s">
        <v>583</v>
      </c>
      <c r="L10" s="209" t="s">
        <v>581</v>
      </c>
    </row>
    <row r="11" spans="1:12" ht="15.75" customHeight="1">
      <c r="A11" s="247"/>
      <c r="B11" s="155"/>
      <c r="C11" s="188"/>
      <c r="D11" s="188"/>
      <c r="E11" s="188"/>
      <c r="F11" s="188"/>
      <c r="G11" s="188"/>
      <c r="H11" s="188"/>
      <c r="I11" s="188"/>
      <c r="J11" s="188"/>
      <c r="K11" s="188"/>
      <c r="L11" s="188"/>
    </row>
    <row r="12" spans="1:12">
      <c r="A12" s="248" t="s">
        <v>466</v>
      </c>
      <c r="B12" s="159" t="s">
        <v>467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1"/>
    </row>
    <row r="13" spans="1:12" ht="15.75" customHeight="1">
      <c r="A13" s="246"/>
      <c r="B13" s="161" t="s">
        <v>468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</row>
    <row r="14" spans="1:12">
      <c r="A14" s="246"/>
      <c r="B14" s="162" t="str">
        <f>HYPERLINK("https://codeforces.com/group/MWSDmqGsZm/contest/223340","Sheet #10 (General Hard)")</f>
        <v>Sheet #10 (General Hard)</v>
      </c>
      <c r="C14" s="192" t="s">
        <v>556</v>
      </c>
      <c r="D14" s="192" t="s">
        <v>556</v>
      </c>
      <c r="E14" s="194" t="s">
        <v>584</v>
      </c>
      <c r="F14" s="192" t="s">
        <v>556</v>
      </c>
      <c r="G14" s="194" t="s">
        <v>585</v>
      </c>
      <c r="H14" s="192" t="s">
        <v>556</v>
      </c>
      <c r="I14" s="192" t="s">
        <v>556</v>
      </c>
      <c r="J14" s="192" t="s">
        <v>556</v>
      </c>
      <c r="K14" s="194" t="s">
        <v>584</v>
      </c>
      <c r="L14" s="194" t="s">
        <v>567</v>
      </c>
    </row>
    <row r="15" spans="1:12" ht="15.75" customHeight="1">
      <c r="A15" s="164"/>
      <c r="B15" s="155"/>
      <c r="C15" s="193"/>
      <c r="D15" s="193"/>
      <c r="E15" s="193"/>
      <c r="F15" s="193"/>
      <c r="G15" s="193"/>
      <c r="H15" s="193"/>
      <c r="I15" s="193"/>
      <c r="J15" s="193"/>
      <c r="K15" s="193"/>
      <c r="L15" s="193"/>
    </row>
    <row r="16" spans="1:12">
      <c r="A16" s="248" t="s">
        <v>469</v>
      </c>
      <c r="B16" s="159" t="s">
        <v>467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</row>
    <row r="17" spans="1:12">
      <c r="A17" s="246"/>
      <c r="B17" s="165" t="s">
        <v>470</v>
      </c>
      <c r="C17" s="168" t="b">
        <v>0</v>
      </c>
      <c r="D17" s="168" t="b">
        <v>0</v>
      </c>
      <c r="E17" s="168" t="b">
        <v>0</v>
      </c>
      <c r="F17" s="168" t="b">
        <v>0</v>
      </c>
      <c r="G17" s="168" t="b">
        <v>0</v>
      </c>
      <c r="H17" s="168" t="b">
        <v>0</v>
      </c>
      <c r="I17" s="168" t="b">
        <v>0</v>
      </c>
      <c r="J17" s="168" t="b">
        <v>0</v>
      </c>
      <c r="K17" s="168" t="b">
        <v>0</v>
      </c>
      <c r="L17" s="168" t="b">
        <v>0</v>
      </c>
    </row>
    <row r="18" spans="1:12" ht="15.75" customHeight="1">
      <c r="A18" s="246"/>
      <c r="B18" s="161" t="s">
        <v>468</v>
      </c>
      <c r="C18" s="191"/>
      <c r="D18" s="191"/>
      <c r="E18" s="191"/>
      <c r="F18" s="191"/>
      <c r="G18" s="191"/>
      <c r="H18" s="191"/>
      <c r="I18" s="191"/>
      <c r="J18" s="191"/>
      <c r="K18" s="191"/>
      <c r="L18" s="191"/>
    </row>
    <row r="19" spans="1:12">
      <c r="A19" s="246"/>
      <c r="B19" s="162" t="str">
        <f>HYPERLINK("https://codeforces.com/group/MWSDmqGsZm/contest/223207","Sheet #9 (General Medium)")</f>
        <v>Sheet #9 (General Medium)</v>
      </c>
      <c r="C19" s="192" t="s">
        <v>556</v>
      </c>
      <c r="D19" s="192" t="s">
        <v>556</v>
      </c>
      <c r="E19" s="194" t="s">
        <v>587</v>
      </c>
      <c r="F19" s="194" t="s">
        <v>586</v>
      </c>
      <c r="G19" s="194" t="s">
        <v>596</v>
      </c>
      <c r="H19" s="192" t="s">
        <v>556</v>
      </c>
      <c r="I19" s="192" t="s">
        <v>556</v>
      </c>
      <c r="J19" s="192" t="s">
        <v>556</v>
      </c>
      <c r="K19" s="194" t="s">
        <v>591</v>
      </c>
      <c r="L19" s="198" t="s">
        <v>570</v>
      </c>
    </row>
    <row r="20" spans="1:12" ht="15.75" customHeight="1">
      <c r="A20" s="164"/>
      <c r="B20" s="155"/>
      <c r="C20" s="193"/>
      <c r="D20" s="193"/>
      <c r="E20" s="193"/>
      <c r="F20" s="193"/>
      <c r="G20" s="193"/>
      <c r="H20" s="193"/>
      <c r="I20" s="193"/>
      <c r="J20" s="193"/>
      <c r="K20" s="193"/>
      <c r="L20" s="193"/>
    </row>
    <row r="21" spans="1:12">
      <c r="A21" s="248" t="s">
        <v>471</v>
      </c>
      <c r="B21" s="159" t="s">
        <v>467</v>
      </c>
      <c r="C21" s="191"/>
      <c r="D21" s="191"/>
      <c r="E21" s="191"/>
      <c r="F21" s="191"/>
      <c r="G21" s="191"/>
      <c r="H21" s="191"/>
      <c r="I21" s="191"/>
      <c r="J21" s="191"/>
      <c r="K21" s="191"/>
      <c r="L21" s="191"/>
    </row>
    <row r="22" spans="1:12" ht="15.75" customHeight="1">
      <c r="A22" s="246"/>
      <c r="B22" s="161" t="s">
        <v>468</v>
      </c>
      <c r="C22" s="191"/>
      <c r="D22" s="191"/>
      <c r="E22" s="191"/>
      <c r="F22" s="191"/>
      <c r="G22" s="191"/>
      <c r="H22" s="191"/>
      <c r="I22" s="191"/>
      <c r="J22" s="191"/>
      <c r="K22" s="191"/>
      <c r="L22" s="191"/>
    </row>
    <row r="23" spans="1:12">
      <c r="A23" s="246"/>
      <c r="B23" s="162" t="str">
        <f>HYPERLINK("https://codeforces.com/group/MWSDmqGsZm/contest/223206","Sheet #8 (General Easy)")</f>
        <v>Sheet #8 (General Easy)</v>
      </c>
      <c r="C23" s="194" t="s">
        <v>591</v>
      </c>
      <c r="D23" s="192" t="s">
        <v>556</v>
      </c>
      <c r="E23" s="194" t="s">
        <v>608</v>
      </c>
      <c r="F23" s="194" t="s">
        <v>595</v>
      </c>
      <c r="G23" s="198" t="s">
        <v>570</v>
      </c>
      <c r="H23" s="194" t="s">
        <v>620</v>
      </c>
      <c r="I23" s="194" t="s">
        <v>586</v>
      </c>
      <c r="J23" s="194" t="s">
        <v>647</v>
      </c>
      <c r="K23" s="198" t="s">
        <v>570</v>
      </c>
      <c r="L23" s="198" t="s">
        <v>570</v>
      </c>
    </row>
    <row r="24" spans="1:12" ht="15.75" customHeight="1">
      <c r="A24" s="164"/>
      <c r="B24" s="155"/>
      <c r="C24" s="193"/>
      <c r="D24" s="193"/>
      <c r="E24" s="193"/>
      <c r="F24" s="193"/>
      <c r="G24" s="193"/>
      <c r="H24" s="193"/>
      <c r="I24" s="193"/>
      <c r="J24" s="193"/>
      <c r="K24" s="193"/>
      <c r="L24" s="193"/>
    </row>
    <row r="25" spans="1:12">
      <c r="A25" s="248" t="s">
        <v>472</v>
      </c>
      <c r="B25" s="159" t="s">
        <v>467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</row>
    <row r="26" spans="1:12">
      <c r="A26" s="246"/>
      <c r="B26" s="167" t="str">
        <f>HYPERLINK("https://youtu.be/ZlyYQqYj2W8", "C++ Language ( Recursive Functions 1- Intro)")</f>
        <v>C++ Language ( Recursive Functions 1- Intro)</v>
      </c>
      <c r="C26" s="168" t="b">
        <v>0</v>
      </c>
      <c r="D26" s="168" t="b">
        <v>0</v>
      </c>
      <c r="E26" s="168" t="b">
        <v>0</v>
      </c>
      <c r="F26" s="168" t="b">
        <v>0</v>
      </c>
      <c r="G26" s="168" t="b">
        <v>0</v>
      </c>
      <c r="H26" s="168" t="b">
        <v>0</v>
      </c>
      <c r="I26" s="168" t="b">
        <v>0</v>
      </c>
      <c r="J26" s="168" t="b">
        <v>0</v>
      </c>
      <c r="K26" s="168" t="b">
        <v>0</v>
      </c>
      <c r="L26" s="168" t="b">
        <v>0</v>
      </c>
    </row>
    <row r="27" spans="1:12">
      <c r="A27" s="246"/>
      <c r="B27" s="169" t="str">
        <f>HYPERLINK("https://youtu.be/OUxtZa4jyq4", "C++ Language ( Recursive Functions 2-Homework)")</f>
        <v>C++ Language ( Recursive Functions 2-Homework)</v>
      </c>
      <c r="C27" s="168" t="b">
        <v>0</v>
      </c>
      <c r="D27" s="168" t="b">
        <v>0</v>
      </c>
      <c r="E27" s="168" t="b">
        <v>0</v>
      </c>
      <c r="F27" s="168" t="b">
        <v>0</v>
      </c>
      <c r="G27" s="168" t="b">
        <v>0</v>
      </c>
      <c r="H27" s="168" t="b">
        <v>0</v>
      </c>
      <c r="I27" s="168" t="b">
        <v>0</v>
      </c>
      <c r="J27" s="168" t="b">
        <v>0</v>
      </c>
      <c r="K27" s="168" t="b">
        <v>0</v>
      </c>
      <c r="L27" s="168" t="b">
        <v>0</v>
      </c>
    </row>
    <row r="28" spans="1:12">
      <c r="A28" s="246"/>
      <c r="B28" s="170" t="s">
        <v>473</v>
      </c>
      <c r="C28" s="168" t="b">
        <v>0</v>
      </c>
      <c r="D28" s="168" t="b">
        <v>0</v>
      </c>
      <c r="E28" s="168" t="b">
        <v>0</v>
      </c>
      <c r="F28" s="168" t="b">
        <v>0</v>
      </c>
      <c r="G28" s="168" t="b">
        <v>0</v>
      </c>
      <c r="H28" s="168" t="b">
        <v>0</v>
      </c>
      <c r="I28" s="168" t="b">
        <v>0</v>
      </c>
      <c r="J28" s="168" t="b">
        <v>0</v>
      </c>
      <c r="K28" s="168" t="b">
        <v>0</v>
      </c>
      <c r="L28" s="168" t="b">
        <v>0</v>
      </c>
    </row>
    <row r="29" spans="1:12">
      <c r="A29" s="246"/>
      <c r="B29" s="171" t="s">
        <v>474</v>
      </c>
      <c r="C29" s="168" t="b">
        <v>0</v>
      </c>
      <c r="D29" s="168" t="b">
        <v>0</v>
      </c>
      <c r="E29" s="168" t="b">
        <v>0</v>
      </c>
      <c r="F29" s="168" t="b">
        <v>0</v>
      </c>
      <c r="G29" s="168" t="b">
        <v>0</v>
      </c>
      <c r="H29" s="168" t="b">
        <v>0</v>
      </c>
      <c r="I29" s="168" t="b">
        <v>0</v>
      </c>
      <c r="J29" s="168" t="b">
        <v>0</v>
      </c>
      <c r="K29" s="168" t="b">
        <v>0</v>
      </c>
      <c r="L29" s="168" t="b">
        <v>0</v>
      </c>
    </row>
    <row r="30" spans="1:12">
      <c r="A30" s="246"/>
      <c r="B30" s="171" t="s">
        <v>475</v>
      </c>
      <c r="C30" s="168" t="b">
        <v>0</v>
      </c>
      <c r="D30" s="168" t="b">
        <v>0</v>
      </c>
      <c r="E30" s="168" t="b">
        <v>0</v>
      </c>
      <c r="F30" s="168" t="b">
        <v>0</v>
      </c>
      <c r="G30" s="168" t="b">
        <v>0</v>
      </c>
      <c r="H30" s="168" t="b">
        <v>0</v>
      </c>
      <c r="I30" s="168" t="b">
        <v>0</v>
      </c>
      <c r="J30" s="168" t="b">
        <v>0</v>
      </c>
      <c r="K30" s="168" t="b">
        <v>0</v>
      </c>
      <c r="L30" s="168" t="b">
        <v>0</v>
      </c>
    </row>
    <row r="31" spans="1:12" ht="15.75" customHeight="1">
      <c r="A31" s="246"/>
      <c r="B31" s="161" t="s">
        <v>468</v>
      </c>
      <c r="C31" s="191"/>
      <c r="D31" s="191"/>
      <c r="E31" s="191"/>
      <c r="F31" s="191"/>
      <c r="G31" s="191"/>
      <c r="H31" s="191"/>
      <c r="I31" s="191"/>
      <c r="J31" s="191"/>
      <c r="K31" s="191"/>
      <c r="L31" s="191"/>
    </row>
    <row r="32" spans="1:12" ht="17.399999999999999">
      <c r="A32" s="246"/>
      <c r="B32" s="162" t="str">
        <f>HYPERLINK("https://codeforces.com/group/MWSDmqGsZm/contest/223339","Sheet #7 (Recursion)")</f>
        <v>Sheet #7 (Recursion)</v>
      </c>
      <c r="C32" s="194" t="s">
        <v>588</v>
      </c>
      <c r="D32" s="194" t="s">
        <v>597</v>
      </c>
      <c r="E32" s="198" t="s">
        <v>570</v>
      </c>
      <c r="F32" s="194" t="s">
        <v>647</v>
      </c>
      <c r="G32" s="194" t="s">
        <v>596</v>
      </c>
      <c r="H32" s="194" t="s">
        <v>563</v>
      </c>
      <c r="I32" s="194" t="s">
        <v>619</v>
      </c>
      <c r="J32" s="194" t="s">
        <v>632</v>
      </c>
      <c r="K32" s="194" t="s">
        <v>596</v>
      </c>
      <c r="L32" s="194" t="s">
        <v>608</v>
      </c>
    </row>
    <row r="33" spans="1:12" ht="13.2">
      <c r="A33" s="245" t="s">
        <v>461</v>
      </c>
      <c r="B33" s="151"/>
      <c r="C33" s="185"/>
      <c r="D33" s="185"/>
      <c r="E33" s="185"/>
      <c r="F33" s="185"/>
      <c r="G33" s="185"/>
      <c r="H33" s="185"/>
      <c r="I33" s="185"/>
      <c r="J33" s="185"/>
      <c r="K33" s="185"/>
      <c r="L33" s="185"/>
    </row>
    <row r="34" spans="1:12" ht="22.2">
      <c r="A34" s="246"/>
      <c r="B34" s="172" t="s">
        <v>476</v>
      </c>
      <c r="C34" s="196" t="s">
        <v>568</v>
      </c>
      <c r="D34" s="196" t="s">
        <v>602</v>
      </c>
      <c r="E34" s="196" t="s">
        <v>600</v>
      </c>
      <c r="F34" s="196" t="s">
        <v>559</v>
      </c>
      <c r="G34" s="196" t="s">
        <v>600</v>
      </c>
      <c r="H34" s="196" t="s">
        <v>602</v>
      </c>
      <c r="I34" s="196" t="s">
        <v>602</v>
      </c>
      <c r="J34" s="196" t="s">
        <v>601</v>
      </c>
      <c r="K34" s="196" t="s">
        <v>568</v>
      </c>
      <c r="L34" s="210" t="s">
        <v>599</v>
      </c>
    </row>
    <row r="35" spans="1:12" ht="13.2">
      <c r="A35" s="247"/>
      <c r="B35" s="155"/>
      <c r="C35" s="188"/>
      <c r="D35" s="188"/>
      <c r="E35" s="188"/>
      <c r="F35" s="188"/>
      <c r="G35" s="188"/>
      <c r="H35" s="188"/>
      <c r="I35" s="188"/>
      <c r="J35" s="188"/>
      <c r="K35" s="188"/>
      <c r="L35" s="188"/>
    </row>
    <row r="36" spans="1:12" ht="13.2">
      <c r="A36" s="245" t="s">
        <v>461</v>
      </c>
      <c r="B36" s="155"/>
      <c r="C36" s="188"/>
      <c r="D36" s="188"/>
      <c r="E36" s="188"/>
      <c r="F36" s="188"/>
      <c r="G36" s="188"/>
      <c r="H36" s="188"/>
      <c r="I36" s="188"/>
      <c r="J36" s="188"/>
      <c r="K36" s="188"/>
      <c r="L36" s="188"/>
    </row>
    <row r="37" spans="1:12" ht="22.2">
      <c r="A37" s="246"/>
      <c r="B37" s="153" t="s">
        <v>477</v>
      </c>
      <c r="C37" s="186" t="s">
        <v>564</v>
      </c>
      <c r="D37" s="186" t="s">
        <v>604</v>
      </c>
      <c r="E37" s="186" t="s">
        <v>604</v>
      </c>
      <c r="F37" s="186" t="s">
        <v>561</v>
      </c>
      <c r="G37" s="186" t="s">
        <v>564</v>
      </c>
      <c r="H37" s="186" t="s">
        <v>604</v>
      </c>
      <c r="I37" s="186" t="s">
        <v>604</v>
      </c>
      <c r="J37" s="186" t="s">
        <v>603</v>
      </c>
      <c r="K37" s="186" t="s">
        <v>564</v>
      </c>
      <c r="L37" s="208" t="s">
        <v>569</v>
      </c>
    </row>
    <row r="38" spans="1:12" ht="13.2">
      <c r="A38" s="247"/>
      <c r="B38" s="155"/>
      <c r="C38" s="188"/>
      <c r="D38" s="188"/>
      <c r="E38" s="188"/>
      <c r="F38" s="188"/>
      <c r="G38" s="188"/>
      <c r="H38" s="188"/>
      <c r="I38" s="188"/>
      <c r="J38" s="188"/>
      <c r="K38" s="188"/>
      <c r="L38" s="188"/>
    </row>
    <row r="39" spans="1:12" ht="17.399999999999999">
      <c r="A39" s="248" t="s">
        <v>478</v>
      </c>
      <c r="B39" s="159" t="s">
        <v>467</v>
      </c>
      <c r="C39" s="195"/>
      <c r="D39" s="195"/>
      <c r="E39" s="195"/>
      <c r="F39" s="195"/>
      <c r="G39" s="195"/>
      <c r="H39" s="195"/>
      <c r="I39" s="195"/>
      <c r="J39" s="195"/>
      <c r="K39" s="195"/>
      <c r="L39" s="195"/>
    </row>
    <row r="40" spans="1:12" ht="15.6">
      <c r="A40" s="246"/>
      <c r="B40" s="170" t="s">
        <v>479</v>
      </c>
      <c r="C40" s="168" t="b">
        <v>0</v>
      </c>
      <c r="D40" s="168" t="b">
        <v>0</v>
      </c>
      <c r="E40" s="168" t="b">
        <v>0</v>
      </c>
      <c r="F40" s="168" t="b">
        <v>0</v>
      </c>
      <c r="G40" s="168" t="b">
        <v>0</v>
      </c>
      <c r="H40" s="168" t="b">
        <v>0</v>
      </c>
      <c r="I40" s="168" t="b">
        <v>0</v>
      </c>
      <c r="J40" s="168" t="b">
        <v>0</v>
      </c>
      <c r="K40" s="168" t="b">
        <v>0</v>
      </c>
      <c r="L40" s="168" t="b">
        <v>0</v>
      </c>
    </row>
    <row r="41" spans="1:12" ht="15.6">
      <c r="A41" s="246"/>
      <c r="B41" s="170" t="s">
        <v>480</v>
      </c>
      <c r="C41" s="168" t="b">
        <v>0</v>
      </c>
      <c r="D41" s="168" t="b">
        <v>0</v>
      </c>
      <c r="E41" s="168" t="b">
        <v>0</v>
      </c>
      <c r="F41" s="168" t="b">
        <v>0</v>
      </c>
      <c r="G41" s="168" t="b">
        <v>0</v>
      </c>
      <c r="H41" s="168" t="b">
        <v>0</v>
      </c>
      <c r="I41" s="168" t="b">
        <v>0</v>
      </c>
      <c r="J41" s="168" t="b">
        <v>0</v>
      </c>
      <c r="K41" s="168" t="b">
        <v>0</v>
      </c>
      <c r="L41" s="168" t="b">
        <v>0</v>
      </c>
    </row>
    <row r="42" spans="1:12" ht="15.6">
      <c r="A42" s="246"/>
      <c r="B42" s="170" t="s">
        <v>481</v>
      </c>
      <c r="C42" s="168" t="b">
        <v>0</v>
      </c>
      <c r="D42" s="168" t="b">
        <v>0</v>
      </c>
      <c r="E42" s="168" t="b">
        <v>0</v>
      </c>
      <c r="F42" s="168" t="b">
        <v>0</v>
      </c>
      <c r="G42" s="168" t="b">
        <v>0</v>
      </c>
      <c r="H42" s="168" t="b">
        <v>0</v>
      </c>
      <c r="I42" s="168" t="b">
        <v>0</v>
      </c>
      <c r="J42" s="168" t="b">
        <v>0</v>
      </c>
      <c r="K42" s="168" t="b">
        <v>0</v>
      </c>
      <c r="L42" s="168" t="b">
        <v>0</v>
      </c>
    </row>
    <row r="43" spans="1:12" ht="15.6">
      <c r="A43" s="246"/>
      <c r="B43" s="170" t="s">
        <v>482</v>
      </c>
      <c r="C43" s="168" t="b">
        <v>0</v>
      </c>
      <c r="D43" s="168" t="b">
        <v>0</v>
      </c>
      <c r="E43" s="168" t="b">
        <v>0</v>
      </c>
      <c r="F43" s="168" t="b">
        <v>0</v>
      </c>
      <c r="G43" s="168" t="b">
        <v>0</v>
      </c>
      <c r="H43" s="168" t="b">
        <v>0</v>
      </c>
      <c r="I43" s="168" t="b">
        <v>0</v>
      </c>
      <c r="J43" s="168" t="b">
        <v>0</v>
      </c>
      <c r="K43" s="168" t="b">
        <v>0</v>
      </c>
      <c r="L43" s="168" t="b">
        <v>0</v>
      </c>
    </row>
    <row r="44" spans="1:12" ht="15.6">
      <c r="A44" s="246"/>
      <c r="B44" s="170" t="s">
        <v>483</v>
      </c>
      <c r="C44" s="168" t="b">
        <v>0</v>
      </c>
      <c r="D44" s="168" t="b">
        <v>0</v>
      </c>
      <c r="E44" s="168" t="b">
        <v>0</v>
      </c>
      <c r="F44" s="168" t="b">
        <v>0</v>
      </c>
      <c r="G44" s="168" t="b">
        <v>0</v>
      </c>
      <c r="H44" s="168" t="b">
        <v>0</v>
      </c>
      <c r="I44" s="168" t="b">
        <v>0</v>
      </c>
      <c r="J44" s="168" t="b">
        <v>0</v>
      </c>
      <c r="K44" s="168" t="b">
        <v>0</v>
      </c>
      <c r="L44" s="168" t="b">
        <v>0</v>
      </c>
    </row>
    <row r="45" spans="1:12" ht="15.6">
      <c r="A45" s="246"/>
      <c r="B45" s="171" t="s">
        <v>484</v>
      </c>
      <c r="C45" s="168" t="b">
        <v>0</v>
      </c>
      <c r="D45" s="168" t="b">
        <v>0</v>
      </c>
      <c r="E45" s="168" t="b">
        <v>0</v>
      </c>
      <c r="F45" s="168" t="b">
        <v>0</v>
      </c>
      <c r="G45" s="168" t="b">
        <v>0</v>
      </c>
      <c r="H45" s="168" t="b">
        <v>0</v>
      </c>
      <c r="I45" s="168" t="b">
        <v>0</v>
      </c>
      <c r="J45" s="168" t="b">
        <v>0</v>
      </c>
      <c r="K45" s="168" t="b">
        <v>0</v>
      </c>
      <c r="L45" s="168" t="b">
        <v>0</v>
      </c>
    </row>
    <row r="46" spans="1:12" ht="15.6">
      <c r="A46" s="246"/>
      <c r="B46" s="171" t="s">
        <v>485</v>
      </c>
      <c r="C46" s="168" t="b">
        <v>0</v>
      </c>
      <c r="D46" s="213" t="b">
        <v>0</v>
      </c>
      <c r="E46" s="168" t="b">
        <v>0</v>
      </c>
      <c r="F46" s="168" t="b">
        <v>0</v>
      </c>
      <c r="G46" s="168" t="b">
        <v>0</v>
      </c>
      <c r="H46" s="168" t="b">
        <v>0</v>
      </c>
      <c r="I46" s="168" t="b">
        <v>0</v>
      </c>
      <c r="J46" s="168" t="b">
        <v>0</v>
      </c>
      <c r="K46" s="168" t="b">
        <v>0</v>
      </c>
      <c r="L46" s="168" t="b">
        <v>0</v>
      </c>
    </row>
    <row r="47" spans="1:12" ht="15.6">
      <c r="A47" s="246"/>
      <c r="B47" s="171" t="s">
        <v>486</v>
      </c>
      <c r="C47" s="168" t="b">
        <v>0</v>
      </c>
      <c r="D47" s="213" t="b">
        <v>0</v>
      </c>
      <c r="E47" s="168" t="b">
        <v>0</v>
      </c>
      <c r="F47" s="168" t="b">
        <v>0</v>
      </c>
      <c r="G47" s="168" t="b">
        <v>0</v>
      </c>
      <c r="H47" s="168" t="b">
        <v>0</v>
      </c>
      <c r="I47" s="168" t="b">
        <v>0</v>
      </c>
      <c r="J47" s="168" t="b">
        <v>0</v>
      </c>
      <c r="K47" s="168" t="b">
        <v>0</v>
      </c>
      <c r="L47" s="168" t="b">
        <v>0</v>
      </c>
    </row>
    <row r="48" spans="1:12" ht="15.6">
      <c r="A48" s="246"/>
      <c r="B48" s="174" t="s">
        <v>487</v>
      </c>
      <c r="C48" s="168" t="b">
        <v>0</v>
      </c>
      <c r="D48" s="213" t="b">
        <v>0</v>
      </c>
      <c r="E48" s="168" t="b">
        <v>0</v>
      </c>
      <c r="F48" s="168" t="b">
        <v>0</v>
      </c>
      <c r="G48" s="168" t="b">
        <v>0</v>
      </c>
      <c r="H48" s="168" t="b">
        <v>0</v>
      </c>
      <c r="I48" s="168" t="b">
        <v>0</v>
      </c>
      <c r="J48" s="168" t="b">
        <v>0</v>
      </c>
      <c r="K48" s="168" t="b">
        <v>0</v>
      </c>
      <c r="L48" s="168" t="b">
        <v>0</v>
      </c>
    </row>
    <row r="49" spans="1:12" ht="22.8">
      <c r="A49" s="246"/>
      <c r="B49" s="161" t="s">
        <v>468</v>
      </c>
      <c r="C49" s="191"/>
      <c r="D49" s="191"/>
      <c r="E49" s="191"/>
      <c r="F49" s="191"/>
      <c r="G49" s="191"/>
      <c r="H49" s="191"/>
      <c r="I49" s="191"/>
      <c r="J49" s="191"/>
      <c r="K49" s="191"/>
      <c r="L49" s="191"/>
    </row>
    <row r="50" spans="1:12" ht="17.399999999999999">
      <c r="A50" s="246"/>
      <c r="B50" s="162" t="str">
        <f>HYPERLINK("https://codeforces.com/group/MWSDmqGsZm/contest/223338","Sheet #6(Math - Geometry)")</f>
        <v>Sheet #6(Math - Geometry)</v>
      </c>
      <c r="C50" s="194" t="s">
        <v>594</v>
      </c>
      <c r="D50" s="214" t="s">
        <v>620</v>
      </c>
      <c r="E50" s="194" t="s">
        <v>608</v>
      </c>
      <c r="F50" s="194" t="s">
        <v>608</v>
      </c>
      <c r="G50" s="194" t="s">
        <v>567</v>
      </c>
      <c r="H50" s="194" t="s">
        <v>558</v>
      </c>
      <c r="I50" s="194" t="s">
        <v>596</v>
      </c>
      <c r="J50" s="194" t="s">
        <v>593</v>
      </c>
      <c r="K50" s="194" t="s">
        <v>594</v>
      </c>
      <c r="L50" s="198" t="s">
        <v>570</v>
      </c>
    </row>
    <row r="51" spans="1:12" ht="13.2">
      <c r="A51" s="245" t="s">
        <v>461</v>
      </c>
      <c r="B51" s="155"/>
      <c r="C51" s="188"/>
      <c r="D51" s="188"/>
      <c r="E51" s="188"/>
      <c r="F51" s="188"/>
      <c r="G51" s="188"/>
      <c r="H51" s="188"/>
      <c r="I51" s="188"/>
      <c r="J51" s="188"/>
      <c r="K51" s="188"/>
      <c r="L51" s="188"/>
    </row>
    <row r="52" spans="1:12" ht="22.2">
      <c r="A52" s="246"/>
      <c r="B52" s="153" t="s">
        <v>488</v>
      </c>
      <c r="C52" s="186" t="s">
        <v>564</v>
      </c>
      <c r="D52" s="215" t="s">
        <v>569</v>
      </c>
      <c r="E52" s="186" t="s">
        <v>604</v>
      </c>
      <c r="F52" s="186" t="s">
        <v>564</v>
      </c>
      <c r="G52" s="186" t="s">
        <v>564</v>
      </c>
      <c r="H52" s="186" t="s">
        <v>604</v>
      </c>
      <c r="I52" s="186" t="s">
        <v>564</v>
      </c>
      <c r="J52" s="186" t="s">
        <v>604</v>
      </c>
      <c r="K52" s="208" t="s">
        <v>569</v>
      </c>
      <c r="L52" s="208" t="s">
        <v>569</v>
      </c>
    </row>
    <row r="53" spans="1:12" ht="13.2">
      <c r="A53" s="247"/>
      <c r="B53" s="155"/>
      <c r="C53" s="188"/>
      <c r="D53" s="188"/>
      <c r="E53" s="188"/>
      <c r="F53" s="188"/>
      <c r="G53" s="188"/>
      <c r="H53" s="188"/>
      <c r="I53" s="188"/>
      <c r="J53" s="188"/>
      <c r="K53" s="188"/>
      <c r="L53" s="188"/>
    </row>
    <row r="54" spans="1:12" ht="13.2">
      <c r="A54" s="245" t="s">
        <v>461</v>
      </c>
      <c r="B54" s="155"/>
      <c r="C54" s="188"/>
      <c r="D54" s="188"/>
      <c r="E54" s="188"/>
      <c r="F54" s="188"/>
      <c r="G54" s="188"/>
      <c r="H54" s="188"/>
      <c r="I54" s="188"/>
      <c r="J54" s="188"/>
      <c r="K54" s="188"/>
      <c r="L54" s="188"/>
    </row>
    <row r="55" spans="1:12" ht="22.2">
      <c r="A55" s="246"/>
      <c r="B55" s="153" t="s">
        <v>489</v>
      </c>
      <c r="C55" s="186" t="s">
        <v>564</v>
      </c>
      <c r="D55" s="215" t="s">
        <v>569</v>
      </c>
      <c r="E55" s="186" t="s">
        <v>564</v>
      </c>
      <c r="F55" s="186" t="s">
        <v>604</v>
      </c>
      <c r="G55" s="208" t="s">
        <v>569</v>
      </c>
      <c r="H55" s="186" t="s">
        <v>564</v>
      </c>
      <c r="I55" s="186" t="s">
        <v>604</v>
      </c>
      <c r="J55" s="186" t="s">
        <v>604</v>
      </c>
      <c r="K55" s="208" t="s">
        <v>569</v>
      </c>
      <c r="L55" s="208" t="s">
        <v>569</v>
      </c>
    </row>
    <row r="56" spans="1:12" ht="13.2">
      <c r="A56" s="247"/>
      <c r="B56" s="155"/>
      <c r="C56" s="188"/>
      <c r="D56" s="188"/>
      <c r="E56" s="188"/>
      <c r="F56" s="188"/>
      <c r="G56" s="188"/>
      <c r="H56" s="188"/>
      <c r="I56" s="188"/>
      <c r="J56" s="188"/>
      <c r="K56" s="188"/>
      <c r="L56" s="188"/>
    </row>
    <row r="57" spans="1:12" ht="17.399999999999999">
      <c r="A57" s="248" t="s">
        <v>490</v>
      </c>
      <c r="B57" s="159" t="s">
        <v>467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  <row r="58" spans="1:12" ht="15.6">
      <c r="A58" s="246"/>
      <c r="B58" s="175" t="s">
        <v>491</v>
      </c>
      <c r="C58" s="168" t="b">
        <v>0</v>
      </c>
      <c r="D58" s="213" t="b">
        <v>0</v>
      </c>
      <c r="E58" s="168" t="b">
        <v>0</v>
      </c>
      <c r="F58" s="168" t="b">
        <v>0</v>
      </c>
      <c r="G58" s="168" t="b">
        <v>0</v>
      </c>
      <c r="H58" s="168" t="b">
        <v>0</v>
      </c>
      <c r="I58" s="168" t="b">
        <v>0</v>
      </c>
      <c r="J58" s="168" t="b">
        <v>0</v>
      </c>
      <c r="K58" s="168" t="b">
        <v>0</v>
      </c>
      <c r="L58" s="168" t="b">
        <v>0</v>
      </c>
    </row>
    <row r="59" spans="1:12" ht="15.6">
      <c r="A59" s="246"/>
      <c r="B59" s="175" t="s">
        <v>492</v>
      </c>
      <c r="C59" s="168" t="b">
        <v>0</v>
      </c>
      <c r="D59" s="213" t="b">
        <v>0</v>
      </c>
      <c r="E59" s="168" t="b">
        <v>0</v>
      </c>
      <c r="F59" s="168" t="b">
        <v>0</v>
      </c>
      <c r="G59" s="168" t="b">
        <v>0</v>
      </c>
      <c r="H59" s="168" t="b">
        <v>0</v>
      </c>
      <c r="I59" s="168" t="b">
        <v>0</v>
      </c>
      <c r="J59" s="168" t="b">
        <v>0</v>
      </c>
      <c r="K59" s="168" t="b">
        <v>0</v>
      </c>
      <c r="L59" s="168" t="b">
        <v>0</v>
      </c>
    </row>
    <row r="60" spans="1:12" ht="15.6">
      <c r="A60" s="246"/>
      <c r="B60" s="175" t="s">
        <v>493</v>
      </c>
      <c r="C60" s="168" t="b">
        <v>0</v>
      </c>
      <c r="D60" s="213" t="b">
        <v>0</v>
      </c>
      <c r="E60" s="168" t="b">
        <v>0</v>
      </c>
      <c r="F60" s="168" t="b">
        <v>0</v>
      </c>
      <c r="G60" s="168" t="b">
        <v>0</v>
      </c>
      <c r="H60" s="168" t="b">
        <v>0</v>
      </c>
      <c r="I60" s="168" t="b">
        <v>0</v>
      </c>
      <c r="J60" s="168" t="b">
        <v>0</v>
      </c>
      <c r="K60" s="168" t="b">
        <v>0</v>
      </c>
      <c r="L60" s="168" t="b">
        <v>0</v>
      </c>
    </row>
    <row r="61" spans="1:12" ht="15.6">
      <c r="A61" s="246"/>
      <c r="B61" s="171" t="s">
        <v>494</v>
      </c>
      <c r="C61" s="168" t="b">
        <v>0</v>
      </c>
      <c r="D61" s="213" t="b">
        <v>0</v>
      </c>
      <c r="E61" s="168" t="b">
        <v>0</v>
      </c>
      <c r="F61" s="168" t="b">
        <v>0</v>
      </c>
      <c r="G61" s="168" t="b">
        <v>0</v>
      </c>
      <c r="H61" s="168" t="b">
        <v>0</v>
      </c>
      <c r="I61" s="168" t="b">
        <v>0</v>
      </c>
      <c r="J61" s="168" t="b">
        <v>0</v>
      </c>
      <c r="K61" s="168" t="b">
        <v>0</v>
      </c>
      <c r="L61" s="168" t="b">
        <v>0</v>
      </c>
    </row>
    <row r="62" spans="1:12" ht="15.6">
      <c r="A62" s="246"/>
      <c r="B62" s="171" t="s">
        <v>495</v>
      </c>
      <c r="C62" s="168" t="b">
        <v>0</v>
      </c>
      <c r="D62" s="168" t="b">
        <v>0</v>
      </c>
      <c r="E62" s="168" t="b">
        <v>0</v>
      </c>
      <c r="F62" s="168" t="b">
        <v>0</v>
      </c>
      <c r="G62" s="168" t="b">
        <v>0</v>
      </c>
      <c r="H62" s="168" t="b">
        <v>0</v>
      </c>
      <c r="I62" s="168" t="b">
        <v>0</v>
      </c>
      <c r="J62" s="168" t="b">
        <v>0</v>
      </c>
      <c r="K62" s="168" t="b">
        <v>0</v>
      </c>
      <c r="L62" s="168" t="b">
        <v>0</v>
      </c>
    </row>
    <row r="63" spans="1:12" ht="22.8">
      <c r="A63" s="246"/>
      <c r="B63" s="161" t="s">
        <v>468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</row>
    <row r="64" spans="1:12" ht="17.399999999999999">
      <c r="A64" s="246"/>
      <c r="B64" s="162" t="str">
        <f>HYPERLINK("https://codeforces.com/group/MWSDmqGsZm/contest/223205","Sheet #5(Functions)")</f>
        <v>Sheet #5(Functions)</v>
      </c>
      <c r="C64" s="198" t="s">
        <v>565</v>
      </c>
      <c r="D64" s="198" t="s">
        <v>565</v>
      </c>
      <c r="E64" s="198" t="s">
        <v>565</v>
      </c>
      <c r="F64" s="198" t="s">
        <v>565</v>
      </c>
      <c r="G64" s="198" t="s">
        <v>565</v>
      </c>
      <c r="H64" s="198" t="s">
        <v>565</v>
      </c>
      <c r="I64" s="194" t="s">
        <v>605</v>
      </c>
      <c r="J64" s="194" t="s">
        <v>622</v>
      </c>
      <c r="K64" s="198" t="s">
        <v>565</v>
      </c>
      <c r="L64" s="198" t="s">
        <v>565</v>
      </c>
    </row>
    <row r="65" spans="1:12" ht="13.2">
      <c r="A65" s="164"/>
      <c r="B65" s="155"/>
      <c r="C65" s="193"/>
      <c r="D65" s="193"/>
      <c r="E65" s="193"/>
      <c r="F65" s="193"/>
      <c r="G65" s="193"/>
      <c r="H65" s="193"/>
      <c r="I65" s="193"/>
      <c r="J65" s="193"/>
      <c r="K65" s="193"/>
      <c r="L65" s="193"/>
    </row>
    <row r="66" spans="1:12" ht="17.399999999999999">
      <c r="A66" s="248" t="s">
        <v>496</v>
      </c>
      <c r="B66" s="159" t="s">
        <v>467</v>
      </c>
      <c r="C66" s="195"/>
      <c r="D66" s="195"/>
      <c r="E66" s="195"/>
      <c r="F66" s="195"/>
      <c r="G66" s="195"/>
      <c r="H66" s="195"/>
      <c r="I66" s="195"/>
      <c r="J66" s="195"/>
      <c r="K66" s="195"/>
      <c r="L66" s="195"/>
    </row>
    <row r="67" spans="1:12" ht="15.6">
      <c r="A67" s="246"/>
      <c r="B67" s="175" t="s">
        <v>497</v>
      </c>
      <c r="C67" s="168" t="b">
        <v>0</v>
      </c>
      <c r="D67" s="168" t="b">
        <v>0</v>
      </c>
      <c r="E67" s="168" t="b">
        <v>0</v>
      </c>
      <c r="F67" s="168" t="b">
        <v>0</v>
      </c>
      <c r="G67" s="168" t="b">
        <v>0</v>
      </c>
      <c r="H67" s="168" t="b">
        <v>0</v>
      </c>
      <c r="I67" s="168" t="b">
        <v>0</v>
      </c>
      <c r="J67" s="168" t="b">
        <v>0</v>
      </c>
      <c r="K67" s="168" t="b">
        <v>0</v>
      </c>
      <c r="L67" s="168" t="b">
        <v>0</v>
      </c>
    </row>
    <row r="68" spans="1:12" ht="15.6">
      <c r="A68" s="246"/>
      <c r="B68" s="175" t="s">
        <v>498</v>
      </c>
      <c r="C68" s="168" t="b">
        <v>0</v>
      </c>
      <c r="D68" s="168" t="b">
        <v>0</v>
      </c>
      <c r="E68" s="168" t="b">
        <v>0</v>
      </c>
      <c r="F68" s="168" t="b">
        <v>0</v>
      </c>
      <c r="G68" s="168" t="b">
        <v>0</v>
      </c>
      <c r="H68" s="168" t="b">
        <v>0</v>
      </c>
      <c r="I68" s="168" t="b">
        <v>0</v>
      </c>
      <c r="J68" s="168" t="b">
        <v>0</v>
      </c>
      <c r="K68" s="168" t="b">
        <v>0</v>
      </c>
      <c r="L68" s="168" t="b">
        <v>0</v>
      </c>
    </row>
    <row r="69" spans="1:12" ht="15.6">
      <c r="A69" s="246"/>
      <c r="B69" s="175" t="s">
        <v>499</v>
      </c>
      <c r="C69" s="168" t="b">
        <v>0</v>
      </c>
      <c r="D69" s="168" t="b">
        <v>0</v>
      </c>
      <c r="E69" s="168" t="b">
        <v>0</v>
      </c>
      <c r="F69" s="168" t="b">
        <v>0</v>
      </c>
      <c r="G69" s="168" t="b">
        <v>0</v>
      </c>
      <c r="H69" s="168" t="b">
        <v>0</v>
      </c>
      <c r="I69" s="168" t="b">
        <v>0</v>
      </c>
      <c r="J69" s="168" t="b">
        <v>0</v>
      </c>
      <c r="K69" s="168" t="b">
        <v>0</v>
      </c>
      <c r="L69" s="168" t="b">
        <v>0</v>
      </c>
    </row>
    <row r="70" spans="1:12" ht="15.6">
      <c r="A70" s="246"/>
      <c r="B70" s="175" t="str">
        <f>HYPERLINK("https://www.youtube.com/watch?v=RCz81Q8kDPU&amp;t=", "C++ Language (Strings Video)")</f>
        <v>C++ Language (Strings Video)</v>
      </c>
      <c r="C70" s="168" t="b">
        <v>0</v>
      </c>
      <c r="D70" s="168" t="b">
        <v>0</v>
      </c>
      <c r="E70" s="168" t="b">
        <v>0</v>
      </c>
      <c r="F70" s="168" t="b">
        <v>0</v>
      </c>
      <c r="G70" s="168" t="b">
        <v>0</v>
      </c>
      <c r="H70" s="168" t="b">
        <v>0</v>
      </c>
      <c r="I70" s="168" t="b">
        <v>0</v>
      </c>
      <c r="J70" s="168" t="b">
        <v>0</v>
      </c>
      <c r="K70" s="168" t="b">
        <v>0</v>
      </c>
      <c r="L70" s="168" t="b">
        <v>0</v>
      </c>
    </row>
    <row r="71" spans="1:12" ht="15.6">
      <c r="A71" s="246"/>
      <c r="B71" s="171" t="s">
        <v>500</v>
      </c>
      <c r="C71" s="168" t="b">
        <v>0</v>
      </c>
      <c r="D71" s="168" t="b">
        <v>0</v>
      </c>
      <c r="E71" s="168" t="b">
        <v>0</v>
      </c>
      <c r="F71" s="168" t="b">
        <v>0</v>
      </c>
      <c r="G71" s="168" t="b">
        <v>0</v>
      </c>
      <c r="H71" s="168" t="b">
        <v>0</v>
      </c>
      <c r="I71" s="168" t="b">
        <v>0</v>
      </c>
      <c r="J71" s="168" t="b">
        <v>0</v>
      </c>
      <c r="K71" s="168" t="b">
        <v>0</v>
      </c>
      <c r="L71" s="168" t="b">
        <v>0</v>
      </c>
    </row>
    <row r="72" spans="1:12" ht="15.6">
      <c r="A72" s="246"/>
      <c r="B72" s="171" t="s">
        <v>501</v>
      </c>
      <c r="C72" s="168" t="b">
        <v>0</v>
      </c>
      <c r="D72" s="168" t="b">
        <v>0</v>
      </c>
      <c r="E72" s="168" t="b">
        <v>0</v>
      </c>
      <c r="F72" s="168" t="b">
        <v>0</v>
      </c>
      <c r="G72" s="168" t="b">
        <v>0</v>
      </c>
      <c r="H72" s="168" t="b">
        <v>0</v>
      </c>
      <c r="I72" s="168" t="b">
        <v>0</v>
      </c>
      <c r="J72" s="168" t="b">
        <v>0</v>
      </c>
      <c r="K72" s="168" t="b">
        <v>0</v>
      </c>
      <c r="L72" s="168" t="b">
        <v>0</v>
      </c>
    </row>
    <row r="73" spans="1:12" ht="22.8">
      <c r="A73" s="246"/>
      <c r="B73" s="161" t="s">
        <v>468</v>
      </c>
      <c r="C73" s="191"/>
      <c r="D73" s="191"/>
      <c r="E73" s="191"/>
      <c r="F73" s="191"/>
      <c r="G73" s="191"/>
      <c r="H73" s="191"/>
      <c r="I73" s="191"/>
      <c r="J73" s="191"/>
      <c r="K73" s="191"/>
      <c r="L73" s="191"/>
    </row>
    <row r="74" spans="1:12" ht="17.399999999999999">
      <c r="A74" s="246"/>
      <c r="B74" s="175" t="str">
        <f>HYPERLINK("https://codeforces.com/group/MWSDmqGsZm/contest/219856","Sheet #4 (Strings)")</f>
        <v>Sheet #4 (Strings)</v>
      </c>
      <c r="C74" s="199" t="s">
        <v>567</v>
      </c>
      <c r="D74" s="204" t="s">
        <v>570</v>
      </c>
      <c r="E74" s="204" t="s">
        <v>570</v>
      </c>
      <c r="F74" s="199" t="s">
        <v>567</v>
      </c>
      <c r="G74" s="199" t="s">
        <v>567</v>
      </c>
      <c r="H74" s="199" t="s">
        <v>563</v>
      </c>
      <c r="I74" s="199" t="s">
        <v>567</v>
      </c>
      <c r="J74" s="199" t="s">
        <v>596</v>
      </c>
      <c r="K74" s="199" t="s">
        <v>567</v>
      </c>
      <c r="L74" s="199" t="s">
        <v>608</v>
      </c>
    </row>
    <row r="75" spans="1:12" ht="13.2">
      <c r="A75" s="245" t="s">
        <v>461</v>
      </c>
      <c r="B75" s="155"/>
      <c r="C75" s="188"/>
      <c r="D75" s="188"/>
      <c r="E75" s="188"/>
      <c r="F75" s="188"/>
      <c r="G75" s="188"/>
      <c r="H75" s="188"/>
      <c r="I75" s="188"/>
      <c r="J75" s="188"/>
      <c r="K75" s="188"/>
      <c r="L75" s="188"/>
    </row>
    <row r="76" spans="1:12" ht="22.2">
      <c r="A76" s="246"/>
      <c r="B76" s="153" t="s">
        <v>502</v>
      </c>
      <c r="C76" s="208" t="s">
        <v>599</v>
      </c>
      <c r="D76" s="186" t="s">
        <v>600</v>
      </c>
      <c r="E76" s="208" t="s">
        <v>599</v>
      </c>
      <c r="F76" s="186" t="s">
        <v>568</v>
      </c>
      <c r="G76" s="186" t="s">
        <v>568</v>
      </c>
      <c r="H76" s="186" t="s">
        <v>600</v>
      </c>
      <c r="I76" s="186" t="s">
        <v>568</v>
      </c>
      <c r="J76" s="186" t="s">
        <v>602</v>
      </c>
      <c r="K76" s="208" t="s">
        <v>599</v>
      </c>
      <c r="L76" s="208" t="s">
        <v>599</v>
      </c>
    </row>
    <row r="77" spans="1:12" ht="13.2">
      <c r="A77" s="247"/>
      <c r="B77" s="155"/>
      <c r="C77" s="188"/>
      <c r="D77" s="188"/>
      <c r="E77" s="188"/>
      <c r="F77" s="188"/>
      <c r="G77" s="188"/>
      <c r="H77" s="188"/>
      <c r="I77" s="188"/>
      <c r="J77" s="188"/>
      <c r="K77" s="188"/>
      <c r="L77" s="188"/>
    </row>
    <row r="78" spans="1:12" ht="13.2">
      <c r="A78" s="250" t="s">
        <v>461</v>
      </c>
      <c r="B78" s="155"/>
      <c r="C78" s="188"/>
      <c r="D78" s="188"/>
      <c r="E78" s="188"/>
      <c r="F78" s="188"/>
      <c r="G78" s="188"/>
      <c r="H78" s="188"/>
      <c r="I78" s="188"/>
      <c r="J78" s="188"/>
      <c r="K78" s="188"/>
      <c r="L78" s="188"/>
    </row>
    <row r="79" spans="1:12" ht="22.2">
      <c r="A79" s="246"/>
      <c r="B79" s="153" t="s">
        <v>503</v>
      </c>
      <c r="C79" s="186" t="s">
        <v>568</v>
      </c>
      <c r="D79" s="186" t="s">
        <v>600</v>
      </c>
      <c r="E79" s="186" t="s">
        <v>568</v>
      </c>
      <c r="F79" s="186" t="s">
        <v>568</v>
      </c>
      <c r="G79" s="186" t="s">
        <v>600</v>
      </c>
      <c r="H79" s="186" t="s">
        <v>568</v>
      </c>
      <c r="I79" s="208" t="s">
        <v>599</v>
      </c>
      <c r="J79" s="186" t="s">
        <v>559</v>
      </c>
      <c r="K79" s="186" t="s">
        <v>568</v>
      </c>
      <c r="L79" s="208" t="s">
        <v>599</v>
      </c>
    </row>
    <row r="80" spans="1:12" ht="13.2">
      <c r="A80" s="247"/>
      <c r="B80" s="155"/>
      <c r="C80" s="188"/>
      <c r="D80" s="188"/>
      <c r="E80" s="188"/>
      <c r="F80" s="188"/>
      <c r="G80" s="188"/>
      <c r="H80" s="188"/>
      <c r="I80" s="188"/>
      <c r="J80" s="188"/>
      <c r="K80" s="188"/>
      <c r="L80" s="188"/>
    </row>
    <row r="81" spans="1:12" ht="13.2">
      <c r="A81" s="249" t="s">
        <v>504</v>
      </c>
      <c r="B81" s="155"/>
      <c r="C81" s="188"/>
      <c r="D81" s="188"/>
      <c r="E81" s="188"/>
      <c r="F81" s="188"/>
      <c r="G81" s="188"/>
      <c r="H81" s="188"/>
      <c r="I81" s="188"/>
      <c r="J81" s="188"/>
      <c r="K81" s="188"/>
      <c r="L81" s="188"/>
    </row>
    <row r="82" spans="1:12" ht="22.2">
      <c r="A82" s="246"/>
      <c r="B82" s="153" t="s">
        <v>505</v>
      </c>
      <c r="C82" s="208" t="s">
        <v>599</v>
      </c>
      <c r="D82" s="186" t="s">
        <v>568</v>
      </c>
      <c r="E82" s="208" t="s">
        <v>599</v>
      </c>
      <c r="F82" s="186" t="s">
        <v>568</v>
      </c>
      <c r="G82" s="186" t="s">
        <v>568</v>
      </c>
      <c r="H82" s="186" t="s">
        <v>568</v>
      </c>
      <c r="I82" s="186" t="s">
        <v>568</v>
      </c>
      <c r="J82" s="186" t="s">
        <v>600</v>
      </c>
      <c r="K82" s="208" t="s">
        <v>599</v>
      </c>
      <c r="L82" s="208" t="s">
        <v>599</v>
      </c>
    </row>
    <row r="83" spans="1:12" ht="13.2">
      <c r="A83" s="247"/>
      <c r="B83" s="155"/>
      <c r="C83" s="188"/>
      <c r="D83" s="188"/>
      <c r="E83" s="188"/>
      <c r="F83" s="188"/>
      <c r="G83" s="188"/>
      <c r="H83" s="188"/>
      <c r="I83" s="188"/>
      <c r="J83" s="188"/>
      <c r="K83" s="188"/>
      <c r="L83" s="188"/>
    </row>
    <row r="84" spans="1:12" ht="13.2">
      <c r="A84" s="249" t="s">
        <v>461</v>
      </c>
      <c r="B84" s="155"/>
      <c r="C84" s="201"/>
      <c r="D84" s="201"/>
      <c r="E84" s="201"/>
      <c r="F84" s="201"/>
      <c r="G84" s="201"/>
      <c r="H84" s="201"/>
      <c r="I84" s="201"/>
      <c r="J84" s="201"/>
      <c r="K84" s="201"/>
      <c r="L84" s="201"/>
    </row>
    <row r="85" spans="1:12" ht="22.2">
      <c r="A85" s="246"/>
      <c r="B85" s="153" t="s">
        <v>506</v>
      </c>
      <c r="C85" s="202" t="s">
        <v>569</v>
      </c>
      <c r="D85" s="202" t="s">
        <v>569</v>
      </c>
      <c r="E85" s="202" t="s">
        <v>569</v>
      </c>
      <c r="F85" s="202" t="s">
        <v>569</v>
      </c>
      <c r="G85" s="202" t="s">
        <v>569</v>
      </c>
      <c r="H85" s="202" t="s">
        <v>569</v>
      </c>
      <c r="I85" s="202" t="s">
        <v>569</v>
      </c>
      <c r="J85" s="202" t="s">
        <v>569</v>
      </c>
      <c r="K85" s="202" t="s">
        <v>569</v>
      </c>
      <c r="L85" s="202" t="s">
        <v>569</v>
      </c>
    </row>
    <row r="86" spans="1:12" ht="13.2">
      <c r="A86" s="247"/>
      <c r="B86" s="155"/>
      <c r="C86" s="201"/>
      <c r="D86" s="201"/>
      <c r="E86" s="201"/>
      <c r="F86" s="201"/>
      <c r="G86" s="201"/>
      <c r="H86" s="201"/>
      <c r="I86" s="201"/>
      <c r="J86" s="201"/>
      <c r="K86" s="201"/>
      <c r="L86" s="201"/>
    </row>
    <row r="87" spans="1:12" ht="17.399999999999999">
      <c r="A87" s="248" t="s">
        <v>507</v>
      </c>
      <c r="B87" s="159" t="s">
        <v>467</v>
      </c>
      <c r="C87" s="195"/>
      <c r="D87" s="195"/>
      <c r="E87" s="195"/>
      <c r="F87" s="195"/>
      <c r="G87" s="195"/>
      <c r="H87" s="195"/>
      <c r="I87" s="195"/>
      <c r="J87" s="195"/>
      <c r="K87" s="195"/>
      <c r="L87" s="195"/>
    </row>
    <row r="88" spans="1:12" ht="15.6">
      <c r="A88" s="246"/>
      <c r="B88" s="169" t="str">
        <f>HYPERLINK("https://youtu.be/0HT2-2qD654", "C++ Language(1D Arrays 1 - Intro)")</f>
        <v>C++ Language(1D Arrays 1 - Intro)</v>
      </c>
      <c r="C88" s="168"/>
      <c r="D88" s="168" t="b">
        <v>0</v>
      </c>
      <c r="E88" s="168"/>
      <c r="F88" s="168"/>
      <c r="G88" s="168" t="b">
        <v>0</v>
      </c>
      <c r="H88" s="168"/>
      <c r="I88" s="168"/>
      <c r="J88" s="168"/>
      <c r="K88" s="168"/>
      <c r="L88" s="168"/>
    </row>
    <row r="89" spans="1:12" ht="15.6">
      <c r="A89" s="246"/>
      <c r="B89" s="169" t="str">
        <f>HYPERLINK("https://youtu.be/38l7MZbUZdM", "C++ Language (1D Arrays 2 - Practice )")</f>
        <v>C++ Language (1D Arrays 2 - Practice )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</row>
    <row r="90" spans="1:12" ht="15.6">
      <c r="A90" s="246"/>
      <c r="B90" s="169" t="s">
        <v>508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</row>
    <row r="91" spans="1:12" ht="15.6">
      <c r="A91" s="246"/>
      <c r="B91" s="169" t="s">
        <v>497</v>
      </c>
      <c r="C91" s="168"/>
      <c r="D91" s="168"/>
      <c r="E91" s="168"/>
      <c r="F91" s="168"/>
      <c r="G91" s="168"/>
      <c r="H91" s="168"/>
      <c r="I91" s="168"/>
      <c r="J91" s="168"/>
      <c r="K91" s="168"/>
      <c r="L91" s="168"/>
    </row>
    <row r="92" spans="1:12" ht="15.6">
      <c r="A92" s="246"/>
      <c r="B92" s="169" t="s">
        <v>498</v>
      </c>
      <c r="C92" s="168"/>
      <c r="D92" s="168"/>
      <c r="E92" s="168"/>
      <c r="F92" s="168"/>
      <c r="G92" s="168"/>
      <c r="H92" s="168"/>
      <c r="I92" s="168"/>
      <c r="J92" s="168"/>
      <c r="K92" s="168"/>
      <c r="L92" s="168"/>
    </row>
    <row r="93" spans="1:12" ht="15.6">
      <c r="A93" s="246"/>
      <c r="B93" s="169" t="str">
        <f>HYPERLINK("https://youtu.be/ZKE4VZHS9IY", "C++ Language (Char Arrays 3 - Homework)")</f>
        <v>C++ Language (Char Arrays 3 - Homework)</v>
      </c>
      <c r="C93" s="168"/>
      <c r="D93" s="168"/>
      <c r="E93" s="168"/>
      <c r="F93" s="168"/>
      <c r="G93" s="168"/>
      <c r="H93" s="168"/>
      <c r="I93" s="168"/>
      <c r="J93" s="168"/>
      <c r="K93" s="168"/>
      <c r="L93" s="168"/>
    </row>
    <row r="94" spans="1:12" ht="15.6">
      <c r="A94" s="246"/>
      <c r="B94" s="169" t="s">
        <v>509</v>
      </c>
      <c r="C94" s="168"/>
      <c r="D94" s="168"/>
      <c r="E94" s="168"/>
      <c r="F94" s="168"/>
      <c r="G94" s="168"/>
      <c r="H94" s="168"/>
      <c r="I94" s="168"/>
      <c r="J94" s="168"/>
      <c r="K94" s="168"/>
      <c r="L94" s="168"/>
    </row>
    <row r="95" spans="1:12" ht="15.6">
      <c r="A95" s="246"/>
      <c r="B95" s="169" t="s">
        <v>510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</row>
    <row r="96" spans="1:12" ht="15.6">
      <c r="A96" s="246"/>
      <c r="B96" s="169" t="s">
        <v>511</v>
      </c>
      <c r="C96" s="168"/>
      <c r="D96" s="168"/>
      <c r="E96" s="168"/>
      <c r="F96" s="168"/>
      <c r="G96" s="168"/>
      <c r="H96" s="168"/>
      <c r="I96" s="168"/>
      <c r="J96" s="168"/>
      <c r="K96" s="168"/>
      <c r="L96" s="168"/>
    </row>
    <row r="97" spans="1:12" ht="15.6">
      <c r="A97" s="246"/>
      <c r="B97" s="169" t="s">
        <v>512</v>
      </c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1:12" ht="15.6">
      <c r="A98" s="246"/>
      <c r="B98" s="169" t="s">
        <v>513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</row>
    <row r="99" spans="1:12" ht="15.6">
      <c r="A99" s="246"/>
      <c r="B99" s="169" t="s">
        <v>514</v>
      </c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1:12" ht="15.6">
      <c r="A100" s="246"/>
      <c r="B100" s="169" t="s">
        <v>515</v>
      </c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</row>
    <row r="101" spans="1:12" ht="15.6">
      <c r="A101" s="246"/>
      <c r="B101" s="169" t="s">
        <v>516</v>
      </c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</row>
    <row r="102" spans="1:12" ht="15.6">
      <c r="A102" s="246"/>
      <c r="B102" s="171" t="s">
        <v>517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</row>
    <row r="103" spans="1:12" ht="15.6">
      <c r="A103" s="246"/>
      <c r="B103" s="171" t="s">
        <v>518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</row>
    <row r="104" spans="1:12" ht="15.6">
      <c r="A104" s="246"/>
      <c r="B104" s="171" t="s">
        <v>519</v>
      </c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</row>
    <row r="105" spans="1:12" ht="15.6">
      <c r="A105" s="246"/>
      <c r="B105" s="171" t="s">
        <v>520</v>
      </c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</row>
    <row r="106" spans="1:12" ht="15.6">
      <c r="A106" s="246"/>
      <c r="B106" s="174" t="s">
        <v>521</v>
      </c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</row>
    <row r="107" spans="1:12" ht="22.8">
      <c r="A107" s="246"/>
      <c r="B107" s="161" t="s">
        <v>468</v>
      </c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</row>
    <row r="108" spans="1:12" ht="17.399999999999999">
      <c r="A108" s="246"/>
      <c r="B108" s="175" t="str">
        <f>HYPERLINK("https://codeforces.com/group/MWSDmqGsZm/contest/219774","Sheet #3 (Arrays )")</f>
        <v>Sheet #3 (Arrays )</v>
      </c>
      <c r="C108" s="204" t="s">
        <v>570</v>
      </c>
      <c r="D108" s="204" t="s">
        <v>570</v>
      </c>
      <c r="E108" s="204" t="s">
        <v>570</v>
      </c>
      <c r="F108" s="204" t="s">
        <v>570</v>
      </c>
      <c r="G108" s="204" t="s">
        <v>570</v>
      </c>
      <c r="H108" s="199" t="s">
        <v>596</v>
      </c>
      <c r="I108" s="199" t="s">
        <v>567</v>
      </c>
      <c r="J108" s="199" t="s">
        <v>608</v>
      </c>
      <c r="K108" s="204" t="s">
        <v>570</v>
      </c>
      <c r="L108" s="204" t="s">
        <v>570</v>
      </c>
    </row>
    <row r="109" spans="1:12" ht="13.2">
      <c r="A109" s="249" t="s">
        <v>461</v>
      </c>
      <c r="B109" s="155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</row>
    <row r="110" spans="1:12" ht="22.2">
      <c r="A110" s="246"/>
      <c r="B110" s="153" t="s">
        <v>522</v>
      </c>
      <c r="C110" s="202" t="s">
        <v>569</v>
      </c>
      <c r="D110" s="202" t="s">
        <v>569</v>
      </c>
      <c r="E110" s="202" t="s">
        <v>569</v>
      </c>
      <c r="F110" s="202" t="s">
        <v>569</v>
      </c>
      <c r="G110" s="202" t="s">
        <v>569</v>
      </c>
      <c r="H110" s="202" t="s">
        <v>569</v>
      </c>
      <c r="I110" s="202" t="s">
        <v>569</v>
      </c>
      <c r="J110" s="205" t="s">
        <v>564</v>
      </c>
      <c r="K110" s="202" t="s">
        <v>569</v>
      </c>
      <c r="L110" s="202" t="s">
        <v>569</v>
      </c>
    </row>
    <row r="111" spans="1:12" ht="13.2">
      <c r="A111" s="247"/>
      <c r="B111" s="155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</row>
    <row r="112" spans="1:12" ht="17.399999999999999">
      <c r="A112" s="248" t="s">
        <v>523</v>
      </c>
      <c r="B112" s="159" t="s">
        <v>467</v>
      </c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</row>
    <row r="113" spans="1:12" ht="15.6">
      <c r="A113" s="246"/>
      <c r="B113" s="169" t="s">
        <v>524</v>
      </c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</row>
    <row r="114" spans="1:12" ht="15.6">
      <c r="A114" s="246"/>
      <c r="B114" s="169" t="s">
        <v>525</v>
      </c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</row>
    <row r="115" spans="1:12" ht="15.6">
      <c r="A115" s="246"/>
      <c r="B115" s="169" t="s">
        <v>526</v>
      </c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</row>
    <row r="116" spans="1:12" ht="15.6">
      <c r="A116" s="246"/>
      <c r="B116" s="169" t="s">
        <v>527</v>
      </c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</row>
    <row r="117" spans="1:12" ht="15.6">
      <c r="A117" s="246"/>
      <c r="B117" s="169" t="s">
        <v>528</v>
      </c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</row>
    <row r="118" spans="1:12" ht="15.6">
      <c r="A118" s="246"/>
      <c r="B118" s="169" t="s">
        <v>529</v>
      </c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</row>
    <row r="119" spans="1:12" ht="15.6">
      <c r="A119" s="246"/>
      <c r="B119" s="179" t="s">
        <v>530</v>
      </c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</row>
    <row r="120" spans="1:12" ht="15.6">
      <c r="A120" s="246"/>
      <c r="B120" s="174" t="s">
        <v>531</v>
      </c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</row>
    <row r="121" spans="1:12" ht="15.6">
      <c r="A121" s="246"/>
      <c r="B121" s="179" t="s">
        <v>532</v>
      </c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</row>
    <row r="122" spans="1:12" ht="22.8">
      <c r="A122" s="246"/>
      <c r="B122" s="161" t="s">
        <v>468</v>
      </c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</row>
    <row r="123" spans="1:12" ht="17.399999999999999">
      <c r="A123" s="246"/>
      <c r="B123" s="175" t="str">
        <f>HYPERLINK("https://codeforces.com/group/MWSDmqGsZm/contest/219432","Sheet #2 (Loops )")</f>
        <v>Sheet #2 (Loops )</v>
      </c>
      <c r="C123" s="204" t="s">
        <v>570</v>
      </c>
      <c r="D123" s="204" t="s">
        <v>570</v>
      </c>
      <c r="E123" s="204" t="s">
        <v>570</v>
      </c>
      <c r="F123" s="204" t="s">
        <v>570</v>
      </c>
      <c r="G123" s="204" t="s">
        <v>570</v>
      </c>
      <c r="H123" s="204" t="s">
        <v>570</v>
      </c>
      <c r="I123" s="204" t="s">
        <v>570</v>
      </c>
      <c r="J123" s="204" t="s">
        <v>570</v>
      </c>
      <c r="K123" s="204" t="s">
        <v>570</v>
      </c>
      <c r="L123" s="204" t="s">
        <v>570</v>
      </c>
    </row>
    <row r="124" spans="1:12" ht="13.2">
      <c r="A124" s="249" t="s">
        <v>461</v>
      </c>
      <c r="B124" s="155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</row>
    <row r="125" spans="1:12" ht="22.2">
      <c r="A125" s="246"/>
      <c r="B125" s="153" t="s">
        <v>533</v>
      </c>
      <c r="C125" s="202" t="s">
        <v>569</v>
      </c>
      <c r="D125" s="202" t="s">
        <v>569</v>
      </c>
      <c r="E125" s="202" t="s">
        <v>569</v>
      </c>
      <c r="F125" s="202" t="s">
        <v>569</v>
      </c>
      <c r="G125" s="202" t="s">
        <v>569</v>
      </c>
      <c r="H125" s="202" t="s">
        <v>569</v>
      </c>
      <c r="I125" s="202" t="s">
        <v>569</v>
      </c>
      <c r="J125" s="202" t="s">
        <v>569</v>
      </c>
      <c r="K125" s="202" t="s">
        <v>569</v>
      </c>
      <c r="L125" s="202" t="s">
        <v>569</v>
      </c>
    </row>
    <row r="126" spans="1:12" ht="13.2">
      <c r="A126" s="247"/>
      <c r="B126" s="155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</row>
    <row r="127" spans="1:12" ht="17.399999999999999">
      <c r="A127" s="248" t="s">
        <v>534</v>
      </c>
      <c r="B127" s="159" t="s">
        <v>467</v>
      </c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</row>
    <row r="128" spans="1:12" ht="15.6">
      <c r="A128" s="246"/>
      <c r="B128" s="169" t="s">
        <v>535</v>
      </c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</row>
    <row r="129" spans="1:12" ht="15.6">
      <c r="A129" s="246"/>
      <c r="B129" s="169" t="s">
        <v>536</v>
      </c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</row>
    <row r="130" spans="1:12" ht="15.6">
      <c r="A130" s="246"/>
      <c r="B130" s="169" t="str">
        <f>HYPERLINK("https://youtu.be/bEbNYkEphL4","what is online judge and how to register in codeforces ?")</f>
        <v>what is online judge and how to register in codeforces ?</v>
      </c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</row>
    <row r="131" spans="1:12" ht="15.6">
      <c r="A131" s="246"/>
      <c r="B131" s="170" t="s">
        <v>537</v>
      </c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</row>
    <row r="132" spans="1:12" ht="15.6">
      <c r="A132" s="246"/>
      <c r="B132" s="169" t="s">
        <v>538</v>
      </c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</row>
    <row r="133" spans="1:12" ht="15.6">
      <c r="A133" s="246"/>
      <c r="B133" s="169" t="s">
        <v>539</v>
      </c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</row>
    <row r="134" spans="1:12" ht="15.6">
      <c r="A134" s="246"/>
      <c r="B134" s="169" t="s">
        <v>540</v>
      </c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</row>
    <row r="135" spans="1:12" ht="15.6">
      <c r="A135" s="246"/>
      <c r="B135" s="169" t="s">
        <v>541</v>
      </c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</row>
    <row r="136" spans="1:12" ht="15.6">
      <c r="A136" s="246"/>
      <c r="B136" s="169" t="s">
        <v>542</v>
      </c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</row>
    <row r="137" spans="1:12" ht="15.6">
      <c r="A137" s="246"/>
      <c r="B137" s="169" t="s">
        <v>543</v>
      </c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</row>
    <row r="138" spans="1:12" ht="15.6">
      <c r="A138" s="246"/>
      <c r="B138" s="169" t="s">
        <v>544</v>
      </c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</row>
    <row r="139" spans="1:12" ht="15.6">
      <c r="A139" s="246"/>
      <c r="B139" s="169" t="s">
        <v>545</v>
      </c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</row>
    <row r="140" spans="1:12" ht="15.6">
      <c r="A140" s="246"/>
      <c r="B140" s="169" t="s">
        <v>546</v>
      </c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</row>
    <row r="141" spans="1:12" ht="15.6">
      <c r="A141" s="246"/>
      <c r="B141" s="171" t="s">
        <v>547</v>
      </c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</row>
    <row r="142" spans="1:12" ht="15.6">
      <c r="A142" s="246"/>
      <c r="B142" s="180" t="s">
        <v>548</v>
      </c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</row>
    <row r="143" spans="1:12" ht="15.6">
      <c r="A143" s="246"/>
      <c r="B143" s="180" t="s">
        <v>549</v>
      </c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</row>
    <row r="144" spans="1:12" ht="15.6">
      <c r="A144" s="246"/>
      <c r="B144" s="180" t="s">
        <v>550</v>
      </c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</row>
    <row r="145" spans="1:12" ht="22.8">
      <c r="A145" s="246"/>
      <c r="B145" s="161" t="s">
        <v>468</v>
      </c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</row>
    <row r="146" spans="1:12" ht="17.399999999999999">
      <c r="A146" s="247"/>
      <c r="B146" s="182" t="str">
        <f>HYPERLINK("https://codeforces.com/group/MWSDmqGsZm/contest/219158","Sheet #1 (Data type - Conditions)")</f>
        <v>Sheet #1 (Data type - Conditions)</v>
      </c>
      <c r="C146" s="202" t="s">
        <v>570</v>
      </c>
      <c r="D146" s="202" t="s">
        <v>570</v>
      </c>
      <c r="E146" s="202" t="s">
        <v>570</v>
      </c>
      <c r="F146" s="202" t="s">
        <v>570</v>
      </c>
      <c r="G146" s="202" t="s">
        <v>570</v>
      </c>
      <c r="H146" s="202" t="s">
        <v>570</v>
      </c>
      <c r="I146" s="205" t="s">
        <v>608</v>
      </c>
      <c r="J146" s="202" t="s">
        <v>570</v>
      </c>
      <c r="K146" s="202" t="s">
        <v>570</v>
      </c>
      <c r="L146" s="202" t="s">
        <v>570</v>
      </c>
    </row>
  </sheetData>
  <mergeCells count="24">
    <mergeCell ref="A124:A126"/>
    <mergeCell ref="A127:A146"/>
    <mergeCell ref="A66:A74"/>
    <mergeCell ref="A75:A77"/>
    <mergeCell ref="A78:A80"/>
    <mergeCell ref="A81:A83"/>
    <mergeCell ref="A84:A86"/>
    <mergeCell ref="A87:A108"/>
    <mergeCell ref="A109:A111"/>
    <mergeCell ref="A39:A50"/>
    <mergeCell ref="A51:A53"/>
    <mergeCell ref="A54:A56"/>
    <mergeCell ref="A57:A64"/>
    <mergeCell ref="A112:A123"/>
    <mergeCell ref="A16:A19"/>
    <mergeCell ref="A21:A23"/>
    <mergeCell ref="A25:A32"/>
    <mergeCell ref="A33:A35"/>
    <mergeCell ref="A36:A38"/>
    <mergeCell ref="A2:B2"/>
    <mergeCell ref="A3:A5"/>
    <mergeCell ref="A6:A8"/>
    <mergeCell ref="A9:A11"/>
    <mergeCell ref="A12:A14"/>
  </mergeCells>
  <conditionalFormatting sqref="C3:L146 A15 A20 A24 M36:Z146 A65">
    <cfRule type="containsText" dxfId="10" priority="1" stopIfTrue="1" operator="containsText" text="AC">
      <formula>NOT(ISERROR(SEARCH(("AC"),(C3))))</formula>
    </cfRule>
  </conditionalFormatting>
  <hyperlinks>
    <hyperlink ref="B4" r:id="rId1"/>
    <hyperlink ref="B7" r:id="rId2"/>
    <hyperlink ref="B10" r:id="rId3"/>
    <hyperlink ref="B17" r:id="rId4"/>
    <hyperlink ref="B28" r:id="rId5"/>
    <hyperlink ref="B29" r:id="rId6"/>
    <hyperlink ref="B30" r:id="rId7"/>
    <hyperlink ref="B34" r:id="rId8"/>
    <hyperlink ref="B37" r:id="rId9"/>
    <hyperlink ref="B40" r:id="rId10"/>
    <hyperlink ref="B41" r:id="rId11"/>
    <hyperlink ref="B42" r:id="rId12"/>
    <hyperlink ref="B43" r:id="rId13"/>
    <hyperlink ref="B44" r:id="rId14"/>
    <hyperlink ref="B45" r:id="rId15" location="slide=id.gd9e4a31fd9_0_3"/>
    <hyperlink ref="B46" r:id="rId16"/>
    <hyperlink ref="B47" r:id="rId17"/>
    <hyperlink ref="B48" r:id="rId18"/>
    <hyperlink ref="B52" r:id="rId19"/>
    <hyperlink ref="B55" r:id="rId20"/>
    <hyperlink ref="B58" r:id="rId21"/>
    <hyperlink ref="B59" r:id="rId22"/>
    <hyperlink ref="B60" r:id="rId23"/>
    <hyperlink ref="B61" r:id="rId24"/>
    <hyperlink ref="B62" r:id="rId25"/>
    <hyperlink ref="B67" r:id="rId26"/>
    <hyperlink ref="B68" r:id="rId27"/>
    <hyperlink ref="B69" r:id="rId28"/>
    <hyperlink ref="B71" r:id="rId29"/>
    <hyperlink ref="B72" r:id="rId30"/>
    <hyperlink ref="B76" r:id="rId31"/>
    <hyperlink ref="B79" r:id="rId32"/>
    <hyperlink ref="B82" r:id="rId33"/>
    <hyperlink ref="B85" r:id="rId34"/>
    <hyperlink ref="B90" r:id="rId35"/>
    <hyperlink ref="B91" r:id="rId36"/>
    <hyperlink ref="B92" r:id="rId37"/>
    <hyperlink ref="B94" r:id="rId38"/>
    <hyperlink ref="B95" r:id="rId39"/>
    <hyperlink ref="B96" r:id="rId40"/>
    <hyperlink ref="B97" r:id="rId41"/>
    <hyperlink ref="B98" r:id="rId42"/>
    <hyperlink ref="B99" r:id="rId43"/>
    <hyperlink ref="B100" r:id="rId44"/>
    <hyperlink ref="B101" r:id="rId45"/>
    <hyperlink ref="B102" r:id="rId46"/>
    <hyperlink ref="B103" r:id="rId47"/>
    <hyperlink ref="B104" r:id="rId48"/>
    <hyperlink ref="B105" r:id="rId49"/>
    <hyperlink ref="B106" r:id="rId50"/>
    <hyperlink ref="B110" r:id="rId51"/>
    <hyperlink ref="B113" r:id="rId52"/>
    <hyperlink ref="B114" r:id="rId53"/>
    <hyperlink ref="B115" r:id="rId54"/>
    <hyperlink ref="B116" r:id="rId55"/>
    <hyperlink ref="B117" r:id="rId56"/>
    <hyperlink ref="B118" r:id="rId57"/>
    <hyperlink ref="B119" r:id="rId58"/>
    <hyperlink ref="B120" r:id="rId59"/>
    <hyperlink ref="B121" r:id="rId60"/>
    <hyperlink ref="B125" r:id="rId61"/>
    <hyperlink ref="B128" r:id="rId62"/>
    <hyperlink ref="B129" r:id="rId63"/>
    <hyperlink ref="B131" r:id="rId64"/>
    <hyperlink ref="B132" r:id="rId65"/>
    <hyperlink ref="B133" r:id="rId66"/>
    <hyperlink ref="B134" r:id="rId67"/>
    <hyperlink ref="B135" r:id="rId68"/>
    <hyperlink ref="B136" r:id="rId69"/>
    <hyperlink ref="B137" r:id="rId70"/>
    <hyperlink ref="B138" r:id="rId71"/>
    <hyperlink ref="B139" r:id="rId72"/>
    <hyperlink ref="B140" r:id="rId73"/>
    <hyperlink ref="B141" r:id="rId74"/>
    <hyperlink ref="B142" r:id="rId75"/>
    <hyperlink ref="B143" r:id="rId76"/>
    <hyperlink ref="B144" r:id="rId77"/>
  </hyperlinks>
  <pageMargins left="0.7" right="0.7" top="0.75" bottom="0.75" header="0.3" footer="0.3"/>
  <legacyDrawing r:id="rId78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L1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5.44140625" customWidth="1"/>
    <col min="2" max="2" width="54.6640625" customWidth="1"/>
    <col min="3" max="12" width="30.21875" customWidth="1"/>
  </cols>
  <sheetData>
    <row r="1" spans="1:12">
      <c r="A1" s="147" t="s">
        <v>458</v>
      </c>
      <c r="B1" s="148" t="s">
        <v>227</v>
      </c>
      <c r="C1" s="207" t="str">
        <f>HYPERLINK("https://codeforces.com/profile/shhahd","shhahd")</f>
        <v>shhahd</v>
      </c>
      <c r="D1" s="207" t="str">
        <f>HYPERLINK("https://codeforces.com/profile/Yomna.M","Yomna.M")</f>
        <v>Yomna.M</v>
      </c>
      <c r="E1" s="207" t="str">
        <f>HYPERLINK("https://codeforces.com/profile/abier__","abier__")</f>
        <v>abier__</v>
      </c>
      <c r="F1" s="207" t="str">
        <f>HYPERLINK("https://codeforces.com/profile/Programmer2022_","Programmer2022_")</f>
        <v>Programmer2022_</v>
      </c>
      <c r="G1" s="183" t="str">
        <f>HYPERLINK("https://codeforces.com/profile/asmaa..abdelnasser","asmaa..abdelnasser")</f>
        <v>asmaa..abdelnasser</v>
      </c>
      <c r="H1" s="183" t="str">
        <f>HYPERLINK("https://codeforces.com/profile/youssef_aboelghiet","youssef_aboelghiet")</f>
        <v>youssef_aboelghiet</v>
      </c>
      <c r="I1" s="207" t="str">
        <f>HYPERLINK("https://codeforces.com/profile/Elglaly","Elglaly")</f>
        <v>Elglaly</v>
      </c>
      <c r="J1" s="207" t="str">
        <f>HYPERLINK("https://codeforces.com/profile/HatemHassan","HatemHassan")</f>
        <v>HatemHassan</v>
      </c>
      <c r="K1" s="207" t="str">
        <f>HYPERLINK("https://codeforces.com/profile/Abdo_ali74","Abdo_ali74")</f>
        <v>Abdo_ali74</v>
      </c>
      <c r="L1" s="207" t="str">
        <f>HYPERLINK("https://codeforces.com/profile/bolaashraf229","bolaashraf229")</f>
        <v>bolaashraf229</v>
      </c>
    </row>
    <row r="2" spans="1:12" ht="15.75" customHeight="1">
      <c r="A2" s="243" t="s">
        <v>459</v>
      </c>
      <c r="B2" s="244"/>
      <c r="C2" s="150" t="s">
        <v>609</v>
      </c>
      <c r="D2" s="150" t="s">
        <v>654</v>
      </c>
      <c r="E2" s="150" t="s">
        <v>655</v>
      </c>
      <c r="F2" s="150" t="s">
        <v>580</v>
      </c>
      <c r="G2" s="150" t="s">
        <v>656</v>
      </c>
      <c r="H2" s="150" t="s">
        <v>657</v>
      </c>
      <c r="I2" s="150" t="s">
        <v>646</v>
      </c>
      <c r="J2" s="150" t="s">
        <v>657</v>
      </c>
      <c r="K2" s="150" t="s">
        <v>609</v>
      </c>
      <c r="L2" s="150" t="s">
        <v>658</v>
      </c>
    </row>
    <row r="3" spans="1:12" ht="15.75" customHeight="1">
      <c r="A3" s="245" t="s">
        <v>461</v>
      </c>
      <c r="B3" s="151"/>
      <c r="C3" s="185"/>
      <c r="D3" s="185"/>
      <c r="E3" s="185"/>
      <c r="F3" s="185"/>
      <c r="G3" s="185"/>
      <c r="H3" s="185"/>
      <c r="I3" s="185"/>
      <c r="J3" s="185"/>
      <c r="K3" s="185"/>
      <c r="L3" s="185"/>
    </row>
    <row r="4" spans="1:12" ht="15.75" customHeight="1">
      <c r="A4" s="246"/>
      <c r="B4" s="153" t="s">
        <v>462</v>
      </c>
      <c r="C4" s="187" t="s">
        <v>554</v>
      </c>
      <c r="D4" s="186" t="s">
        <v>553</v>
      </c>
      <c r="E4" s="186" t="s">
        <v>553</v>
      </c>
      <c r="F4" s="186" t="s">
        <v>582</v>
      </c>
      <c r="G4" s="186" t="s">
        <v>583</v>
      </c>
      <c r="H4" s="186" t="s">
        <v>555</v>
      </c>
      <c r="I4" s="186" t="s">
        <v>583</v>
      </c>
      <c r="J4" s="186" t="s">
        <v>583</v>
      </c>
      <c r="K4" s="186" t="s">
        <v>582</v>
      </c>
      <c r="L4" s="187" t="s">
        <v>554</v>
      </c>
    </row>
    <row r="5" spans="1:12" ht="15.75" customHeight="1">
      <c r="A5" s="247"/>
      <c r="B5" s="155"/>
      <c r="C5" s="188"/>
      <c r="D5" s="188"/>
      <c r="E5" s="188"/>
      <c r="F5" s="188"/>
      <c r="G5" s="188"/>
      <c r="H5" s="188"/>
      <c r="I5" s="188"/>
      <c r="J5" s="188"/>
      <c r="K5" s="188"/>
      <c r="L5" s="188"/>
    </row>
    <row r="6" spans="1:12" ht="15.75" customHeight="1">
      <c r="A6" s="245" t="s">
        <v>461</v>
      </c>
      <c r="B6" s="151"/>
      <c r="C6" s="185"/>
      <c r="D6" s="185"/>
      <c r="E6" s="185"/>
      <c r="F6" s="185"/>
      <c r="G6" s="185"/>
      <c r="H6" s="185"/>
      <c r="I6" s="185"/>
      <c r="J6" s="185"/>
      <c r="K6" s="185"/>
      <c r="L6" s="185"/>
    </row>
    <row r="7" spans="1:12" ht="15.75" customHeight="1">
      <c r="A7" s="246"/>
      <c r="B7" s="153" t="s">
        <v>464</v>
      </c>
      <c r="C7" s="186" t="s">
        <v>555</v>
      </c>
      <c r="D7" s="187" t="s">
        <v>554</v>
      </c>
      <c r="E7" s="186" t="s">
        <v>555</v>
      </c>
      <c r="F7" s="186" t="s">
        <v>555</v>
      </c>
      <c r="G7" s="186" t="s">
        <v>582</v>
      </c>
      <c r="H7" s="186" t="s">
        <v>555</v>
      </c>
      <c r="I7" s="187" t="s">
        <v>554</v>
      </c>
      <c r="J7" s="186" t="s">
        <v>555</v>
      </c>
      <c r="K7" s="186" t="s">
        <v>555</v>
      </c>
      <c r="L7" s="187" t="s">
        <v>554</v>
      </c>
    </row>
    <row r="8" spans="1:12" ht="15.75" customHeight="1">
      <c r="A8" s="247"/>
      <c r="B8" s="155"/>
      <c r="C8" s="188"/>
      <c r="D8" s="188"/>
      <c r="E8" s="188"/>
      <c r="F8" s="188"/>
      <c r="G8" s="188"/>
      <c r="H8" s="188"/>
      <c r="I8" s="188"/>
      <c r="J8" s="188"/>
      <c r="K8" s="188"/>
      <c r="L8" s="188"/>
    </row>
    <row r="9" spans="1:12" ht="15.75" customHeight="1">
      <c r="A9" s="245" t="s">
        <v>461</v>
      </c>
      <c r="B9" s="151"/>
      <c r="C9" s="185"/>
      <c r="D9" s="185"/>
      <c r="E9" s="185"/>
      <c r="F9" s="185"/>
      <c r="G9" s="185"/>
      <c r="H9" s="185"/>
      <c r="I9" s="185"/>
      <c r="J9" s="185"/>
      <c r="K9" s="185"/>
      <c r="L9" s="185"/>
    </row>
    <row r="10" spans="1:12" ht="15.75" customHeight="1">
      <c r="A10" s="246"/>
      <c r="B10" s="157" t="s">
        <v>465</v>
      </c>
      <c r="C10" s="189" t="s">
        <v>553</v>
      </c>
      <c r="D10" s="189" t="s">
        <v>583</v>
      </c>
      <c r="E10" s="189" t="s">
        <v>582</v>
      </c>
      <c r="F10" s="189" t="s">
        <v>582</v>
      </c>
      <c r="G10" s="189" t="s">
        <v>583</v>
      </c>
      <c r="H10" s="189" t="s">
        <v>582</v>
      </c>
      <c r="I10" s="190" t="s">
        <v>554</v>
      </c>
      <c r="J10" s="189" t="s">
        <v>555</v>
      </c>
      <c r="K10" s="189" t="s">
        <v>582</v>
      </c>
      <c r="L10" s="189" t="s">
        <v>583</v>
      </c>
    </row>
    <row r="11" spans="1:12" ht="15.75" customHeight="1">
      <c r="A11" s="247"/>
      <c r="B11" s="155"/>
      <c r="C11" s="188"/>
      <c r="D11" s="188"/>
      <c r="E11" s="188"/>
      <c r="F11" s="188"/>
      <c r="G11" s="188"/>
      <c r="H11" s="188"/>
      <c r="I11" s="188"/>
      <c r="J11" s="188"/>
      <c r="K11" s="188"/>
      <c r="L11" s="188"/>
    </row>
    <row r="12" spans="1:12">
      <c r="A12" s="248" t="s">
        <v>466</v>
      </c>
      <c r="B12" s="159" t="s">
        <v>467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1"/>
    </row>
    <row r="13" spans="1:12" ht="15.75" customHeight="1">
      <c r="A13" s="246"/>
      <c r="B13" s="161" t="s">
        <v>468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</row>
    <row r="14" spans="1:12">
      <c r="A14" s="246"/>
      <c r="B14" s="162" t="str">
        <f>HYPERLINK("https://codeforces.com/group/MWSDmqGsZm/contest/223340","Sheet #10 (General Hard)")</f>
        <v>Sheet #10 (General Hard)</v>
      </c>
      <c r="C14" s="192" t="s">
        <v>556</v>
      </c>
      <c r="D14" s="192" t="s">
        <v>556</v>
      </c>
      <c r="E14" s="192" t="s">
        <v>556</v>
      </c>
      <c r="F14" s="192" t="s">
        <v>556</v>
      </c>
      <c r="G14" s="194" t="s">
        <v>584</v>
      </c>
      <c r="H14" s="194" t="s">
        <v>584</v>
      </c>
      <c r="I14" s="192" t="s">
        <v>556</v>
      </c>
      <c r="J14" s="194" t="s">
        <v>588</v>
      </c>
      <c r="K14" s="192" t="s">
        <v>556</v>
      </c>
      <c r="L14" s="192" t="s">
        <v>556</v>
      </c>
    </row>
    <row r="15" spans="1:12" ht="15.75" customHeight="1">
      <c r="A15" s="164"/>
      <c r="B15" s="155"/>
      <c r="C15" s="193"/>
      <c r="D15" s="193"/>
      <c r="E15" s="193"/>
      <c r="F15" s="193"/>
      <c r="G15" s="193"/>
      <c r="H15" s="193"/>
      <c r="I15" s="193"/>
      <c r="J15" s="193"/>
      <c r="K15" s="193"/>
      <c r="L15" s="193"/>
    </row>
    <row r="16" spans="1:12">
      <c r="A16" s="248" t="s">
        <v>469</v>
      </c>
      <c r="B16" s="159" t="s">
        <v>467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</row>
    <row r="17" spans="1:12">
      <c r="A17" s="246"/>
      <c r="B17" s="165" t="s">
        <v>470</v>
      </c>
      <c r="C17" s="168" t="b">
        <v>0</v>
      </c>
      <c r="D17" s="168" t="b">
        <v>0</v>
      </c>
      <c r="E17" s="168" t="b">
        <v>0</v>
      </c>
      <c r="F17" s="168" t="b">
        <v>0</v>
      </c>
      <c r="G17" s="168" t="b">
        <v>0</v>
      </c>
      <c r="H17" s="168" t="b">
        <v>0</v>
      </c>
      <c r="I17" s="168" t="b">
        <v>0</v>
      </c>
      <c r="J17" s="168" t="b">
        <v>0</v>
      </c>
      <c r="K17" s="168" t="b">
        <v>0</v>
      </c>
      <c r="L17" s="168" t="b">
        <v>0</v>
      </c>
    </row>
    <row r="18" spans="1:12" ht="15.75" customHeight="1">
      <c r="A18" s="246"/>
      <c r="B18" s="161" t="s">
        <v>468</v>
      </c>
      <c r="C18" s="191"/>
      <c r="D18" s="191"/>
      <c r="E18" s="191"/>
      <c r="F18" s="191"/>
      <c r="G18" s="191"/>
      <c r="H18" s="191"/>
      <c r="I18" s="191"/>
      <c r="J18" s="191"/>
      <c r="K18" s="191"/>
      <c r="L18" s="191"/>
    </row>
    <row r="19" spans="1:12">
      <c r="A19" s="246"/>
      <c r="B19" s="162" t="str">
        <f>HYPERLINK("https://codeforces.com/group/MWSDmqGsZm/contest/223207","Sheet #9 (General Medium)")</f>
        <v>Sheet #9 (General Medium)</v>
      </c>
      <c r="C19" s="192" t="s">
        <v>556</v>
      </c>
      <c r="D19" s="192" t="s">
        <v>556</v>
      </c>
      <c r="E19" s="192" t="s">
        <v>556</v>
      </c>
      <c r="F19" s="192" t="s">
        <v>556</v>
      </c>
      <c r="G19" s="192" t="s">
        <v>556</v>
      </c>
      <c r="H19" s="194" t="s">
        <v>588</v>
      </c>
      <c r="I19" s="192" t="s">
        <v>556</v>
      </c>
      <c r="J19" s="194" t="s">
        <v>619</v>
      </c>
      <c r="K19" s="192" t="s">
        <v>556</v>
      </c>
      <c r="L19" s="192" t="s">
        <v>556</v>
      </c>
    </row>
    <row r="20" spans="1:12" ht="15.75" customHeight="1">
      <c r="A20" s="164"/>
      <c r="B20" s="155"/>
      <c r="C20" s="193"/>
      <c r="D20" s="193"/>
      <c r="E20" s="193"/>
      <c r="F20" s="193"/>
      <c r="G20" s="193"/>
      <c r="H20" s="193"/>
      <c r="I20" s="193"/>
      <c r="J20" s="193"/>
      <c r="K20" s="193"/>
      <c r="L20" s="193"/>
    </row>
    <row r="21" spans="1:12">
      <c r="A21" s="248" t="s">
        <v>471</v>
      </c>
      <c r="B21" s="159" t="s">
        <v>467</v>
      </c>
      <c r="C21" s="191"/>
      <c r="D21" s="191"/>
      <c r="E21" s="191"/>
      <c r="F21" s="191"/>
      <c r="G21" s="191"/>
      <c r="H21" s="191"/>
      <c r="I21" s="191"/>
      <c r="J21" s="191"/>
      <c r="K21" s="191"/>
      <c r="L21" s="191"/>
    </row>
    <row r="22" spans="1:12" ht="15.75" customHeight="1">
      <c r="A22" s="246"/>
      <c r="B22" s="161" t="s">
        <v>468</v>
      </c>
      <c r="C22" s="191"/>
      <c r="D22" s="191"/>
      <c r="E22" s="191"/>
      <c r="F22" s="191"/>
      <c r="G22" s="191"/>
      <c r="H22" s="191"/>
      <c r="I22" s="191"/>
      <c r="J22" s="191"/>
      <c r="K22" s="191"/>
      <c r="L22" s="191"/>
    </row>
    <row r="23" spans="1:12">
      <c r="A23" s="246"/>
      <c r="B23" s="162" t="str">
        <f>HYPERLINK("https://codeforces.com/group/MWSDmqGsZm/contest/223206","Sheet #8 (General Easy)")</f>
        <v>Sheet #8 (General Easy)</v>
      </c>
      <c r="C23" s="194" t="s">
        <v>597</v>
      </c>
      <c r="D23" s="192" t="s">
        <v>556</v>
      </c>
      <c r="E23" s="192" t="s">
        <v>556</v>
      </c>
      <c r="F23" s="194" t="s">
        <v>586</v>
      </c>
      <c r="G23" s="194" t="s">
        <v>557</v>
      </c>
      <c r="H23" s="198" t="s">
        <v>570</v>
      </c>
      <c r="I23" s="194" t="s">
        <v>594</v>
      </c>
      <c r="J23" s="194" t="s">
        <v>596</v>
      </c>
      <c r="K23" s="194" t="s">
        <v>592</v>
      </c>
      <c r="L23" s="194" t="s">
        <v>590</v>
      </c>
    </row>
    <row r="24" spans="1:12" ht="15.75" customHeight="1">
      <c r="A24" s="164"/>
      <c r="B24" s="155"/>
      <c r="C24" s="193"/>
      <c r="D24" s="193"/>
      <c r="E24" s="193"/>
      <c r="F24" s="193"/>
      <c r="G24" s="193"/>
      <c r="H24" s="193"/>
      <c r="I24" s="193"/>
      <c r="J24" s="193"/>
      <c r="K24" s="193"/>
      <c r="L24" s="193"/>
    </row>
    <row r="25" spans="1:12">
      <c r="A25" s="248" t="s">
        <v>472</v>
      </c>
      <c r="B25" s="159" t="s">
        <v>467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</row>
    <row r="26" spans="1:12">
      <c r="A26" s="246"/>
      <c r="B26" s="167" t="str">
        <f>HYPERLINK("https://youtu.be/ZlyYQqYj2W8", "C++ Language ( Recursive Functions 1- Intro)")</f>
        <v>C++ Language ( Recursive Functions 1- Intro)</v>
      </c>
      <c r="C26" s="168" t="b">
        <v>0</v>
      </c>
      <c r="D26" s="168" t="b">
        <v>0</v>
      </c>
      <c r="E26" s="168" t="b">
        <v>0</v>
      </c>
      <c r="F26" s="168" t="b">
        <v>0</v>
      </c>
      <c r="G26" s="168" t="b">
        <v>0</v>
      </c>
      <c r="H26" s="168" t="b">
        <v>0</v>
      </c>
      <c r="I26" s="168" t="b">
        <v>0</v>
      </c>
      <c r="J26" s="168" t="b">
        <v>0</v>
      </c>
      <c r="K26" s="168" t="b">
        <v>0</v>
      </c>
      <c r="L26" s="168" t="b">
        <v>0</v>
      </c>
    </row>
    <row r="27" spans="1:12">
      <c r="A27" s="246"/>
      <c r="B27" s="169" t="str">
        <f>HYPERLINK("https://youtu.be/OUxtZa4jyq4", "C++ Language ( Recursive Functions 2-Homework)")</f>
        <v>C++ Language ( Recursive Functions 2-Homework)</v>
      </c>
      <c r="C27" s="168" t="b">
        <v>0</v>
      </c>
      <c r="D27" s="168" t="b">
        <v>0</v>
      </c>
      <c r="E27" s="168" t="b">
        <v>0</v>
      </c>
      <c r="F27" s="168" t="b">
        <v>0</v>
      </c>
      <c r="G27" s="168" t="b">
        <v>0</v>
      </c>
      <c r="H27" s="168" t="b">
        <v>0</v>
      </c>
      <c r="I27" s="168" t="b">
        <v>0</v>
      </c>
      <c r="J27" s="168" t="b">
        <v>0</v>
      </c>
      <c r="K27" s="168" t="b">
        <v>0</v>
      </c>
      <c r="L27" s="168" t="b">
        <v>0</v>
      </c>
    </row>
    <row r="28" spans="1:12">
      <c r="A28" s="246"/>
      <c r="B28" s="170" t="s">
        <v>473</v>
      </c>
      <c r="C28" s="168" t="b">
        <v>0</v>
      </c>
      <c r="D28" s="168" t="b">
        <v>0</v>
      </c>
      <c r="E28" s="168" t="b">
        <v>0</v>
      </c>
      <c r="F28" s="168" t="b">
        <v>0</v>
      </c>
      <c r="G28" s="168" t="b">
        <v>0</v>
      </c>
      <c r="H28" s="168" t="b">
        <v>0</v>
      </c>
      <c r="I28" s="168" t="b">
        <v>0</v>
      </c>
      <c r="J28" s="168" t="b">
        <v>0</v>
      </c>
      <c r="K28" s="168" t="b">
        <v>0</v>
      </c>
      <c r="L28" s="168" t="b">
        <v>0</v>
      </c>
    </row>
    <row r="29" spans="1:12">
      <c r="A29" s="246"/>
      <c r="B29" s="171" t="s">
        <v>474</v>
      </c>
      <c r="C29" s="168" t="b">
        <v>0</v>
      </c>
      <c r="D29" s="168" t="b">
        <v>0</v>
      </c>
      <c r="E29" s="168" t="b">
        <v>0</v>
      </c>
      <c r="F29" s="168" t="b">
        <v>0</v>
      </c>
      <c r="G29" s="168" t="b">
        <v>0</v>
      </c>
      <c r="H29" s="168" t="b">
        <v>0</v>
      </c>
      <c r="I29" s="168" t="b">
        <v>0</v>
      </c>
      <c r="J29" s="168" t="b">
        <v>0</v>
      </c>
      <c r="K29" s="168" t="b">
        <v>0</v>
      </c>
      <c r="L29" s="168" t="b">
        <v>0</v>
      </c>
    </row>
    <row r="30" spans="1:12">
      <c r="A30" s="246"/>
      <c r="B30" s="171" t="s">
        <v>475</v>
      </c>
      <c r="C30" s="168" t="b">
        <v>0</v>
      </c>
      <c r="D30" s="168" t="b">
        <v>0</v>
      </c>
      <c r="E30" s="168" t="b">
        <v>0</v>
      </c>
      <c r="F30" s="168" t="b">
        <v>0</v>
      </c>
      <c r="G30" s="168" t="b">
        <v>0</v>
      </c>
      <c r="H30" s="168" t="b">
        <v>0</v>
      </c>
      <c r="I30" s="168" t="b">
        <v>0</v>
      </c>
      <c r="J30" s="168" t="b">
        <v>0</v>
      </c>
      <c r="K30" s="168" t="b">
        <v>0</v>
      </c>
      <c r="L30" s="168" t="b">
        <v>0</v>
      </c>
    </row>
    <row r="31" spans="1:12" ht="15.75" customHeight="1">
      <c r="A31" s="246"/>
      <c r="B31" s="161" t="s">
        <v>468</v>
      </c>
      <c r="C31" s="191"/>
      <c r="D31" s="191"/>
      <c r="E31" s="191"/>
      <c r="F31" s="191"/>
      <c r="G31" s="191"/>
      <c r="H31" s="191"/>
      <c r="I31" s="191"/>
      <c r="J31" s="191"/>
      <c r="K31" s="191"/>
      <c r="L31" s="191"/>
    </row>
    <row r="32" spans="1:12" ht="17.399999999999999">
      <c r="A32" s="246"/>
      <c r="B32" s="162" t="str">
        <f>HYPERLINK("https://codeforces.com/group/MWSDmqGsZm/contest/223339","Sheet #7 (Recursion)")</f>
        <v>Sheet #7 (Recursion)</v>
      </c>
      <c r="C32" s="194" t="s">
        <v>563</v>
      </c>
      <c r="D32" s="194" t="s">
        <v>632</v>
      </c>
      <c r="E32" s="194" t="s">
        <v>558</v>
      </c>
      <c r="F32" s="194" t="s">
        <v>589</v>
      </c>
      <c r="G32" s="194" t="s">
        <v>595</v>
      </c>
      <c r="H32" s="194" t="s">
        <v>558</v>
      </c>
      <c r="I32" s="194" t="s">
        <v>594</v>
      </c>
      <c r="J32" s="194" t="s">
        <v>563</v>
      </c>
      <c r="K32" s="194" t="s">
        <v>632</v>
      </c>
      <c r="L32" s="194" t="s">
        <v>596</v>
      </c>
    </row>
    <row r="33" spans="1:12" ht="13.2">
      <c r="A33" s="245" t="s">
        <v>461</v>
      </c>
      <c r="B33" s="151"/>
      <c r="C33" s="185"/>
      <c r="D33" s="185"/>
      <c r="E33" s="185"/>
      <c r="F33" s="185"/>
      <c r="G33" s="185"/>
      <c r="H33" s="185"/>
      <c r="I33" s="185"/>
      <c r="J33" s="185"/>
      <c r="K33" s="185"/>
      <c r="L33" s="185"/>
    </row>
    <row r="34" spans="1:12" ht="22.2">
      <c r="A34" s="246"/>
      <c r="B34" s="172" t="s">
        <v>476</v>
      </c>
      <c r="C34" s="196" t="s">
        <v>601</v>
      </c>
      <c r="D34" s="196" t="s">
        <v>601</v>
      </c>
      <c r="E34" s="196" t="s">
        <v>559</v>
      </c>
      <c r="F34" s="196" t="s">
        <v>601</v>
      </c>
      <c r="G34" s="196" t="s">
        <v>600</v>
      </c>
      <c r="H34" s="196" t="s">
        <v>600</v>
      </c>
      <c r="I34" s="196" t="s">
        <v>568</v>
      </c>
      <c r="J34" s="196" t="s">
        <v>559</v>
      </c>
      <c r="K34" s="196" t="s">
        <v>602</v>
      </c>
      <c r="L34" s="196" t="s">
        <v>568</v>
      </c>
    </row>
    <row r="35" spans="1:12" ht="13.2">
      <c r="A35" s="247"/>
      <c r="B35" s="155"/>
      <c r="C35" s="188"/>
      <c r="D35" s="188"/>
      <c r="E35" s="188"/>
      <c r="F35" s="188"/>
      <c r="G35" s="188"/>
      <c r="H35" s="188"/>
      <c r="I35" s="188"/>
      <c r="J35" s="188"/>
      <c r="K35" s="188"/>
      <c r="L35" s="188"/>
    </row>
    <row r="36" spans="1:12" ht="13.2">
      <c r="A36" s="245" t="s">
        <v>461</v>
      </c>
      <c r="B36" s="155"/>
      <c r="C36" s="188"/>
      <c r="D36" s="188"/>
      <c r="E36" s="188"/>
      <c r="F36" s="188"/>
      <c r="G36" s="188"/>
      <c r="H36" s="188"/>
      <c r="I36" s="188"/>
      <c r="J36" s="188"/>
      <c r="K36" s="188"/>
      <c r="L36" s="188"/>
    </row>
    <row r="37" spans="1:12" ht="22.2">
      <c r="A37" s="246"/>
      <c r="B37" s="153" t="s">
        <v>477</v>
      </c>
      <c r="C37" s="186" t="s">
        <v>564</v>
      </c>
      <c r="D37" s="186" t="s">
        <v>603</v>
      </c>
      <c r="E37" s="186" t="s">
        <v>621</v>
      </c>
      <c r="F37" s="186" t="s">
        <v>561</v>
      </c>
      <c r="G37" s="186" t="s">
        <v>604</v>
      </c>
      <c r="H37" s="186" t="s">
        <v>603</v>
      </c>
      <c r="I37" s="187" t="s">
        <v>562</v>
      </c>
      <c r="J37" s="186" t="s">
        <v>621</v>
      </c>
      <c r="K37" s="186" t="s">
        <v>604</v>
      </c>
      <c r="L37" s="186" t="s">
        <v>561</v>
      </c>
    </row>
    <row r="38" spans="1:12" ht="13.2">
      <c r="A38" s="247"/>
      <c r="B38" s="155"/>
      <c r="C38" s="188"/>
      <c r="D38" s="188"/>
      <c r="E38" s="188"/>
      <c r="F38" s="188"/>
      <c r="G38" s="188"/>
      <c r="H38" s="188"/>
      <c r="I38" s="188"/>
      <c r="J38" s="188"/>
      <c r="K38" s="188"/>
      <c r="L38" s="188"/>
    </row>
    <row r="39" spans="1:12" ht="17.399999999999999">
      <c r="A39" s="248" t="s">
        <v>478</v>
      </c>
      <c r="B39" s="159" t="s">
        <v>467</v>
      </c>
      <c r="C39" s="195"/>
      <c r="D39" s="195"/>
      <c r="E39" s="195"/>
      <c r="F39" s="195"/>
      <c r="G39" s="195"/>
      <c r="H39" s="195"/>
      <c r="I39" s="195"/>
      <c r="J39" s="195"/>
      <c r="K39" s="195"/>
      <c r="L39" s="195"/>
    </row>
    <row r="40" spans="1:12" ht="15.6">
      <c r="A40" s="246"/>
      <c r="B40" s="170" t="s">
        <v>479</v>
      </c>
      <c r="C40" s="168" t="b">
        <v>0</v>
      </c>
      <c r="D40" s="168" t="b">
        <v>0</v>
      </c>
      <c r="E40" s="168" t="b">
        <v>0</v>
      </c>
      <c r="F40" s="168" t="b">
        <v>0</v>
      </c>
      <c r="G40" s="168" t="b">
        <v>0</v>
      </c>
      <c r="H40" s="168" t="b">
        <v>0</v>
      </c>
      <c r="I40" s="168" t="b">
        <v>0</v>
      </c>
      <c r="J40" s="168" t="b">
        <v>0</v>
      </c>
      <c r="K40" s="168" t="b">
        <v>0</v>
      </c>
      <c r="L40" s="168" t="b">
        <v>0</v>
      </c>
    </row>
    <row r="41" spans="1:12" ht="15.6">
      <c r="A41" s="246"/>
      <c r="B41" s="170" t="s">
        <v>480</v>
      </c>
      <c r="C41" s="168" t="b">
        <v>0</v>
      </c>
      <c r="D41" s="168" t="b">
        <v>0</v>
      </c>
      <c r="E41" s="168" t="b">
        <v>0</v>
      </c>
      <c r="F41" s="168" t="b">
        <v>0</v>
      </c>
      <c r="G41" s="168" t="b">
        <v>0</v>
      </c>
      <c r="H41" s="168" t="b">
        <v>0</v>
      </c>
      <c r="I41" s="168" t="b">
        <v>0</v>
      </c>
      <c r="J41" s="168" t="b">
        <v>0</v>
      </c>
      <c r="K41" s="168" t="b">
        <v>0</v>
      </c>
      <c r="L41" s="168" t="b">
        <v>0</v>
      </c>
    </row>
    <row r="42" spans="1:12" ht="15.6">
      <c r="A42" s="246"/>
      <c r="B42" s="170" t="s">
        <v>481</v>
      </c>
      <c r="C42" s="168" t="b">
        <v>0</v>
      </c>
      <c r="D42" s="168" t="b">
        <v>0</v>
      </c>
      <c r="E42" s="168" t="b">
        <v>0</v>
      </c>
      <c r="F42" s="168" t="b">
        <v>0</v>
      </c>
      <c r="G42" s="168" t="b">
        <v>0</v>
      </c>
      <c r="H42" s="168" t="b">
        <v>0</v>
      </c>
      <c r="I42" s="168" t="b">
        <v>0</v>
      </c>
      <c r="J42" s="168" t="b">
        <v>0</v>
      </c>
      <c r="K42" s="168" t="b">
        <v>0</v>
      </c>
      <c r="L42" s="168" t="b">
        <v>0</v>
      </c>
    </row>
    <row r="43" spans="1:12" ht="15.6">
      <c r="A43" s="246"/>
      <c r="B43" s="170" t="s">
        <v>482</v>
      </c>
      <c r="C43" s="168" t="b">
        <v>0</v>
      </c>
      <c r="D43" s="168" t="b">
        <v>0</v>
      </c>
      <c r="E43" s="168" t="b">
        <v>0</v>
      </c>
      <c r="F43" s="168" t="b">
        <v>0</v>
      </c>
      <c r="G43" s="168" t="b">
        <v>0</v>
      </c>
      <c r="H43" s="168" t="b">
        <v>0</v>
      </c>
      <c r="I43" s="168" t="b">
        <v>0</v>
      </c>
      <c r="J43" s="168" t="b">
        <v>0</v>
      </c>
      <c r="K43" s="168" t="b">
        <v>0</v>
      </c>
      <c r="L43" s="168" t="b">
        <v>0</v>
      </c>
    </row>
    <row r="44" spans="1:12" ht="15.6">
      <c r="A44" s="246"/>
      <c r="B44" s="170" t="s">
        <v>483</v>
      </c>
      <c r="C44" s="168" t="b">
        <v>0</v>
      </c>
      <c r="D44" s="168" t="b">
        <v>0</v>
      </c>
      <c r="E44" s="168" t="b">
        <v>0</v>
      </c>
      <c r="F44" s="168" t="b">
        <v>0</v>
      </c>
      <c r="G44" s="168" t="b">
        <v>0</v>
      </c>
      <c r="H44" s="168" t="b">
        <v>0</v>
      </c>
      <c r="I44" s="168" t="b">
        <v>0</v>
      </c>
      <c r="J44" s="168" t="b">
        <v>0</v>
      </c>
      <c r="K44" s="168" t="b">
        <v>0</v>
      </c>
      <c r="L44" s="168" t="b">
        <v>0</v>
      </c>
    </row>
    <row r="45" spans="1:12" ht="15.6">
      <c r="A45" s="246"/>
      <c r="B45" s="171" t="s">
        <v>484</v>
      </c>
      <c r="C45" s="168" t="b">
        <v>0</v>
      </c>
      <c r="D45" s="168" t="b">
        <v>0</v>
      </c>
      <c r="E45" s="168" t="b">
        <v>0</v>
      </c>
      <c r="F45" s="168" t="b">
        <v>0</v>
      </c>
      <c r="G45" s="168" t="b">
        <v>0</v>
      </c>
      <c r="H45" s="168" t="b">
        <v>0</v>
      </c>
      <c r="I45" s="168" t="b">
        <v>0</v>
      </c>
      <c r="J45" s="168" t="b">
        <v>0</v>
      </c>
      <c r="K45" s="168" t="b">
        <v>0</v>
      </c>
      <c r="L45" s="168" t="b">
        <v>0</v>
      </c>
    </row>
    <row r="46" spans="1:12" ht="15.6">
      <c r="A46" s="246"/>
      <c r="B46" s="171" t="s">
        <v>485</v>
      </c>
      <c r="C46" s="168" t="b">
        <v>0</v>
      </c>
      <c r="D46" s="168" t="b">
        <v>0</v>
      </c>
      <c r="E46" s="168" t="b">
        <v>0</v>
      </c>
      <c r="F46" s="168" t="b">
        <v>0</v>
      </c>
      <c r="G46" s="168" t="b">
        <v>0</v>
      </c>
      <c r="H46" s="168" t="b">
        <v>0</v>
      </c>
      <c r="I46" s="168" t="b">
        <v>0</v>
      </c>
      <c r="J46" s="168" t="b">
        <v>0</v>
      </c>
      <c r="K46" s="168" t="b">
        <v>0</v>
      </c>
      <c r="L46" s="168" t="b">
        <v>0</v>
      </c>
    </row>
    <row r="47" spans="1:12" ht="15.6">
      <c r="A47" s="246"/>
      <c r="B47" s="171" t="s">
        <v>486</v>
      </c>
      <c r="C47" s="168" t="b">
        <v>0</v>
      </c>
      <c r="D47" s="168" t="b">
        <v>0</v>
      </c>
      <c r="E47" s="168" t="b">
        <v>0</v>
      </c>
      <c r="F47" s="168" t="b">
        <v>0</v>
      </c>
      <c r="G47" s="168" t="b">
        <v>0</v>
      </c>
      <c r="H47" s="168" t="b">
        <v>0</v>
      </c>
      <c r="I47" s="168" t="b">
        <v>0</v>
      </c>
      <c r="J47" s="168" t="b">
        <v>0</v>
      </c>
      <c r="K47" s="168" t="b">
        <v>0</v>
      </c>
      <c r="L47" s="168" t="b">
        <v>0</v>
      </c>
    </row>
    <row r="48" spans="1:12" ht="15.6">
      <c r="A48" s="246"/>
      <c r="B48" s="174" t="s">
        <v>487</v>
      </c>
      <c r="C48" s="168" t="b">
        <v>0</v>
      </c>
      <c r="D48" s="168" t="b">
        <v>0</v>
      </c>
      <c r="E48" s="168" t="b">
        <v>0</v>
      </c>
      <c r="F48" s="168" t="b">
        <v>0</v>
      </c>
      <c r="G48" s="168" t="b">
        <v>0</v>
      </c>
      <c r="H48" s="168" t="b">
        <v>0</v>
      </c>
      <c r="I48" s="168" t="b">
        <v>0</v>
      </c>
      <c r="J48" s="168" t="b">
        <v>0</v>
      </c>
      <c r="K48" s="168" t="b">
        <v>0</v>
      </c>
      <c r="L48" s="168" t="b">
        <v>0</v>
      </c>
    </row>
    <row r="49" spans="1:12" ht="22.8">
      <c r="A49" s="246"/>
      <c r="B49" s="161" t="s">
        <v>468</v>
      </c>
      <c r="C49" s="191"/>
      <c r="D49" s="191"/>
      <c r="E49" s="191"/>
      <c r="F49" s="191"/>
      <c r="G49" s="191"/>
      <c r="H49" s="191"/>
      <c r="I49" s="191"/>
      <c r="J49" s="191"/>
      <c r="K49" s="191"/>
      <c r="L49" s="191"/>
    </row>
    <row r="50" spans="1:12" ht="17.399999999999999">
      <c r="A50" s="246"/>
      <c r="B50" s="162" t="str">
        <f>HYPERLINK("https://codeforces.com/group/MWSDmqGsZm/contest/223338","Sheet #6(Math - Geometry)")</f>
        <v>Sheet #6(Math - Geometry)</v>
      </c>
      <c r="C50" s="194" t="s">
        <v>596</v>
      </c>
      <c r="D50" s="194" t="s">
        <v>597</v>
      </c>
      <c r="E50" s="194" t="s">
        <v>563</v>
      </c>
      <c r="F50" s="194" t="s">
        <v>596</v>
      </c>
      <c r="G50" s="198" t="s">
        <v>570</v>
      </c>
      <c r="H50" s="194" t="s">
        <v>563</v>
      </c>
      <c r="I50" s="194" t="s">
        <v>594</v>
      </c>
      <c r="J50" s="194" t="s">
        <v>594</v>
      </c>
      <c r="K50" s="194" t="s">
        <v>596</v>
      </c>
      <c r="L50" s="194" t="s">
        <v>608</v>
      </c>
    </row>
    <row r="51" spans="1:12" ht="13.2">
      <c r="A51" s="245" t="s">
        <v>461</v>
      </c>
      <c r="B51" s="155"/>
      <c r="C51" s="188"/>
      <c r="D51" s="188"/>
      <c r="E51" s="188"/>
      <c r="F51" s="188"/>
      <c r="G51" s="188"/>
      <c r="H51" s="188"/>
      <c r="I51" s="188"/>
      <c r="J51" s="188"/>
      <c r="K51" s="188"/>
      <c r="L51" s="188"/>
    </row>
    <row r="52" spans="1:12" ht="22.2">
      <c r="A52" s="246"/>
      <c r="B52" s="153" t="s">
        <v>488</v>
      </c>
      <c r="C52" s="186" t="s">
        <v>564</v>
      </c>
      <c r="D52" s="186" t="s">
        <v>564</v>
      </c>
      <c r="E52" s="186" t="s">
        <v>564</v>
      </c>
      <c r="F52" s="186" t="s">
        <v>561</v>
      </c>
      <c r="G52" s="208" t="s">
        <v>569</v>
      </c>
      <c r="H52" s="186" t="s">
        <v>561</v>
      </c>
      <c r="I52" s="186" t="s">
        <v>564</v>
      </c>
      <c r="J52" s="208" t="s">
        <v>569</v>
      </c>
      <c r="K52" s="186" t="s">
        <v>564</v>
      </c>
      <c r="L52" s="186" t="s">
        <v>564</v>
      </c>
    </row>
    <row r="53" spans="1:12" ht="13.2">
      <c r="A53" s="247"/>
      <c r="B53" s="155"/>
      <c r="C53" s="188"/>
      <c r="D53" s="188"/>
      <c r="E53" s="188"/>
      <c r="F53" s="188"/>
      <c r="G53" s="188"/>
      <c r="H53" s="188"/>
      <c r="I53" s="188"/>
      <c r="J53" s="188"/>
      <c r="K53" s="188"/>
      <c r="L53" s="188"/>
    </row>
    <row r="54" spans="1:12" ht="13.2">
      <c r="A54" s="245" t="s">
        <v>461</v>
      </c>
      <c r="B54" s="155"/>
      <c r="C54" s="188"/>
      <c r="D54" s="188"/>
      <c r="E54" s="188"/>
      <c r="F54" s="188"/>
      <c r="G54" s="188"/>
      <c r="H54" s="188"/>
      <c r="I54" s="188"/>
      <c r="J54" s="188"/>
      <c r="K54" s="188"/>
      <c r="L54" s="188"/>
    </row>
    <row r="55" spans="1:12" ht="22.2">
      <c r="A55" s="246"/>
      <c r="B55" s="153" t="s">
        <v>489</v>
      </c>
      <c r="C55" s="186" t="s">
        <v>564</v>
      </c>
      <c r="D55" s="186" t="s">
        <v>564</v>
      </c>
      <c r="E55" s="186" t="s">
        <v>564</v>
      </c>
      <c r="F55" s="186" t="s">
        <v>561</v>
      </c>
      <c r="G55" s="208" t="s">
        <v>569</v>
      </c>
      <c r="H55" s="186" t="s">
        <v>564</v>
      </c>
      <c r="I55" s="186" t="s">
        <v>564</v>
      </c>
      <c r="J55" s="186" t="s">
        <v>604</v>
      </c>
      <c r="K55" s="186" t="s">
        <v>604</v>
      </c>
      <c r="L55" s="186" t="s">
        <v>564</v>
      </c>
    </row>
    <row r="56" spans="1:12" ht="13.2">
      <c r="A56" s="247"/>
      <c r="B56" s="155"/>
      <c r="C56" s="188"/>
      <c r="D56" s="188"/>
      <c r="E56" s="188"/>
      <c r="F56" s="188"/>
      <c r="G56" s="188"/>
      <c r="H56" s="188"/>
      <c r="I56" s="188"/>
      <c r="J56" s="188"/>
      <c r="K56" s="188"/>
      <c r="L56" s="188"/>
    </row>
    <row r="57" spans="1:12" ht="17.399999999999999">
      <c r="A57" s="248" t="s">
        <v>490</v>
      </c>
      <c r="B57" s="159" t="s">
        <v>467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  <row r="58" spans="1:12" ht="15.6">
      <c r="A58" s="246"/>
      <c r="B58" s="175" t="s">
        <v>491</v>
      </c>
      <c r="C58" s="168" t="b">
        <v>0</v>
      </c>
      <c r="D58" s="168" t="b">
        <v>0</v>
      </c>
      <c r="E58" s="168" t="b">
        <v>0</v>
      </c>
      <c r="F58" s="168" t="b">
        <v>0</v>
      </c>
      <c r="G58" s="168" t="b">
        <v>0</v>
      </c>
      <c r="H58" s="168" t="b">
        <v>0</v>
      </c>
      <c r="I58" s="168" t="b">
        <v>0</v>
      </c>
      <c r="J58" s="168" t="b">
        <v>0</v>
      </c>
      <c r="K58" s="168" t="b">
        <v>0</v>
      </c>
      <c r="L58" s="168" t="b">
        <v>0</v>
      </c>
    </row>
    <row r="59" spans="1:12" ht="15.6">
      <c r="A59" s="246"/>
      <c r="B59" s="175" t="s">
        <v>492</v>
      </c>
      <c r="C59" s="168" t="b">
        <v>0</v>
      </c>
      <c r="D59" s="168" t="b">
        <v>0</v>
      </c>
      <c r="E59" s="168" t="b">
        <v>0</v>
      </c>
      <c r="F59" s="168" t="b">
        <v>0</v>
      </c>
      <c r="G59" s="168" t="b">
        <v>0</v>
      </c>
      <c r="H59" s="168" t="b">
        <v>0</v>
      </c>
      <c r="I59" s="168" t="b">
        <v>0</v>
      </c>
      <c r="J59" s="168" t="b">
        <v>0</v>
      </c>
      <c r="K59" s="168" t="b">
        <v>0</v>
      </c>
      <c r="L59" s="168" t="b">
        <v>0</v>
      </c>
    </row>
    <row r="60" spans="1:12" ht="15.6">
      <c r="A60" s="246"/>
      <c r="B60" s="175" t="s">
        <v>493</v>
      </c>
      <c r="C60" s="168" t="b">
        <v>0</v>
      </c>
      <c r="D60" s="168" t="b">
        <v>0</v>
      </c>
      <c r="E60" s="168" t="b">
        <v>0</v>
      </c>
      <c r="F60" s="168" t="b">
        <v>0</v>
      </c>
      <c r="G60" s="168" t="b">
        <v>0</v>
      </c>
      <c r="H60" s="168" t="b">
        <v>0</v>
      </c>
      <c r="I60" s="168" t="b">
        <v>0</v>
      </c>
      <c r="J60" s="168" t="b">
        <v>0</v>
      </c>
      <c r="K60" s="168" t="b">
        <v>0</v>
      </c>
      <c r="L60" s="168" t="b">
        <v>0</v>
      </c>
    </row>
    <row r="61" spans="1:12" ht="15.6">
      <c r="A61" s="246"/>
      <c r="B61" s="171" t="s">
        <v>494</v>
      </c>
      <c r="C61" s="168" t="b">
        <v>0</v>
      </c>
      <c r="D61" s="168" t="b">
        <v>0</v>
      </c>
      <c r="E61" s="168" t="b">
        <v>0</v>
      </c>
      <c r="F61" s="168" t="b">
        <v>0</v>
      </c>
      <c r="G61" s="168" t="b">
        <v>0</v>
      </c>
      <c r="H61" s="168" t="b">
        <v>0</v>
      </c>
      <c r="I61" s="168" t="b">
        <v>0</v>
      </c>
      <c r="J61" s="168" t="b">
        <v>0</v>
      </c>
      <c r="K61" s="168" t="b">
        <v>0</v>
      </c>
      <c r="L61" s="168" t="b">
        <v>0</v>
      </c>
    </row>
    <row r="62" spans="1:12" ht="15.6">
      <c r="A62" s="246"/>
      <c r="B62" s="171" t="s">
        <v>495</v>
      </c>
      <c r="C62" s="168" t="b">
        <v>0</v>
      </c>
      <c r="D62" s="168" t="b">
        <v>0</v>
      </c>
      <c r="E62" s="168" t="b">
        <v>0</v>
      </c>
      <c r="F62" s="168" t="b">
        <v>0</v>
      </c>
      <c r="G62" s="168" t="b">
        <v>0</v>
      </c>
      <c r="H62" s="168" t="b">
        <v>0</v>
      </c>
      <c r="I62" s="168" t="b">
        <v>0</v>
      </c>
      <c r="J62" s="168" t="b">
        <v>0</v>
      </c>
      <c r="K62" s="168" t="b">
        <v>0</v>
      </c>
      <c r="L62" s="168" t="b">
        <v>0</v>
      </c>
    </row>
    <row r="63" spans="1:12" ht="22.8">
      <c r="A63" s="246"/>
      <c r="B63" s="161" t="s">
        <v>468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</row>
    <row r="64" spans="1:12" ht="17.399999999999999">
      <c r="A64" s="246"/>
      <c r="B64" s="162" t="str">
        <f>HYPERLINK("https://codeforces.com/group/MWSDmqGsZm/contest/223205","Sheet #5(Functions)")</f>
        <v>Sheet #5(Functions)</v>
      </c>
      <c r="C64" s="198" t="s">
        <v>565</v>
      </c>
      <c r="D64" s="194" t="s">
        <v>606</v>
      </c>
      <c r="E64" s="198" t="s">
        <v>565</v>
      </c>
      <c r="F64" s="194" t="s">
        <v>622</v>
      </c>
      <c r="G64" s="198" t="s">
        <v>565</v>
      </c>
      <c r="H64" s="198" t="s">
        <v>565</v>
      </c>
      <c r="I64" s="198" t="s">
        <v>565</v>
      </c>
      <c r="J64" s="198" t="s">
        <v>565</v>
      </c>
      <c r="K64" s="194" t="s">
        <v>606</v>
      </c>
      <c r="L64" s="198" t="s">
        <v>565</v>
      </c>
    </row>
    <row r="65" spans="1:12" ht="13.2">
      <c r="A65" s="164"/>
      <c r="B65" s="155"/>
      <c r="C65" s="193"/>
      <c r="D65" s="193"/>
      <c r="E65" s="193"/>
      <c r="F65" s="193"/>
      <c r="G65" s="193"/>
      <c r="H65" s="193"/>
      <c r="I65" s="193"/>
      <c r="J65" s="193"/>
      <c r="K65" s="193"/>
      <c r="L65" s="193"/>
    </row>
    <row r="66" spans="1:12" ht="17.399999999999999">
      <c r="A66" s="248" t="s">
        <v>496</v>
      </c>
      <c r="B66" s="159" t="s">
        <v>467</v>
      </c>
      <c r="C66" s="195"/>
      <c r="D66" s="195"/>
      <c r="E66" s="195"/>
      <c r="F66" s="195"/>
      <c r="G66" s="195"/>
      <c r="H66" s="195"/>
      <c r="I66" s="195"/>
      <c r="J66" s="195"/>
      <c r="K66" s="195"/>
      <c r="L66" s="195"/>
    </row>
    <row r="67" spans="1:12" ht="15.6">
      <c r="A67" s="246"/>
      <c r="B67" s="175" t="s">
        <v>497</v>
      </c>
      <c r="C67" s="168" t="b">
        <v>0</v>
      </c>
      <c r="D67" s="168" t="b">
        <v>0</v>
      </c>
      <c r="E67" s="168" t="b">
        <v>0</v>
      </c>
      <c r="F67" s="168" t="b">
        <v>0</v>
      </c>
      <c r="G67" s="168" t="b">
        <v>0</v>
      </c>
      <c r="H67" s="168" t="b">
        <v>0</v>
      </c>
      <c r="I67" s="168" t="b">
        <v>0</v>
      </c>
      <c r="J67" s="168" t="b">
        <v>0</v>
      </c>
      <c r="K67" s="168" t="b">
        <v>0</v>
      </c>
      <c r="L67" s="168" t="b">
        <v>0</v>
      </c>
    </row>
    <row r="68" spans="1:12" ht="15.6">
      <c r="A68" s="246"/>
      <c r="B68" s="175" t="s">
        <v>498</v>
      </c>
      <c r="C68" s="168" t="b">
        <v>0</v>
      </c>
      <c r="D68" s="168" t="b">
        <v>0</v>
      </c>
      <c r="E68" s="168" t="b">
        <v>0</v>
      </c>
      <c r="F68" s="168" t="b">
        <v>0</v>
      </c>
      <c r="G68" s="168" t="b">
        <v>0</v>
      </c>
      <c r="H68" s="168" t="b">
        <v>0</v>
      </c>
      <c r="I68" s="168" t="b">
        <v>0</v>
      </c>
      <c r="J68" s="168" t="b">
        <v>0</v>
      </c>
      <c r="K68" s="168" t="b">
        <v>0</v>
      </c>
      <c r="L68" s="168" t="b">
        <v>0</v>
      </c>
    </row>
    <row r="69" spans="1:12" ht="15.6">
      <c r="A69" s="246"/>
      <c r="B69" s="175" t="s">
        <v>499</v>
      </c>
      <c r="C69" s="168" t="b">
        <v>0</v>
      </c>
      <c r="D69" s="168" t="b">
        <v>0</v>
      </c>
      <c r="E69" s="168" t="b">
        <v>0</v>
      </c>
      <c r="F69" s="168" t="b">
        <v>0</v>
      </c>
      <c r="G69" s="168" t="b">
        <v>0</v>
      </c>
      <c r="H69" s="168" t="b">
        <v>0</v>
      </c>
      <c r="I69" s="168" t="b">
        <v>0</v>
      </c>
      <c r="J69" s="168" t="b">
        <v>0</v>
      </c>
      <c r="K69" s="168" t="b">
        <v>0</v>
      </c>
      <c r="L69" s="168" t="b">
        <v>0</v>
      </c>
    </row>
    <row r="70" spans="1:12" ht="15.6">
      <c r="A70" s="246"/>
      <c r="B70" s="175" t="str">
        <f>HYPERLINK("https://www.youtube.com/watch?v=RCz81Q8kDPU&amp;t=", "C++ Language (Strings Video)")</f>
        <v>C++ Language (Strings Video)</v>
      </c>
      <c r="C70" s="168" t="b">
        <v>0</v>
      </c>
      <c r="D70" s="168" t="b">
        <v>0</v>
      </c>
      <c r="E70" s="168" t="b">
        <v>0</v>
      </c>
      <c r="F70" s="168" t="b">
        <v>0</v>
      </c>
      <c r="G70" s="168" t="b">
        <v>0</v>
      </c>
      <c r="H70" s="168" t="b">
        <v>0</v>
      </c>
      <c r="I70" s="168" t="b">
        <v>0</v>
      </c>
      <c r="J70" s="168" t="b">
        <v>0</v>
      </c>
      <c r="K70" s="168" t="b">
        <v>0</v>
      </c>
      <c r="L70" s="168"/>
    </row>
    <row r="71" spans="1:12" ht="15.6">
      <c r="A71" s="246"/>
      <c r="B71" s="171" t="s">
        <v>500</v>
      </c>
      <c r="C71" s="168" t="b">
        <v>0</v>
      </c>
      <c r="D71" s="168" t="b">
        <v>0</v>
      </c>
      <c r="E71" s="168" t="b">
        <v>0</v>
      </c>
      <c r="F71" s="168" t="b">
        <v>0</v>
      </c>
      <c r="G71" s="168" t="b">
        <v>0</v>
      </c>
      <c r="H71" s="168" t="b">
        <v>0</v>
      </c>
      <c r="I71" s="168" t="b">
        <v>0</v>
      </c>
      <c r="J71" s="168" t="b">
        <v>0</v>
      </c>
      <c r="K71" s="168" t="b">
        <v>0</v>
      </c>
      <c r="L71" s="168" t="b">
        <v>0</v>
      </c>
    </row>
    <row r="72" spans="1:12" ht="15.6">
      <c r="A72" s="246"/>
      <c r="B72" s="171" t="s">
        <v>501</v>
      </c>
      <c r="C72" s="168" t="b">
        <v>0</v>
      </c>
      <c r="D72" s="168" t="b">
        <v>0</v>
      </c>
      <c r="E72" s="168" t="b">
        <v>0</v>
      </c>
      <c r="F72" s="168" t="b">
        <v>0</v>
      </c>
      <c r="G72" s="168" t="b">
        <v>0</v>
      </c>
      <c r="H72" s="168" t="b">
        <v>0</v>
      </c>
      <c r="I72" s="168" t="b">
        <v>0</v>
      </c>
      <c r="J72" s="168" t="b">
        <v>0</v>
      </c>
      <c r="K72" s="168" t="b">
        <v>0</v>
      </c>
      <c r="L72" s="168" t="b">
        <v>0</v>
      </c>
    </row>
    <row r="73" spans="1:12" ht="22.8">
      <c r="A73" s="246"/>
      <c r="B73" s="161" t="s">
        <v>468</v>
      </c>
      <c r="C73" s="191"/>
      <c r="D73" s="191"/>
      <c r="E73" s="191"/>
      <c r="F73" s="191"/>
      <c r="G73" s="191"/>
      <c r="H73" s="191"/>
      <c r="I73" s="191"/>
      <c r="J73" s="191"/>
      <c r="K73" s="191"/>
      <c r="L73" s="191"/>
    </row>
    <row r="74" spans="1:12" ht="17.399999999999999">
      <c r="A74" s="246"/>
      <c r="B74" s="175" t="str">
        <f>HYPERLINK("https://codeforces.com/group/MWSDmqGsZm/contest/219856","Sheet #4 (Strings)")</f>
        <v>Sheet #4 (Strings)</v>
      </c>
      <c r="C74" s="199" t="s">
        <v>567</v>
      </c>
      <c r="D74" s="199" t="s">
        <v>563</v>
      </c>
      <c r="E74" s="199" t="s">
        <v>567</v>
      </c>
      <c r="F74" s="199" t="s">
        <v>558</v>
      </c>
      <c r="G74" s="199" t="s">
        <v>608</v>
      </c>
      <c r="H74" s="199" t="s">
        <v>567</v>
      </c>
      <c r="I74" s="199" t="s">
        <v>567</v>
      </c>
      <c r="J74" s="199" t="s">
        <v>596</v>
      </c>
      <c r="K74" s="199" t="s">
        <v>567</v>
      </c>
      <c r="L74" s="199" t="s">
        <v>567</v>
      </c>
    </row>
    <row r="75" spans="1:12" ht="13.2">
      <c r="A75" s="245" t="s">
        <v>461</v>
      </c>
      <c r="B75" s="155"/>
      <c r="C75" s="188"/>
      <c r="D75" s="188"/>
      <c r="E75" s="188"/>
      <c r="F75" s="188"/>
      <c r="G75" s="188"/>
      <c r="H75" s="188"/>
      <c r="I75" s="188"/>
      <c r="J75" s="188"/>
      <c r="K75" s="188"/>
      <c r="L75" s="188"/>
    </row>
    <row r="76" spans="1:12" ht="22.2">
      <c r="A76" s="246"/>
      <c r="B76" s="153" t="s">
        <v>502</v>
      </c>
      <c r="C76" s="186" t="s">
        <v>602</v>
      </c>
      <c r="D76" s="186" t="s">
        <v>568</v>
      </c>
      <c r="E76" s="186" t="s">
        <v>600</v>
      </c>
      <c r="F76" s="186" t="s">
        <v>559</v>
      </c>
      <c r="G76" s="208" t="s">
        <v>599</v>
      </c>
      <c r="H76" s="186" t="s">
        <v>568</v>
      </c>
      <c r="I76" s="186" t="s">
        <v>602</v>
      </c>
      <c r="J76" s="186" t="s">
        <v>602</v>
      </c>
      <c r="K76" s="186" t="s">
        <v>568</v>
      </c>
      <c r="L76" s="186" t="s">
        <v>600</v>
      </c>
    </row>
    <row r="77" spans="1:12" ht="13.2">
      <c r="A77" s="247"/>
      <c r="B77" s="155"/>
      <c r="C77" s="188"/>
      <c r="D77" s="188"/>
      <c r="E77" s="188"/>
      <c r="F77" s="188"/>
      <c r="G77" s="188"/>
      <c r="H77" s="188"/>
      <c r="I77" s="188"/>
      <c r="J77" s="188"/>
      <c r="K77" s="188"/>
      <c r="L77" s="188"/>
    </row>
    <row r="78" spans="1:12" ht="13.2">
      <c r="A78" s="250" t="s">
        <v>461</v>
      </c>
      <c r="B78" s="155"/>
      <c r="C78" s="188"/>
      <c r="D78" s="188"/>
      <c r="E78" s="188"/>
      <c r="F78" s="188"/>
      <c r="G78" s="188"/>
      <c r="H78" s="188"/>
      <c r="I78" s="188"/>
      <c r="J78" s="188"/>
      <c r="K78" s="188"/>
      <c r="L78" s="188"/>
    </row>
    <row r="79" spans="1:12" ht="22.2">
      <c r="A79" s="246"/>
      <c r="B79" s="153" t="s">
        <v>503</v>
      </c>
      <c r="C79" s="186" t="s">
        <v>568</v>
      </c>
      <c r="D79" s="186" t="s">
        <v>602</v>
      </c>
      <c r="E79" s="186" t="s">
        <v>602</v>
      </c>
      <c r="F79" s="186" t="s">
        <v>559</v>
      </c>
      <c r="G79" s="208" t="s">
        <v>599</v>
      </c>
      <c r="H79" s="186" t="s">
        <v>600</v>
      </c>
      <c r="I79" s="186" t="s">
        <v>568</v>
      </c>
      <c r="J79" s="186" t="s">
        <v>602</v>
      </c>
      <c r="K79" s="186" t="s">
        <v>568</v>
      </c>
      <c r="L79" s="186" t="s">
        <v>568</v>
      </c>
    </row>
    <row r="80" spans="1:12" ht="13.2">
      <c r="A80" s="247"/>
      <c r="B80" s="155"/>
      <c r="C80" s="188"/>
      <c r="D80" s="188"/>
      <c r="E80" s="188"/>
      <c r="F80" s="188"/>
      <c r="G80" s="188"/>
      <c r="H80" s="188"/>
      <c r="I80" s="188"/>
      <c r="J80" s="188"/>
      <c r="K80" s="188"/>
      <c r="L80" s="188"/>
    </row>
    <row r="81" spans="1:12" ht="13.2">
      <c r="A81" s="249" t="s">
        <v>504</v>
      </c>
      <c r="B81" s="155"/>
      <c r="C81" s="188"/>
      <c r="D81" s="188"/>
      <c r="E81" s="188"/>
      <c r="F81" s="188"/>
      <c r="G81" s="188"/>
      <c r="H81" s="188"/>
      <c r="I81" s="188"/>
      <c r="J81" s="188"/>
      <c r="K81" s="188"/>
      <c r="L81" s="188"/>
    </row>
    <row r="82" spans="1:12" ht="22.2">
      <c r="A82" s="246"/>
      <c r="B82" s="153" t="s">
        <v>505</v>
      </c>
      <c r="C82" s="186" t="s">
        <v>568</v>
      </c>
      <c r="D82" s="186" t="s">
        <v>568</v>
      </c>
      <c r="E82" s="186" t="s">
        <v>600</v>
      </c>
      <c r="F82" s="186" t="s">
        <v>568</v>
      </c>
      <c r="G82" s="208" t="s">
        <v>599</v>
      </c>
      <c r="H82" s="208" t="s">
        <v>599</v>
      </c>
      <c r="I82" s="186" t="s">
        <v>600</v>
      </c>
      <c r="J82" s="186" t="s">
        <v>568</v>
      </c>
      <c r="K82" s="186" t="s">
        <v>568</v>
      </c>
      <c r="L82" s="208" t="s">
        <v>599</v>
      </c>
    </row>
    <row r="83" spans="1:12" ht="13.2">
      <c r="A83" s="247"/>
      <c r="B83" s="155"/>
      <c r="C83" s="188"/>
      <c r="D83" s="188"/>
      <c r="E83" s="188"/>
      <c r="F83" s="188"/>
      <c r="G83" s="188"/>
      <c r="H83" s="188"/>
      <c r="I83" s="188"/>
      <c r="J83" s="188"/>
      <c r="K83" s="188"/>
      <c r="L83" s="188"/>
    </row>
    <row r="84" spans="1:12" ht="13.2">
      <c r="A84" s="249" t="s">
        <v>461</v>
      </c>
      <c r="B84" s="155"/>
      <c r="C84" s="201"/>
      <c r="D84" s="201"/>
      <c r="E84" s="201"/>
      <c r="F84" s="201"/>
      <c r="G84" s="201"/>
      <c r="H84" s="201"/>
      <c r="I84" s="201"/>
      <c r="J84" s="201"/>
      <c r="K84" s="201"/>
      <c r="L84" s="201"/>
    </row>
    <row r="85" spans="1:12" ht="22.2">
      <c r="A85" s="246"/>
      <c r="B85" s="153" t="s">
        <v>506</v>
      </c>
      <c r="C85" s="202" t="s">
        <v>569</v>
      </c>
      <c r="D85" s="205" t="s">
        <v>564</v>
      </c>
      <c r="E85" s="205" t="s">
        <v>564</v>
      </c>
      <c r="F85" s="205" t="s">
        <v>561</v>
      </c>
      <c r="G85" s="202" t="s">
        <v>569</v>
      </c>
      <c r="H85" s="202" t="s">
        <v>569</v>
      </c>
      <c r="I85" s="202" t="s">
        <v>569</v>
      </c>
      <c r="J85" s="205" t="s">
        <v>564</v>
      </c>
      <c r="K85" s="202" t="s">
        <v>569</v>
      </c>
      <c r="L85" s="202" t="s">
        <v>569</v>
      </c>
    </row>
    <row r="86" spans="1:12" ht="13.2">
      <c r="A86" s="247"/>
      <c r="B86" s="155"/>
      <c r="C86" s="201"/>
      <c r="D86" s="201"/>
      <c r="E86" s="201"/>
      <c r="F86" s="201"/>
      <c r="G86" s="201"/>
      <c r="H86" s="201"/>
      <c r="I86" s="201"/>
      <c r="J86" s="201"/>
      <c r="K86" s="201"/>
      <c r="L86" s="201"/>
    </row>
    <row r="87" spans="1:12" ht="17.399999999999999">
      <c r="A87" s="248" t="s">
        <v>507</v>
      </c>
      <c r="B87" s="159" t="s">
        <v>467</v>
      </c>
      <c r="C87" s="195"/>
      <c r="D87" s="195"/>
      <c r="E87" s="195"/>
      <c r="F87" s="195"/>
      <c r="G87" s="195"/>
      <c r="H87" s="195"/>
      <c r="I87" s="195"/>
      <c r="J87" s="195"/>
      <c r="K87" s="195"/>
      <c r="L87" s="195"/>
    </row>
    <row r="88" spans="1:12" ht="15.6">
      <c r="A88" s="246"/>
      <c r="B88" s="169" t="str">
        <f>HYPERLINK("https://youtu.be/0HT2-2qD654", "C++ Language(1D Arrays 1 - Intro)")</f>
        <v>C++ Language(1D Arrays 1 - Intro)</v>
      </c>
      <c r="C88" s="168"/>
      <c r="D88" s="168"/>
      <c r="E88" s="168"/>
      <c r="F88" s="168"/>
      <c r="G88" s="168"/>
      <c r="H88" s="168"/>
      <c r="I88" s="168"/>
      <c r="J88" s="168"/>
      <c r="K88" s="168"/>
      <c r="L88" s="168"/>
    </row>
    <row r="89" spans="1:12" ht="15.6">
      <c r="A89" s="246"/>
      <c r="B89" s="169" t="str">
        <f>HYPERLINK("https://youtu.be/38l7MZbUZdM", "C++ Language (1D Arrays 2 - Practice )")</f>
        <v>C++ Language (1D Arrays 2 - Practice )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</row>
    <row r="90" spans="1:12" ht="15.6">
      <c r="A90" s="246"/>
      <c r="B90" s="169" t="s">
        <v>508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</row>
    <row r="91" spans="1:12" ht="15.6">
      <c r="A91" s="246"/>
      <c r="B91" s="169" t="s">
        <v>497</v>
      </c>
      <c r="C91" s="168"/>
      <c r="D91" s="168"/>
      <c r="E91" s="168"/>
      <c r="F91" s="168"/>
      <c r="G91" s="168"/>
      <c r="H91" s="168"/>
      <c r="I91" s="168"/>
      <c r="J91" s="168"/>
      <c r="K91" s="168"/>
      <c r="L91" s="168"/>
    </row>
    <row r="92" spans="1:12" ht="15.6">
      <c r="A92" s="246"/>
      <c r="B92" s="169" t="s">
        <v>498</v>
      </c>
      <c r="C92" s="168"/>
      <c r="D92" s="168"/>
      <c r="E92" s="168"/>
      <c r="F92" s="168"/>
      <c r="G92" s="168"/>
      <c r="H92" s="168"/>
      <c r="I92" s="168"/>
      <c r="J92" s="168"/>
      <c r="K92" s="168"/>
      <c r="L92" s="168"/>
    </row>
    <row r="93" spans="1:12" ht="15.6">
      <c r="A93" s="246"/>
      <c r="B93" s="169" t="str">
        <f>HYPERLINK("https://youtu.be/ZKE4VZHS9IY", "C++ Language (Char Arrays 3 - Homework)")</f>
        <v>C++ Language (Char Arrays 3 - Homework)</v>
      </c>
      <c r="C93" s="168"/>
      <c r="D93" s="168"/>
      <c r="E93" s="168"/>
      <c r="F93" s="168"/>
      <c r="G93" s="168"/>
      <c r="H93" s="168"/>
      <c r="I93" s="168"/>
      <c r="J93" s="168"/>
      <c r="K93" s="168"/>
      <c r="L93" s="168"/>
    </row>
    <row r="94" spans="1:12" ht="15.6">
      <c r="A94" s="246"/>
      <c r="B94" s="169" t="s">
        <v>509</v>
      </c>
      <c r="C94" s="168"/>
      <c r="D94" s="168"/>
      <c r="E94" s="168"/>
      <c r="F94" s="168"/>
      <c r="G94" s="168"/>
      <c r="H94" s="168"/>
      <c r="I94" s="168"/>
      <c r="J94" s="168"/>
      <c r="K94" s="168"/>
      <c r="L94" s="168"/>
    </row>
    <row r="95" spans="1:12" ht="15.6">
      <c r="A95" s="246"/>
      <c r="B95" s="169" t="s">
        <v>510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</row>
    <row r="96" spans="1:12" ht="15.6">
      <c r="A96" s="246"/>
      <c r="B96" s="169" t="s">
        <v>511</v>
      </c>
      <c r="C96" s="168"/>
      <c r="D96" s="168"/>
      <c r="E96" s="168"/>
      <c r="F96" s="168"/>
      <c r="G96" s="168"/>
      <c r="H96" s="168"/>
      <c r="I96" s="168"/>
      <c r="J96" s="168"/>
      <c r="K96" s="168"/>
      <c r="L96" s="168"/>
    </row>
    <row r="97" spans="1:12" ht="15.6">
      <c r="A97" s="246"/>
      <c r="B97" s="169" t="s">
        <v>512</v>
      </c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1:12" ht="15.6">
      <c r="A98" s="246"/>
      <c r="B98" s="169" t="s">
        <v>513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</row>
    <row r="99" spans="1:12" ht="15.6">
      <c r="A99" s="246"/>
      <c r="B99" s="169" t="s">
        <v>514</v>
      </c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1:12" ht="15.6">
      <c r="A100" s="246"/>
      <c r="B100" s="169" t="s">
        <v>515</v>
      </c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</row>
    <row r="101" spans="1:12" ht="15.6">
      <c r="A101" s="246"/>
      <c r="B101" s="169" t="s">
        <v>516</v>
      </c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</row>
    <row r="102" spans="1:12" ht="15.6">
      <c r="A102" s="246"/>
      <c r="B102" s="171" t="s">
        <v>517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</row>
    <row r="103" spans="1:12" ht="15.6">
      <c r="A103" s="246"/>
      <c r="B103" s="171" t="s">
        <v>518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</row>
    <row r="104" spans="1:12" ht="15.6">
      <c r="A104" s="246"/>
      <c r="B104" s="171" t="s">
        <v>519</v>
      </c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</row>
    <row r="105" spans="1:12" ht="15.6">
      <c r="A105" s="246"/>
      <c r="B105" s="171" t="s">
        <v>520</v>
      </c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</row>
    <row r="106" spans="1:12" ht="15.6">
      <c r="A106" s="246"/>
      <c r="B106" s="174" t="s">
        <v>521</v>
      </c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</row>
    <row r="107" spans="1:12" ht="22.8">
      <c r="A107" s="246"/>
      <c r="B107" s="161" t="s">
        <v>468</v>
      </c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</row>
    <row r="108" spans="1:12" ht="17.399999999999999">
      <c r="A108" s="246"/>
      <c r="B108" s="175" t="str">
        <f>HYPERLINK("https://codeforces.com/group/MWSDmqGsZm/contest/219774","Sheet #3 (Arrays )")</f>
        <v>Sheet #3 (Arrays )</v>
      </c>
      <c r="C108" s="204" t="s">
        <v>570</v>
      </c>
      <c r="D108" s="204" t="s">
        <v>570</v>
      </c>
      <c r="E108" s="199" t="s">
        <v>567</v>
      </c>
      <c r="F108" s="199" t="s">
        <v>567</v>
      </c>
      <c r="G108" s="204" t="s">
        <v>570</v>
      </c>
      <c r="H108" s="204" t="s">
        <v>570</v>
      </c>
      <c r="I108" s="204" t="s">
        <v>570</v>
      </c>
      <c r="J108" s="204" t="s">
        <v>570</v>
      </c>
      <c r="K108" s="204" t="s">
        <v>570</v>
      </c>
      <c r="L108" s="204" t="s">
        <v>570</v>
      </c>
    </row>
    <row r="109" spans="1:12" ht="13.2">
      <c r="A109" s="249" t="s">
        <v>461</v>
      </c>
      <c r="B109" s="155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</row>
    <row r="110" spans="1:12" ht="22.2">
      <c r="A110" s="246"/>
      <c r="B110" s="153" t="s">
        <v>522</v>
      </c>
      <c r="C110" s="202" t="s">
        <v>569</v>
      </c>
      <c r="D110" s="202" t="s">
        <v>569</v>
      </c>
      <c r="E110" s="205" t="s">
        <v>564</v>
      </c>
      <c r="F110" s="202" t="s">
        <v>569</v>
      </c>
      <c r="G110" s="202" t="s">
        <v>569</v>
      </c>
      <c r="H110" s="205" t="s">
        <v>564</v>
      </c>
      <c r="I110" s="202" t="s">
        <v>569</v>
      </c>
      <c r="J110" s="205" t="s">
        <v>603</v>
      </c>
      <c r="K110" s="202" t="s">
        <v>569</v>
      </c>
      <c r="L110" s="202" t="s">
        <v>569</v>
      </c>
    </row>
    <row r="111" spans="1:12" ht="13.2">
      <c r="A111" s="247"/>
      <c r="B111" s="155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</row>
    <row r="112" spans="1:12" ht="17.399999999999999">
      <c r="A112" s="248" t="s">
        <v>523</v>
      </c>
      <c r="B112" s="159" t="s">
        <v>467</v>
      </c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</row>
    <row r="113" spans="1:12" ht="15.6">
      <c r="A113" s="246"/>
      <c r="B113" s="169" t="s">
        <v>524</v>
      </c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</row>
    <row r="114" spans="1:12" ht="15.6">
      <c r="A114" s="246"/>
      <c r="B114" s="169" t="s">
        <v>525</v>
      </c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</row>
    <row r="115" spans="1:12" ht="15.6">
      <c r="A115" s="246"/>
      <c r="B115" s="169" t="s">
        <v>526</v>
      </c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</row>
    <row r="116" spans="1:12" ht="15.6">
      <c r="A116" s="246"/>
      <c r="B116" s="169" t="s">
        <v>527</v>
      </c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</row>
    <row r="117" spans="1:12" ht="15.6">
      <c r="A117" s="246"/>
      <c r="B117" s="169" t="s">
        <v>528</v>
      </c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</row>
    <row r="118" spans="1:12" ht="15.6">
      <c r="A118" s="246"/>
      <c r="B118" s="169" t="s">
        <v>529</v>
      </c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</row>
    <row r="119" spans="1:12" ht="15.6">
      <c r="A119" s="246"/>
      <c r="B119" s="179" t="s">
        <v>530</v>
      </c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</row>
    <row r="120" spans="1:12" ht="15.6">
      <c r="A120" s="246"/>
      <c r="B120" s="174" t="s">
        <v>531</v>
      </c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</row>
    <row r="121" spans="1:12" ht="15.6">
      <c r="A121" s="246"/>
      <c r="B121" s="179" t="s">
        <v>532</v>
      </c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</row>
    <row r="122" spans="1:12" ht="22.8">
      <c r="A122" s="246"/>
      <c r="B122" s="161" t="s">
        <v>468</v>
      </c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</row>
    <row r="123" spans="1:12" ht="17.399999999999999">
      <c r="A123" s="246"/>
      <c r="B123" s="175" t="str">
        <f>HYPERLINK("https://codeforces.com/group/MWSDmqGsZm/contest/219432","Sheet #2 (Loops )")</f>
        <v>Sheet #2 (Loops )</v>
      </c>
      <c r="C123" s="204" t="s">
        <v>570</v>
      </c>
      <c r="D123" s="204" t="s">
        <v>570</v>
      </c>
      <c r="E123" s="204" t="s">
        <v>570</v>
      </c>
      <c r="F123" s="204" t="s">
        <v>570</v>
      </c>
      <c r="G123" s="204" t="s">
        <v>570</v>
      </c>
      <c r="H123" s="204" t="s">
        <v>570</v>
      </c>
      <c r="I123" s="204" t="s">
        <v>570</v>
      </c>
      <c r="J123" s="204" t="s">
        <v>570</v>
      </c>
      <c r="K123" s="204" t="s">
        <v>570</v>
      </c>
      <c r="L123" s="204" t="s">
        <v>570</v>
      </c>
    </row>
    <row r="124" spans="1:12" ht="13.2">
      <c r="A124" s="249" t="s">
        <v>461</v>
      </c>
      <c r="B124" s="155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</row>
    <row r="125" spans="1:12" ht="22.2">
      <c r="A125" s="246"/>
      <c r="B125" s="153" t="s">
        <v>533</v>
      </c>
      <c r="C125" s="202" t="s">
        <v>569</v>
      </c>
      <c r="D125" s="202" t="s">
        <v>569</v>
      </c>
      <c r="E125" s="202" t="s">
        <v>569</v>
      </c>
      <c r="F125" s="202" t="s">
        <v>569</v>
      </c>
      <c r="G125" s="202" t="s">
        <v>569</v>
      </c>
      <c r="H125" s="202" t="s">
        <v>569</v>
      </c>
      <c r="I125" s="202" t="s">
        <v>569</v>
      </c>
      <c r="J125" s="205" t="s">
        <v>604</v>
      </c>
      <c r="K125" s="202" t="s">
        <v>569</v>
      </c>
      <c r="L125" s="202" t="s">
        <v>569</v>
      </c>
    </row>
    <row r="126" spans="1:12" ht="13.2">
      <c r="A126" s="247"/>
      <c r="B126" s="155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</row>
    <row r="127" spans="1:12" ht="17.399999999999999">
      <c r="A127" s="248" t="s">
        <v>534</v>
      </c>
      <c r="B127" s="159" t="s">
        <v>467</v>
      </c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</row>
    <row r="128" spans="1:12" ht="15.6">
      <c r="A128" s="246"/>
      <c r="B128" s="169" t="s">
        <v>535</v>
      </c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</row>
    <row r="129" spans="1:12" ht="15.6">
      <c r="A129" s="246"/>
      <c r="B129" s="169" t="s">
        <v>536</v>
      </c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</row>
    <row r="130" spans="1:12" ht="15.6">
      <c r="A130" s="246"/>
      <c r="B130" s="169" t="str">
        <f>HYPERLINK("https://youtu.be/bEbNYkEphL4","what is online judge and how to register in codeforces ?")</f>
        <v>what is online judge and how to register in codeforces ?</v>
      </c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</row>
    <row r="131" spans="1:12" ht="15.6">
      <c r="A131" s="246"/>
      <c r="B131" s="170" t="s">
        <v>537</v>
      </c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</row>
    <row r="132" spans="1:12" ht="15.6">
      <c r="A132" s="246"/>
      <c r="B132" s="169" t="s">
        <v>538</v>
      </c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</row>
    <row r="133" spans="1:12" ht="15.6">
      <c r="A133" s="246"/>
      <c r="B133" s="169" t="s">
        <v>539</v>
      </c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</row>
    <row r="134" spans="1:12" ht="15.6">
      <c r="A134" s="246"/>
      <c r="B134" s="169" t="s">
        <v>540</v>
      </c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</row>
    <row r="135" spans="1:12" ht="15.6">
      <c r="A135" s="246"/>
      <c r="B135" s="169" t="s">
        <v>541</v>
      </c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</row>
    <row r="136" spans="1:12" ht="15.6">
      <c r="A136" s="246"/>
      <c r="B136" s="169" t="s">
        <v>542</v>
      </c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</row>
    <row r="137" spans="1:12" ht="15.6">
      <c r="A137" s="246"/>
      <c r="B137" s="169" t="s">
        <v>543</v>
      </c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</row>
    <row r="138" spans="1:12" ht="15.6">
      <c r="A138" s="246"/>
      <c r="B138" s="169" t="s">
        <v>544</v>
      </c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</row>
    <row r="139" spans="1:12" ht="15.6">
      <c r="A139" s="246"/>
      <c r="B139" s="169" t="s">
        <v>545</v>
      </c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</row>
    <row r="140" spans="1:12" ht="15.6">
      <c r="A140" s="246"/>
      <c r="B140" s="169" t="s">
        <v>546</v>
      </c>
      <c r="C140" s="168"/>
      <c r="D140" s="168"/>
      <c r="E140" s="168" t="b">
        <v>1</v>
      </c>
      <c r="F140" s="168"/>
      <c r="G140" s="168"/>
      <c r="H140" s="168"/>
      <c r="I140" s="168"/>
      <c r="J140" s="168"/>
      <c r="K140" s="168"/>
      <c r="L140" s="168"/>
    </row>
    <row r="141" spans="1:12" ht="15.6">
      <c r="A141" s="246"/>
      <c r="B141" s="171" t="s">
        <v>547</v>
      </c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</row>
    <row r="142" spans="1:12" ht="15.6">
      <c r="A142" s="246"/>
      <c r="B142" s="180" t="s">
        <v>548</v>
      </c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</row>
    <row r="143" spans="1:12" ht="15.6">
      <c r="A143" s="246"/>
      <c r="B143" s="180" t="s">
        <v>549</v>
      </c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</row>
    <row r="144" spans="1:12" ht="15.6">
      <c r="A144" s="246"/>
      <c r="B144" s="180" t="s">
        <v>550</v>
      </c>
      <c r="C144" s="168" t="b">
        <v>0</v>
      </c>
      <c r="D144" s="168"/>
      <c r="E144" s="168"/>
      <c r="F144" s="168"/>
      <c r="G144" s="168"/>
      <c r="H144" s="168"/>
      <c r="I144" s="168"/>
      <c r="J144" s="168"/>
      <c r="K144" s="168"/>
      <c r="L144" s="168"/>
    </row>
    <row r="145" spans="1:12" ht="22.8">
      <c r="A145" s="246"/>
      <c r="B145" s="161" t="s">
        <v>468</v>
      </c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</row>
    <row r="146" spans="1:12" ht="17.399999999999999">
      <c r="A146" s="247"/>
      <c r="B146" s="182" t="str">
        <f>HYPERLINK("https://codeforces.com/group/MWSDmqGsZm/contest/219158","Sheet #1 (Data type - Conditions)")</f>
        <v>Sheet #1 (Data type - Conditions)</v>
      </c>
      <c r="C146" s="202" t="s">
        <v>570</v>
      </c>
      <c r="D146" s="202" t="s">
        <v>570</v>
      </c>
      <c r="E146" s="202" t="s">
        <v>570</v>
      </c>
      <c r="F146" s="202" t="s">
        <v>570</v>
      </c>
      <c r="G146" s="202" t="s">
        <v>570</v>
      </c>
      <c r="H146" s="202" t="s">
        <v>570</v>
      </c>
      <c r="I146" s="202" t="s">
        <v>570</v>
      </c>
      <c r="J146" s="202" t="s">
        <v>570</v>
      </c>
      <c r="K146" s="202" t="s">
        <v>570</v>
      </c>
      <c r="L146" s="202" t="s">
        <v>570</v>
      </c>
    </row>
  </sheetData>
  <mergeCells count="24">
    <mergeCell ref="A124:A126"/>
    <mergeCell ref="A127:A146"/>
    <mergeCell ref="A66:A74"/>
    <mergeCell ref="A75:A77"/>
    <mergeCell ref="A78:A80"/>
    <mergeCell ref="A81:A83"/>
    <mergeCell ref="A84:A86"/>
    <mergeCell ref="A87:A108"/>
    <mergeCell ref="A109:A111"/>
    <mergeCell ref="A39:A50"/>
    <mergeCell ref="A51:A53"/>
    <mergeCell ref="A54:A56"/>
    <mergeCell ref="A57:A64"/>
    <mergeCell ref="A112:A123"/>
    <mergeCell ref="A16:A19"/>
    <mergeCell ref="A21:A23"/>
    <mergeCell ref="A25:A32"/>
    <mergeCell ref="A33:A35"/>
    <mergeCell ref="A36:A38"/>
    <mergeCell ref="A2:B2"/>
    <mergeCell ref="A3:A5"/>
    <mergeCell ref="A6:A8"/>
    <mergeCell ref="A9:A11"/>
    <mergeCell ref="A12:A14"/>
  </mergeCells>
  <conditionalFormatting sqref="C3:L146 A15 A20 A24 M36:Z146 A65">
    <cfRule type="containsText" dxfId="9" priority="1" stopIfTrue="1" operator="containsText" text="AC">
      <formula>NOT(ISERROR(SEARCH(("AC"),(C3))))</formula>
    </cfRule>
  </conditionalFormatting>
  <hyperlinks>
    <hyperlink ref="B4" r:id="rId1"/>
    <hyperlink ref="B7" r:id="rId2"/>
    <hyperlink ref="B10" r:id="rId3"/>
    <hyperlink ref="B17" r:id="rId4"/>
    <hyperlink ref="B28" r:id="rId5"/>
    <hyperlink ref="B29" r:id="rId6"/>
    <hyperlink ref="B30" r:id="rId7"/>
    <hyperlink ref="B34" r:id="rId8"/>
    <hyperlink ref="B37" r:id="rId9"/>
    <hyperlink ref="B40" r:id="rId10"/>
    <hyperlink ref="B41" r:id="rId11"/>
    <hyperlink ref="B42" r:id="rId12"/>
    <hyperlink ref="B43" r:id="rId13"/>
    <hyperlink ref="B44" r:id="rId14"/>
    <hyperlink ref="B45" r:id="rId15" location="slide=id.gd9e4a31fd9_0_3"/>
    <hyperlink ref="B46" r:id="rId16"/>
    <hyperlink ref="B47" r:id="rId17"/>
    <hyperlink ref="B48" r:id="rId18"/>
    <hyperlink ref="B52" r:id="rId19"/>
    <hyperlink ref="B55" r:id="rId20"/>
    <hyperlink ref="B58" r:id="rId21"/>
    <hyperlink ref="B59" r:id="rId22"/>
    <hyperlink ref="B60" r:id="rId23"/>
    <hyperlink ref="B61" r:id="rId24"/>
    <hyperlink ref="B62" r:id="rId25"/>
    <hyperlink ref="B67" r:id="rId26"/>
    <hyperlink ref="B68" r:id="rId27"/>
    <hyperlink ref="B69" r:id="rId28"/>
    <hyperlink ref="B71" r:id="rId29"/>
    <hyperlink ref="B72" r:id="rId30"/>
    <hyperlink ref="B76" r:id="rId31"/>
    <hyperlink ref="B79" r:id="rId32"/>
    <hyperlink ref="B82" r:id="rId33"/>
    <hyperlink ref="B85" r:id="rId34"/>
    <hyperlink ref="B90" r:id="rId35"/>
    <hyperlink ref="B91" r:id="rId36"/>
    <hyperlink ref="B92" r:id="rId37"/>
    <hyperlink ref="B94" r:id="rId38"/>
    <hyperlink ref="B95" r:id="rId39"/>
    <hyperlink ref="B96" r:id="rId40"/>
    <hyperlink ref="B97" r:id="rId41"/>
    <hyperlink ref="B98" r:id="rId42"/>
    <hyperlink ref="B99" r:id="rId43"/>
    <hyperlink ref="B100" r:id="rId44"/>
    <hyperlink ref="B101" r:id="rId45"/>
    <hyperlink ref="B102" r:id="rId46"/>
    <hyperlink ref="B103" r:id="rId47"/>
    <hyperlink ref="B104" r:id="rId48"/>
    <hyperlink ref="B105" r:id="rId49"/>
    <hyperlink ref="B106" r:id="rId50"/>
    <hyperlink ref="B110" r:id="rId51"/>
    <hyperlink ref="B113" r:id="rId52"/>
    <hyperlink ref="B114" r:id="rId53"/>
    <hyperlink ref="B115" r:id="rId54"/>
    <hyperlink ref="B116" r:id="rId55"/>
    <hyperlink ref="B117" r:id="rId56"/>
    <hyperlink ref="B118" r:id="rId57"/>
    <hyperlink ref="B119" r:id="rId58"/>
    <hyperlink ref="B120" r:id="rId59"/>
    <hyperlink ref="B121" r:id="rId60"/>
    <hyperlink ref="B125" r:id="rId61"/>
    <hyperlink ref="B128" r:id="rId62"/>
    <hyperlink ref="B129" r:id="rId63"/>
    <hyperlink ref="B131" r:id="rId64"/>
    <hyperlink ref="B132" r:id="rId65"/>
    <hyperlink ref="B133" r:id="rId66"/>
    <hyperlink ref="B134" r:id="rId67"/>
    <hyperlink ref="B135" r:id="rId68"/>
    <hyperlink ref="B136" r:id="rId69"/>
    <hyperlink ref="B137" r:id="rId70"/>
    <hyperlink ref="B138" r:id="rId71"/>
    <hyperlink ref="B139" r:id="rId72"/>
    <hyperlink ref="B140" r:id="rId73"/>
    <hyperlink ref="B141" r:id="rId74"/>
    <hyperlink ref="B142" r:id="rId75"/>
    <hyperlink ref="B143" r:id="rId76"/>
    <hyperlink ref="B144" r:id="rId77"/>
  </hyperlinks>
  <pageMargins left="0.7" right="0.7" top="0.75" bottom="0.75" header="0.3" footer="0.3"/>
  <legacyDrawing r:id="rId7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DD606"/>
  <sheetViews>
    <sheetView workbookViewId="0">
      <pane xSplit="1" topLeftCell="B1" activePane="topRight" state="frozen"/>
      <selection pane="topRight" activeCell="C2" sqref="C2"/>
    </sheetView>
  </sheetViews>
  <sheetFormatPr defaultColWidth="12.6640625" defaultRowHeight="15.75" customHeight="1"/>
  <cols>
    <col min="1" max="1" width="24.21875" customWidth="1"/>
    <col min="2" max="108" width="16.88671875" customWidth="1"/>
  </cols>
  <sheetData>
    <row r="1" spans="1:108" ht="15.75" customHeight="1">
      <c r="A1" s="216" t="s">
        <v>222</v>
      </c>
      <c r="B1" s="217"/>
      <c r="C1" s="217" t="s">
        <v>659</v>
      </c>
      <c r="D1" s="217" t="s">
        <v>659</v>
      </c>
      <c r="E1" s="217" t="s">
        <v>660</v>
      </c>
      <c r="F1" s="217" t="s">
        <v>661</v>
      </c>
      <c r="G1" s="217" t="s">
        <v>232</v>
      </c>
      <c r="H1" s="217" t="s">
        <v>233</v>
      </c>
      <c r="I1" s="217" t="s">
        <v>234</v>
      </c>
      <c r="J1" s="217" t="s">
        <v>235</v>
      </c>
      <c r="K1" s="217" t="s">
        <v>236</v>
      </c>
      <c r="L1" s="217" t="s">
        <v>237</v>
      </c>
      <c r="M1" s="217" t="s">
        <v>239</v>
      </c>
      <c r="N1" s="217" t="s">
        <v>240</v>
      </c>
      <c r="O1" s="217" t="s">
        <v>241</v>
      </c>
      <c r="P1" s="217" t="s">
        <v>242</v>
      </c>
      <c r="Q1" s="217" t="s">
        <v>243</v>
      </c>
      <c r="R1" s="217" t="s">
        <v>244</v>
      </c>
      <c r="S1" s="217" t="s">
        <v>245</v>
      </c>
      <c r="T1" s="217" t="s">
        <v>247</v>
      </c>
      <c r="U1" s="217" t="s">
        <v>248</v>
      </c>
      <c r="V1" s="217" t="s">
        <v>249</v>
      </c>
      <c r="W1" s="217" t="s">
        <v>250</v>
      </c>
      <c r="X1" s="217" t="s">
        <v>251</v>
      </c>
      <c r="Y1" s="217" t="s">
        <v>252</v>
      </c>
      <c r="Z1" s="217" t="s">
        <v>253</v>
      </c>
      <c r="AA1" s="217" t="s">
        <v>255</v>
      </c>
      <c r="AB1" s="217" t="s">
        <v>256</v>
      </c>
      <c r="AC1" s="217" t="s">
        <v>258</v>
      </c>
      <c r="AD1" s="217" t="s">
        <v>259</v>
      </c>
      <c r="AE1" s="217" t="s">
        <v>260</v>
      </c>
      <c r="AF1" s="217" t="s">
        <v>261</v>
      </c>
      <c r="AG1" s="217" t="s">
        <v>262</v>
      </c>
      <c r="AH1" s="217" t="s">
        <v>263</v>
      </c>
      <c r="AI1" s="217" t="s">
        <v>264</v>
      </c>
      <c r="AJ1" s="217" t="s">
        <v>265</v>
      </c>
      <c r="AK1" s="217" t="s">
        <v>266</v>
      </c>
      <c r="AL1" s="217" t="s">
        <v>267</v>
      </c>
      <c r="AM1" s="217" t="s">
        <v>268</v>
      </c>
      <c r="AN1" s="217" t="s">
        <v>269</v>
      </c>
      <c r="AO1" s="217" t="s">
        <v>271</v>
      </c>
      <c r="AP1" s="217" t="s">
        <v>272</v>
      </c>
      <c r="AQ1" s="217" t="s">
        <v>273</v>
      </c>
      <c r="AR1" s="217" t="s">
        <v>274</v>
      </c>
      <c r="AS1" s="217" t="s">
        <v>275</v>
      </c>
      <c r="AT1" s="217" t="s">
        <v>276</v>
      </c>
      <c r="AU1" s="217" t="s">
        <v>278</v>
      </c>
      <c r="AV1" s="217" t="s">
        <v>279</v>
      </c>
      <c r="AW1" s="217" t="s">
        <v>280</v>
      </c>
      <c r="AX1" s="217" t="s">
        <v>281</v>
      </c>
      <c r="AY1" s="217" t="s">
        <v>282</v>
      </c>
      <c r="AZ1" s="217" t="s">
        <v>283</v>
      </c>
      <c r="BA1" s="217" t="s">
        <v>284</v>
      </c>
      <c r="BB1" s="217" t="s">
        <v>286</v>
      </c>
      <c r="BC1" s="217" t="s">
        <v>287</v>
      </c>
      <c r="BD1" s="217" t="s">
        <v>288</v>
      </c>
      <c r="BE1" s="217" t="s">
        <v>289</v>
      </c>
      <c r="BF1" s="217" t="s">
        <v>290</v>
      </c>
      <c r="BG1" s="217" t="s">
        <v>291</v>
      </c>
      <c r="BH1" s="217" t="s">
        <v>293</v>
      </c>
      <c r="BI1" s="217" t="s">
        <v>294</v>
      </c>
      <c r="BJ1" s="217" t="s">
        <v>296</v>
      </c>
      <c r="BK1" s="217" t="s">
        <v>297</v>
      </c>
      <c r="BL1" s="217" t="s">
        <v>298</v>
      </c>
      <c r="BM1" s="217" t="s">
        <v>299</v>
      </c>
      <c r="BN1" s="217" t="s">
        <v>300</v>
      </c>
      <c r="BO1" s="217" t="s">
        <v>301</v>
      </c>
      <c r="BP1" s="217" t="s">
        <v>302</v>
      </c>
      <c r="BQ1" s="217" t="s">
        <v>303</v>
      </c>
      <c r="BR1" s="217" t="s">
        <v>304</v>
      </c>
      <c r="BS1" s="217" t="s">
        <v>306</v>
      </c>
      <c r="BT1" s="217" t="s">
        <v>307</v>
      </c>
      <c r="BU1" s="217" t="s">
        <v>308</v>
      </c>
      <c r="BV1" s="217" t="s">
        <v>309</v>
      </c>
      <c r="BW1" s="217" t="s">
        <v>310</v>
      </c>
      <c r="BX1" s="217" t="s">
        <v>312</v>
      </c>
      <c r="BY1" s="217" t="s">
        <v>313</v>
      </c>
      <c r="BZ1" s="217" t="s">
        <v>314</v>
      </c>
      <c r="CA1" s="217" t="s">
        <v>315</v>
      </c>
      <c r="CB1" s="217" t="s">
        <v>316</v>
      </c>
      <c r="CC1" s="217" t="s">
        <v>317</v>
      </c>
      <c r="CD1" s="217" t="s">
        <v>319</v>
      </c>
      <c r="CE1" s="217" t="s">
        <v>320</v>
      </c>
      <c r="CF1" s="217" t="s">
        <v>321</v>
      </c>
      <c r="CG1" s="217" t="s">
        <v>322</v>
      </c>
      <c r="CH1" s="217" t="s">
        <v>323</v>
      </c>
      <c r="CI1" s="217" t="s">
        <v>324</v>
      </c>
      <c r="CJ1" s="217" t="s">
        <v>325</v>
      </c>
      <c r="CK1" s="217" t="s">
        <v>327</v>
      </c>
      <c r="CL1" s="217" t="s">
        <v>328</v>
      </c>
      <c r="CM1" s="217" t="s">
        <v>329</v>
      </c>
      <c r="CN1" s="217" t="s">
        <v>330</v>
      </c>
      <c r="CO1" s="217" t="s">
        <v>331</v>
      </c>
      <c r="CP1" s="217" t="s">
        <v>332</v>
      </c>
      <c r="CQ1" s="217" t="s">
        <v>333</v>
      </c>
      <c r="CR1" s="217" t="s">
        <v>334</v>
      </c>
      <c r="CS1" s="217" t="s">
        <v>335</v>
      </c>
      <c r="CT1" s="217" t="s">
        <v>336</v>
      </c>
      <c r="CU1" s="217" t="s">
        <v>337</v>
      </c>
      <c r="CV1" s="217" t="s">
        <v>338</v>
      </c>
      <c r="CW1" s="217" t="s">
        <v>339</v>
      </c>
      <c r="CX1" s="217" t="s">
        <v>340</v>
      </c>
      <c r="CY1" s="217" t="s">
        <v>341</v>
      </c>
      <c r="CZ1" s="217" t="s">
        <v>342</v>
      </c>
      <c r="DA1" s="217" t="s">
        <v>343</v>
      </c>
      <c r="DB1" s="217" t="s">
        <v>344</v>
      </c>
      <c r="DC1" s="217" t="s">
        <v>345</v>
      </c>
      <c r="DD1" s="217"/>
    </row>
    <row r="2" spans="1:108" ht="15.75" customHeight="1">
      <c r="A2" s="135" t="s">
        <v>217</v>
      </c>
      <c r="B2" s="138"/>
      <c r="C2" s="138">
        <v>0</v>
      </c>
      <c r="D2" s="138">
        <v>0</v>
      </c>
      <c r="E2" s="138">
        <v>480</v>
      </c>
      <c r="F2" s="138">
        <v>480</v>
      </c>
      <c r="G2" s="138" t="e">
        <v>#NUM!</v>
      </c>
      <c r="H2" s="138">
        <v>480</v>
      </c>
      <c r="I2" s="138">
        <v>480</v>
      </c>
      <c r="J2" s="138">
        <v>500</v>
      </c>
      <c r="K2" s="138">
        <v>500</v>
      </c>
      <c r="L2" s="138">
        <v>1021</v>
      </c>
      <c r="M2" s="138">
        <v>1021</v>
      </c>
      <c r="N2" s="138">
        <v>1080</v>
      </c>
      <c r="O2" s="138">
        <v>1080</v>
      </c>
      <c r="P2" s="138">
        <v>1080</v>
      </c>
      <c r="Q2" s="138">
        <v>1120</v>
      </c>
      <c r="R2" s="138">
        <v>1120</v>
      </c>
      <c r="S2" s="138">
        <v>1449</v>
      </c>
      <c r="T2" s="138">
        <v>1449</v>
      </c>
      <c r="U2" s="138">
        <v>1509</v>
      </c>
      <c r="V2" s="138">
        <v>1569</v>
      </c>
      <c r="W2" s="138">
        <v>1589</v>
      </c>
      <c r="X2" s="138">
        <v>1589</v>
      </c>
      <c r="Y2" s="138">
        <v>1590</v>
      </c>
      <c r="Z2" s="138">
        <v>1694</v>
      </c>
      <c r="AA2" s="138">
        <v>1694</v>
      </c>
      <c r="AB2" s="138">
        <v>1776</v>
      </c>
      <c r="AC2" s="138">
        <v>1778</v>
      </c>
      <c r="AD2" s="138">
        <v>1778</v>
      </c>
      <c r="AE2" s="138">
        <v>1818</v>
      </c>
      <c r="AF2" s="138">
        <v>1818</v>
      </c>
      <c r="AG2" s="138">
        <v>1838</v>
      </c>
      <c r="AH2" s="138">
        <v>1838</v>
      </c>
      <c r="AI2" s="138">
        <v>1838</v>
      </c>
      <c r="AJ2" s="138">
        <v>1838</v>
      </c>
      <c r="AK2" s="138">
        <v>1838</v>
      </c>
      <c r="AL2" s="138">
        <v>1838</v>
      </c>
      <c r="AM2" s="138">
        <v>1836</v>
      </c>
      <c r="AN2" s="138">
        <v>1898</v>
      </c>
      <c r="AO2" s="138">
        <v>1898</v>
      </c>
      <c r="AP2" s="138">
        <v>1938</v>
      </c>
      <c r="AQ2" s="138">
        <v>1958</v>
      </c>
      <c r="AR2" s="138">
        <v>1998</v>
      </c>
      <c r="AS2" s="138">
        <v>2023</v>
      </c>
      <c r="AT2" s="138">
        <v>2358</v>
      </c>
      <c r="AU2" s="138">
        <v>2438</v>
      </c>
      <c r="AV2" s="138">
        <v>2518</v>
      </c>
      <c r="AW2" s="138">
        <v>2691</v>
      </c>
      <c r="AX2" s="138">
        <v>2771</v>
      </c>
      <c r="AY2" s="138">
        <v>2853</v>
      </c>
      <c r="AZ2" s="138">
        <v>2909</v>
      </c>
      <c r="BA2" s="138">
        <v>3138</v>
      </c>
      <c r="BB2" s="138">
        <v>3218</v>
      </c>
      <c r="BC2" s="138">
        <v>3253</v>
      </c>
      <c r="BD2" s="138">
        <v>3318</v>
      </c>
      <c r="BE2" s="138">
        <v>3718</v>
      </c>
      <c r="BF2" s="138">
        <v>3738</v>
      </c>
      <c r="BG2" s="138">
        <v>4165</v>
      </c>
      <c r="BH2" s="138">
        <v>4147</v>
      </c>
      <c r="BI2" s="138">
        <v>4265</v>
      </c>
      <c r="BJ2" s="138">
        <v>4265</v>
      </c>
      <c r="BK2" s="138">
        <v>4265</v>
      </c>
      <c r="BL2" s="138">
        <v>4265</v>
      </c>
      <c r="BM2" s="138">
        <v>4265</v>
      </c>
      <c r="BN2" s="138">
        <v>4305</v>
      </c>
      <c r="BO2" s="138">
        <v>4304</v>
      </c>
      <c r="BP2" s="138">
        <v>4430</v>
      </c>
      <c r="BQ2" s="138">
        <v>4517</v>
      </c>
      <c r="BR2" s="138">
        <v>4495</v>
      </c>
      <c r="BS2" s="138">
        <v>4535</v>
      </c>
      <c r="BT2" s="138">
        <v>4555</v>
      </c>
      <c r="BU2" s="138">
        <v>4170</v>
      </c>
      <c r="BV2" s="138">
        <v>4586</v>
      </c>
      <c r="BW2" s="138">
        <v>4660</v>
      </c>
      <c r="BX2" s="138">
        <v>4700</v>
      </c>
      <c r="BY2" s="138">
        <v>4715</v>
      </c>
      <c r="BZ2" s="138">
        <v>4765</v>
      </c>
      <c r="CA2" s="138">
        <v>4740</v>
      </c>
      <c r="CB2" s="138">
        <v>4740</v>
      </c>
      <c r="CC2" s="138">
        <v>4986</v>
      </c>
      <c r="CD2" s="138">
        <v>5029</v>
      </c>
      <c r="CE2" s="138">
        <v>5006</v>
      </c>
      <c r="CF2" s="138">
        <v>5006</v>
      </c>
      <c r="CG2" s="138">
        <v>5069</v>
      </c>
      <c r="CH2" s="138">
        <v>5069</v>
      </c>
      <c r="CI2" s="138">
        <v>5109</v>
      </c>
      <c r="CJ2" s="138">
        <v>5086</v>
      </c>
      <c r="CK2" s="138">
        <v>4650</v>
      </c>
      <c r="CL2" s="138">
        <v>5126</v>
      </c>
      <c r="CM2" s="138">
        <v>5108</v>
      </c>
      <c r="CN2" s="138">
        <v>5181</v>
      </c>
      <c r="CO2" s="138">
        <v>5229</v>
      </c>
      <c r="CP2" s="138">
        <v>5263</v>
      </c>
      <c r="CQ2" s="138">
        <v>5389</v>
      </c>
      <c r="CR2" s="138">
        <v>4731</v>
      </c>
      <c r="CS2" s="138">
        <v>5406</v>
      </c>
      <c r="CT2" s="138">
        <v>5425</v>
      </c>
      <c r="CU2" s="138">
        <v>5409</v>
      </c>
      <c r="CV2" s="138">
        <v>5201</v>
      </c>
      <c r="CW2" s="138">
        <v>5425</v>
      </c>
      <c r="CX2" s="138">
        <v>5434</v>
      </c>
      <c r="CY2" s="138">
        <v>5409</v>
      </c>
      <c r="CZ2" s="138">
        <v>5398</v>
      </c>
      <c r="DA2" s="138">
        <v>5427</v>
      </c>
      <c r="DB2" s="138">
        <v>5403</v>
      </c>
      <c r="DC2" s="138">
        <v>5404</v>
      </c>
      <c r="DD2" s="138"/>
    </row>
    <row r="3" spans="1:108" ht="15.75" customHeight="1">
      <c r="A3" s="135" t="s">
        <v>346</v>
      </c>
      <c r="B3" s="138"/>
      <c r="C3" s="138">
        <v>0</v>
      </c>
      <c r="D3" s="138">
        <v>0</v>
      </c>
      <c r="E3" s="138">
        <v>220</v>
      </c>
      <c r="F3" s="138">
        <v>220</v>
      </c>
      <c r="G3" s="138" t="e">
        <v>#NUM!</v>
      </c>
      <c r="H3" s="138">
        <v>220</v>
      </c>
      <c r="I3" s="138">
        <v>220</v>
      </c>
      <c r="J3" s="138">
        <v>420</v>
      </c>
      <c r="K3" s="138">
        <v>420</v>
      </c>
      <c r="L3" s="138">
        <v>690</v>
      </c>
      <c r="M3" s="138">
        <v>691</v>
      </c>
      <c r="N3" s="138">
        <v>690</v>
      </c>
      <c r="O3" s="138">
        <v>690</v>
      </c>
      <c r="P3" s="138">
        <v>689</v>
      </c>
      <c r="Q3" s="138">
        <v>950</v>
      </c>
      <c r="R3" s="138">
        <v>949</v>
      </c>
      <c r="S3" s="138">
        <v>1040</v>
      </c>
      <c r="T3" s="138">
        <v>1101</v>
      </c>
      <c r="U3" s="138">
        <v>1141</v>
      </c>
      <c r="V3" s="138">
        <v>1260</v>
      </c>
      <c r="W3" s="138">
        <v>1340</v>
      </c>
      <c r="X3" s="138">
        <v>1340</v>
      </c>
      <c r="Y3" s="138">
        <v>1344</v>
      </c>
      <c r="Z3" s="138">
        <v>1372</v>
      </c>
      <c r="AA3" s="138">
        <v>1372</v>
      </c>
      <c r="AB3" s="138">
        <v>1412</v>
      </c>
      <c r="AC3" s="138">
        <v>1455</v>
      </c>
      <c r="AD3" s="138">
        <v>1538</v>
      </c>
      <c r="AE3" s="138">
        <v>1538</v>
      </c>
      <c r="AF3" s="138">
        <v>1558</v>
      </c>
      <c r="AG3" s="138">
        <v>1575</v>
      </c>
      <c r="AH3" s="138">
        <v>1575</v>
      </c>
      <c r="AI3" s="138">
        <v>1578</v>
      </c>
      <c r="AJ3" s="138">
        <v>1598</v>
      </c>
      <c r="AK3" s="138">
        <v>1598</v>
      </c>
      <c r="AL3" s="138">
        <v>1618</v>
      </c>
      <c r="AM3" s="138">
        <v>1614</v>
      </c>
      <c r="AN3" s="138">
        <v>1638</v>
      </c>
      <c r="AO3" s="138">
        <v>1635</v>
      </c>
      <c r="AP3" s="138">
        <v>1675</v>
      </c>
      <c r="AQ3" s="138">
        <v>1678</v>
      </c>
      <c r="AR3" s="138">
        <v>1718</v>
      </c>
      <c r="AS3" s="138">
        <v>1730</v>
      </c>
      <c r="AT3" s="138">
        <v>2128</v>
      </c>
      <c r="AU3" s="138">
        <v>2208</v>
      </c>
      <c r="AV3" s="138">
        <v>2328</v>
      </c>
      <c r="AW3" s="138">
        <v>2367</v>
      </c>
      <c r="AX3" s="138">
        <v>2363</v>
      </c>
      <c r="AY3" s="138">
        <v>2463</v>
      </c>
      <c r="AZ3" s="138">
        <v>2634</v>
      </c>
      <c r="BA3" s="138">
        <v>2754</v>
      </c>
      <c r="BB3" s="138">
        <v>2774</v>
      </c>
      <c r="BC3" s="138">
        <v>2857</v>
      </c>
      <c r="BD3" s="138">
        <v>2939</v>
      </c>
      <c r="BE3" s="138">
        <v>3132</v>
      </c>
      <c r="BF3" s="138">
        <v>3238</v>
      </c>
      <c r="BG3" s="138">
        <v>3483</v>
      </c>
      <c r="BH3" s="138">
        <v>3478</v>
      </c>
      <c r="BI3" s="138">
        <v>3482</v>
      </c>
      <c r="BJ3" s="138">
        <v>3482</v>
      </c>
      <c r="BK3" s="138">
        <v>3482</v>
      </c>
      <c r="BL3" s="138">
        <v>3482</v>
      </c>
      <c r="BM3" s="138">
        <v>3482</v>
      </c>
      <c r="BN3" s="138">
        <v>3482</v>
      </c>
      <c r="BO3" s="138">
        <v>3398</v>
      </c>
      <c r="BP3" s="138">
        <v>3483</v>
      </c>
      <c r="BQ3" s="138">
        <v>3543</v>
      </c>
      <c r="BR3" s="138">
        <v>3522</v>
      </c>
      <c r="BS3" s="138">
        <v>3582</v>
      </c>
      <c r="BT3" s="138">
        <v>3602</v>
      </c>
      <c r="BU3" s="138">
        <v>3160</v>
      </c>
      <c r="BV3" s="138">
        <v>3607</v>
      </c>
      <c r="BW3" s="138">
        <v>3682</v>
      </c>
      <c r="BX3" s="138">
        <v>3682</v>
      </c>
      <c r="BY3" s="138">
        <v>3760</v>
      </c>
      <c r="BZ3" s="138">
        <v>3761</v>
      </c>
      <c r="CA3" s="138">
        <v>3742</v>
      </c>
      <c r="CB3" s="138">
        <v>3742</v>
      </c>
      <c r="CC3" s="138">
        <v>3742</v>
      </c>
      <c r="CD3" s="138">
        <v>3742</v>
      </c>
      <c r="CE3" s="138">
        <v>3742</v>
      </c>
      <c r="CF3" s="138">
        <v>3802</v>
      </c>
      <c r="CG3" s="138">
        <v>3802</v>
      </c>
      <c r="CH3" s="138">
        <v>3802</v>
      </c>
      <c r="CI3" s="138">
        <v>3802</v>
      </c>
      <c r="CJ3" s="138">
        <v>3802</v>
      </c>
      <c r="CK3" s="138">
        <v>3564</v>
      </c>
      <c r="CL3" s="138">
        <v>3981</v>
      </c>
      <c r="CM3" s="138">
        <v>4040</v>
      </c>
      <c r="CN3" s="138">
        <v>4261</v>
      </c>
      <c r="CO3" s="138">
        <v>4321</v>
      </c>
      <c r="CP3" s="138">
        <v>4421</v>
      </c>
      <c r="CQ3" s="138">
        <v>4521</v>
      </c>
      <c r="CR3" s="138">
        <v>3971</v>
      </c>
      <c r="CS3" s="138">
        <v>4621</v>
      </c>
      <c r="CT3" s="138">
        <v>4621</v>
      </c>
      <c r="CU3" s="138">
        <v>4621</v>
      </c>
      <c r="CV3" s="138">
        <v>4217</v>
      </c>
      <c r="CW3" s="138">
        <v>4841</v>
      </c>
      <c r="CX3" s="138">
        <v>4921</v>
      </c>
      <c r="CY3" s="138">
        <v>5121</v>
      </c>
      <c r="CZ3" s="138">
        <v>5141</v>
      </c>
      <c r="DA3" s="138">
        <v>5181</v>
      </c>
      <c r="DB3" s="138">
        <v>5181</v>
      </c>
      <c r="DC3" s="138">
        <v>5281</v>
      </c>
      <c r="DD3" s="138"/>
    </row>
    <row r="4" spans="1:108" ht="15.75" customHeight="1">
      <c r="A4" s="135" t="s">
        <v>145</v>
      </c>
      <c r="B4" s="138"/>
      <c r="C4" s="138">
        <v>0</v>
      </c>
      <c r="D4" s="138">
        <v>0</v>
      </c>
      <c r="E4" s="138">
        <v>380</v>
      </c>
      <c r="F4" s="138">
        <v>440</v>
      </c>
      <c r="G4" s="138" t="e">
        <v>#NUM!</v>
      </c>
      <c r="H4" s="138">
        <v>440</v>
      </c>
      <c r="I4" s="138">
        <v>520</v>
      </c>
      <c r="J4" s="138">
        <v>520</v>
      </c>
      <c r="K4" s="138">
        <v>520</v>
      </c>
      <c r="L4" s="138">
        <v>1290</v>
      </c>
      <c r="M4" s="138">
        <v>1290</v>
      </c>
      <c r="N4" s="138">
        <v>1290</v>
      </c>
      <c r="O4" s="138">
        <v>1290</v>
      </c>
      <c r="P4" s="138">
        <v>1370</v>
      </c>
      <c r="Q4" s="138">
        <v>1630</v>
      </c>
      <c r="R4" s="138">
        <v>1630</v>
      </c>
      <c r="S4" s="138">
        <v>1738</v>
      </c>
      <c r="T4" s="138">
        <v>1918</v>
      </c>
      <c r="U4" s="138">
        <v>1958</v>
      </c>
      <c r="V4" s="138">
        <v>2118</v>
      </c>
      <c r="W4" s="138">
        <v>2238</v>
      </c>
      <c r="X4" s="138">
        <v>2298</v>
      </c>
      <c r="Y4" s="138">
        <v>2437</v>
      </c>
      <c r="Z4" s="138">
        <v>2662</v>
      </c>
      <c r="AA4" s="138">
        <v>2682</v>
      </c>
      <c r="AB4" s="138">
        <v>3591</v>
      </c>
      <c r="AC4" s="138">
        <v>3631</v>
      </c>
      <c r="AD4" s="138">
        <v>3631</v>
      </c>
      <c r="AE4" s="138">
        <v>3631</v>
      </c>
      <c r="AF4" s="138">
        <v>3631</v>
      </c>
      <c r="AG4" s="138">
        <v>3631</v>
      </c>
      <c r="AH4" s="138">
        <v>3631</v>
      </c>
      <c r="AI4" s="138">
        <v>3631</v>
      </c>
      <c r="AJ4" s="138">
        <v>3681</v>
      </c>
      <c r="AK4" s="138">
        <v>3681</v>
      </c>
      <c r="AL4" s="138">
        <v>3681</v>
      </c>
      <c r="AM4" s="138">
        <v>3674</v>
      </c>
      <c r="AN4" s="138">
        <v>3773</v>
      </c>
      <c r="AO4" s="138">
        <v>3773</v>
      </c>
      <c r="AP4" s="138">
        <v>3793</v>
      </c>
      <c r="AQ4" s="138">
        <v>3793</v>
      </c>
      <c r="AR4" s="138">
        <v>3793</v>
      </c>
      <c r="AS4" s="138">
        <v>3867</v>
      </c>
      <c r="AT4" s="138">
        <v>4007</v>
      </c>
      <c r="AU4" s="138">
        <v>4123</v>
      </c>
      <c r="AV4" s="138">
        <v>4223</v>
      </c>
      <c r="AW4" s="138">
        <v>4347</v>
      </c>
      <c r="AX4" s="138">
        <v>4407</v>
      </c>
      <c r="AY4" s="138">
        <v>4520</v>
      </c>
      <c r="AZ4" s="138">
        <v>4634</v>
      </c>
      <c r="BA4" s="138">
        <v>5014</v>
      </c>
      <c r="BB4" s="138">
        <v>5094</v>
      </c>
      <c r="BC4" s="138">
        <v>5102</v>
      </c>
      <c r="BD4" s="138">
        <v>5314</v>
      </c>
      <c r="BE4" s="138">
        <v>5334</v>
      </c>
      <c r="BF4" s="138">
        <v>5374</v>
      </c>
      <c r="BG4" s="138">
        <v>6283</v>
      </c>
      <c r="BH4" s="138">
        <v>5554</v>
      </c>
      <c r="BI4" s="138">
        <v>6283</v>
      </c>
      <c r="BJ4" s="138">
        <v>6283</v>
      </c>
      <c r="BK4" s="138">
        <v>6283</v>
      </c>
      <c r="BL4" s="138">
        <v>6283</v>
      </c>
      <c r="BM4" s="138">
        <v>6283</v>
      </c>
      <c r="BN4" s="138">
        <v>6283</v>
      </c>
      <c r="BO4" s="138">
        <v>5933</v>
      </c>
      <c r="BP4" s="138">
        <v>6283</v>
      </c>
      <c r="BQ4" s="138">
        <v>6495</v>
      </c>
      <c r="BR4" s="138">
        <v>6403</v>
      </c>
      <c r="BS4" s="138">
        <v>6403</v>
      </c>
      <c r="BT4" s="138">
        <v>6403</v>
      </c>
      <c r="BU4" s="138">
        <v>3760</v>
      </c>
      <c r="BV4" s="138">
        <v>6462</v>
      </c>
      <c r="BW4" s="138">
        <v>6910</v>
      </c>
      <c r="BX4" s="138">
        <v>6910</v>
      </c>
      <c r="BY4" s="138">
        <v>6829</v>
      </c>
      <c r="BZ4" s="138">
        <v>6958</v>
      </c>
      <c r="CA4" s="138">
        <v>7030</v>
      </c>
      <c r="CB4" s="138">
        <v>7030</v>
      </c>
      <c r="CC4" s="138">
        <v>7030</v>
      </c>
      <c r="CD4" s="138">
        <v>7030</v>
      </c>
      <c r="CE4" s="138">
        <v>7030</v>
      </c>
      <c r="CF4" s="138">
        <v>7030</v>
      </c>
      <c r="CG4" s="138">
        <v>7030</v>
      </c>
      <c r="CH4" s="138">
        <v>7030</v>
      </c>
      <c r="CI4" s="138">
        <v>7030</v>
      </c>
      <c r="CJ4" s="138">
        <v>7030</v>
      </c>
      <c r="CK4" s="138">
        <v>5499</v>
      </c>
      <c r="CL4" s="138">
        <v>7030</v>
      </c>
      <c r="CM4" s="138">
        <v>6445</v>
      </c>
      <c r="CN4" s="138">
        <v>7090</v>
      </c>
      <c r="CO4" s="138">
        <v>7230</v>
      </c>
      <c r="CP4" s="138">
        <v>7370</v>
      </c>
      <c r="CQ4" s="138">
        <v>7490</v>
      </c>
      <c r="CR4" s="138">
        <v>5291</v>
      </c>
      <c r="CS4" s="138">
        <v>7610</v>
      </c>
      <c r="CT4" s="138">
        <v>7610</v>
      </c>
      <c r="CU4" s="138">
        <v>7610</v>
      </c>
      <c r="CV4" s="138">
        <v>6557</v>
      </c>
      <c r="CW4" s="138">
        <v>7650</v>
      </c>
      <c r="CX4" s="138">
        <v>7650</v>
      </c>
      <c r="CY4" s="138">
        <v>7670</v>
      </c>
      <c r="CZ4" s="138">
        <v>7690</v>
      </c>
      <c r="DA4" s="138">
        <v>7690</v>
      </c>
      <c r="DB4" s="138">
        <v>7710</v>
      </c>
      <c r="DC4" s="138">
        <v>7710</v>
      </c>
      <c r="DD4" s="138"/>
    </row>
    <row r="5" spans="1:108" ht="15.75" customHeight="1">
      <c r="A5" s="135" t="s">
        <v>347</v>
      </c>
      <c r="B5" s="138"/>
      <c r="C5" s="138">
        <v>0</v>
      </c>
      <c r="D5" s="138">
        <v>0</v>
      </c>
      <c r="E5" s="138">
        <v>0</v>
      </c>
      <c r="F5" s="138">
        <v>80</v>
      </c>
      <c r="G5" s="138" t="e">
        <v>#NUM!</v>
      </c>
      <c r="H5" s="138">
        <v>240</v>
      </c>
      <c r="I5" s="138">
        <v>260</v>
      </c>
      <c r="J5" s="138">
        <v>440</v>
      </c>
      <c r="K5" s="138">
        <v>440</v>
      </c>
      <c r="L5" s="138">
        <v>680</v>
      </c>
      <c r="M5" s="138">
        <v>680</v>
      </c>
      <c r="N5" s="138">
        <v>680</v>
      </c>
      <c r="O5" s="138">
        <v>680</v>
      </c>
      <c r="P5" s="138">
        <v>700</v>
      </c>
      <c r="Q5" s="138">
        <v>860</v>
      </c>
      <c r="R5" s="138">
        <v>940</v>
      </c>
      <c r="S5" s="138">
        <v>1043</v>
      </c>
      <c r="T5" s="138">
        <v>1103</v>
      </c>
      <c r="U5" s="138">
        <v>1163</v>
      </c>
      <c r="V5" s="138">
        <v>1183</v>
      </c>
      <c r="W5" s="138">
        <v>1243</v>
      </c>
      <c r="X5" s="138">
        <v>1323</v>
      </c>
      <c r="Y5" s="138">
        <v>1343</v>
      </c>
      <c r="Z5" s="138">
        <v>1384</v>
      </c>
      <c r="AA5" s="138">
        <v>1384</v>
      </c>
      <c r="AB5" s="138">
        <v>1464</v>
      </c>
      <c r="AC5" s="138">
        <v>1524</v>
      </c>
      <c r="AD5" s="138">
        <v>1544</v>
      </c>
      <c r="AE5" s="138">
        <v>1544</v>
      </c>
      <c r="AF5" s="138">
        <v>1544</v>
      </c>
      <c r="AG5" s="138">
        <v>1564</v>
      </c>
      <c r="AH5" s="138">
        <v>1604</v>
      </c>
      <c r="AI5" s="138">
        <v>1624</v>
      </c>
      <c r="AJ5" s="138">
        <v>1624</v>
      </c>
      <c r="AK5" s="138">
        <v>1624</v>
      </c>
      <c r="AL5" s="138">
        <v>1624</v>
      </c>
      <c r="AM5" s="138">
        <v>1624</v>
      </c>
      <c r="AN5" s="138">
        <v>1665</v>
      </c>
      <c r="AO5" s="138">
        <v>1665</v>
      </c>
      <c r="AP5" s="138">
        <v>1685</v>
      </c>
      <c r="AQ5" s="138">
        <v>1745</v>
      </c>
      <c r="AR5" s="138">
        <v>1765</v>
      </c>
      <c r="AS5" s="138">
        <v>1787</v>
      </c>
      <c r="AT5" s="138">
        <v>1968</v>
      </c>
      <c r="AU5" s="138">
        <v>2028</v>
      </c>
      <c r="AV5" s="138">
        <v>2148</v>
      </c>
      <c r="AW5" s="138">
        <v>2192</v>
      </c>
      <c r="AX5" s="138">
        <v>2252</v>
      </c>
      <c r="AY5" s="138">
        <v>2312</v>
      </c>
      <c r="AZ5" s="138">
        <v>2335</v>
      </c>
      <c r="BA5" s="138">
        <v>2436</v>
      </c>
      <c r="BB5" s="138">
        <v>2516</v>
      </c>
      <c r="BC5" s="138">
        <v>2603</v>
      </c>
      <c r="BD5" s="138">
        <v>2776</v>
      </c>
      <c r="BE5" s="138">
        <v>2856</v>
      </c>
      <c r="BF5" s="138">
        <v>2896</v>
      </c>
      <c r="BG5" s="138">
        <v>2997</v>
      </c>
      <c r="BH5" s="138">
        <v>3012</v>
      </c>
      <c r="BI5" s="138">
        <v>3016</v>
      </c>
      <c r="BJ5" s="138">
        <v>3016</v>
      </c>
      <c r="BK5" s="138">
        <v>3036</v>
      </c>
      <c r="BL5" s="138">
        <v>3036</v>
      </c>
      <c r="BM5" s="138">
        <v>3136</v>
      </c>
      <c r="BN5" s="138">
        <v>3136</v>
      </c>
      <c r="BO5" s="138">
        <v>3096</v>
      </c>
      <c r="BP5" s="138">
        <v>3138</v>
      </c>
      <c r="BQ5" s="138">
        <v>3147</v>
      </c>
      <c r="BR5" s="138">
        <v>3136</v>
      </c>
      <c r="BS5" s="138">
        <v>3176</v>
      </c>
      <c r="BT5" s="138">
        <v>3196</v>
      </c>
      <c r="BU5" s="138">
        <v>3140</v>
      </c>
      <c r="BV5" s="138">
        <v>3199</v>
      </c>
      <c r="BW5" s="138">
        <v>3226</v>
      </c>
      <c r="BX5" s="138">
        <v>3326</v>
      </c>
      <c r="BY5" s="138">
        <v>3328</v>
      </c>
      <c r="BZ5" s="138">
        <v>3330</v>
      </c>
      <c r="CA5" s="138">
        <v>3326</v>
      </c>
      <c r="CB5" s="138">
        <v>3326</v>
      </c>
      <c r="CC5" s="138">
        <v>3326</v>
      </c>
      <c r="CD5" s="138">
        <v>3326</v>
      </c>
      <c r="CE5" s="138">
        <v>3326</v>
      </c>
      <c r="CF5" s="138">
        <v>3366</v>
      </c>
      <c r="CG5" s="138">
        <v>3366</v>
      </c>
      <c r="CH5" s="138">
        <v>3366</v>
      </c>
      <c r="CI5" s="138">
        <v>3406</v>
      </c>
      <c r="CJ5" s="138">
        <v>3406</v>
      </c>
      <c r="CK5" s="138">
        <v>3375</v>
      </c>
      <c r="CL5" s="138">
        <v>3460</v>
      </c>
      <c r="CM5" s="138">
        <v>3449</v>
      </c>
      <c r="CN5" s="138">
        <v>3520</v>
      </c>
      <c r="CO5" s="138">
        <v>3560</v>
      </c>
      <c r="CP5" s="138">
        <v>3600</v>
      </c>
      <c r="CQ5" s="138">
        <v>3660</v>
      </c>
      <c r="CR5" s="138">
        <v>3151</v>
      </c>
      <c r="CS5" s="138">
        <v>3680</v>
      </c>
      <c r="CT5" s="138">
        <v>3680</v>
      </c>
      <c r="CU5" s="138">
        <v>3740</v>
      </c>
      <c r="CV5" s="138">
        <v>3805</v>
      </c>
      <c r="CW5" s="138">
        <v>3840</v>
      </c>
      <c r="CX5" s="138">
        <v>3840</v>
      </c>
      <c r="CY5" s="138">
        <v>3840</v>
      </c>
      <c r="CZ5" s="138">
        <v>3840</v>
      </c>
      <c r="DA5" s="138">
        <v>3860</v>
      </c>
      <c r="DB5" s="138">
        <v>3860</v>
      </c>
      <c r="DC5" s="138">
        <v>3880</v>
      </c>
      <c r="DD5" s="138"/>
    </row>
    <row r="6" spans="1:108" ht="15.75" customHeight="1">
      <c r="A6" s="135" t="s">
        <v>109</v>
      </c>
      <c r="B6" s="138">
        <v>0</v>
      </c>
      <c r="C6" s="138">
        <v>0</v>
      </c>
      <c r="D6" s="138">
        <v>0</v>
      </c>
      <c r="E6" s="138">
        <v>0</v>
      </c>
      <c r="F6" s="138">
        <v>0</v>
      </c>
      <c r="G6" s="138">
        <v>200</v>
      </c>
      <c r="H6" s="138">
        <v>100</v>
      </c>
      <c r="I6" s="138">
        <v>180</v>
      </c>
      <c r="J6" s="138">
        <v>240</v>
      </c>
      <c r="K6" s="138">
        <v>280</v>
      </c>
      <c r="L6" s="138">
        <v>420</v>
      </c>
      <c r="M6" s="138">
        <v>460</v>
      </c>
      <c r="N6" s="138">
        <v>560</v>
      </c>
      <c r="O6" s="138">
        <v>580</v>
      </c>
      <c r="P6" s="138">
        <v>640</v>
      </c>
      <c r="Q6" s="138">
        <v>780</v>
      </c>
      <c r="R6" s="138">
        <v>780</v>
      </c>
      <c r="S6" s="138">
        <v>840</v>
      </c>
      <c r="T6" s="138">
        <v>960</v>
      </c>
      <c r="U6" s="138">
        <v>1000</v>
      </c>
      <c r="V6" s="138">
        <v>1065</v>
      </c>
      <c r="W6" s="138">
        <v>1145</v>
      </c>
      <c r="X6" s="138">
        <v>1185</v>
      </c>
      <c r="Y6" s="138">
        <v>1185</v>
      </c>
      <c r="Z6" s="138">
        <v>1225</v>
      </c>
      <c r="AA6" s="138">
        <v>1225</v>
      </c>
      <c r="AB6" s="138">
        <v>1265</v>
      </c>
      <c r="AC6" s="138">
        <v>1265</v>
      </c>
      <c r="AD6" s="138">
        <v>1265</v>
      </c>
      <c r="AE6" s="138">
        <v>1265</v>
      </c>
      <c r="AF6" s="138">
        <v>1305</v>
      </c>
      <c r="AG6" s="138">
        <v>1325</v>
      </c>
      <c r="AH6" s="138">
        <v>1345</v>
      </c>
      <c r="AI6" s="138">
        <v>1365</v>
      </c>
      <c r="AJ6" s="138">
        <v>1365</v>
      </c>
      <c r="AK6" s="138">
        <v>1385</v>
      </c>
      <c r="AL6" s="138">
        <v>1385</v>
      </c>
      <c r="AM6" s="138">
        <v>1425</v>
      </c>
      <c r="AN6" s="138">
        <v>1446</v>
      </c>
      <c r="AO6" s="138">
        <v>1486</v>
      </c>
      <c r="AP6" s="138">
        <v>1066</v>
      </c>
      <c r="AQ6" s="138">
        <v>1506</v>
      </c>
      <c r="AR6" s="138">
        <v>1626</v>
      </c>
      <c r="AS6" s="138">
        <v>1646</v>
      </c>
      <c r="AT6" s="138">
        <v>1827</v>
      </c>
      <c r="AU6" s="138">
        <v>1907</v>
      </c>
      <c r="AV6" s="138">
        <v>1927</v>
      </c>
      <c r="AW6" s="138">
        <v>2027</v>
      </c>
      <c r="AX6" s="138">
        <v>2027</v>
      </c>
      <c r="AY6" s="138">
        <v>2108</v>
      </c>
      <c r="AZ6" s="138">
        <v>2210</v>
      </c>
      <c r="BA6" s="138">
        <v>2270</v>
      </c>
      <c r="BB6" s="138">
        <v>2290</v>
      </c>
      <c r="BC6" s="138">
        <v>2470</v>
      </c>
      <c r="BD6" s="138">
        <v>2530</v>
      </c>
      <c r="BE6" s="138">
        <v>2690</v>
      </c>
      <c r="BF6" s="138">
        <v>2850</v>
      </c>
      <c r="BG6" s="138">
        <v>2985</v>
      </c>
      <c r="BH6" s="138">
        <v>3021</v>
      </c>
      <c r="BI6" s="138">
        <v>3082</v>
      </c>
      <c r="BJ6" s="138">
        <v>3102</v>
      </c>
      <c r="BK6" s="138">
        <v>3122</v>
      </c>
      <c r="BL6" s="138">
        <v>3182</v>
      </c>
      <c r="BM6" s="138">
        <v>3222</v>
      </c>
      <c r="BN6" s="138">
        <v>3262</v>
      </c>
      <c r="BO6" s="138">
        <v>3294</v>
      </c>
      <c r="BP6" s="138">
        <v>3344</v>
      </c>
      <c r="BQ6" s="138">
        <v>3351</v>
      </c>
      <c r="BR6" s="138">
        <v>3342</v>
      </c>
      <c r="BS6" s="138">
        <v>3342</v>
      </c>
      <c r="BT6" s="138">
        <v>3382</v>
      </c>
      <c r="BU6" s="138">
        <v>3345</v>
      </c>
      <c r="BV6" s="138">
        <v>3408</v>
      </c>
      <c r="BW6" s="138">
        <v>3506</v>
      </c>
      <c r="BX6" s="138">
        <v>3587</v>
      </c>
      <c r="BY6" s="138">
        <v>3590</v>
      </c>
      <c r="BZ6" s="138">
        <v>3592</v>
      </c>
      <c r="CA6" s="138">
        <v>3607</v>
      </c>
      <c r="CB6" s="138">
        <v>3647</v>
      </c>
      <c r="CC6" s="138">
        <v>3739</v>
      </c>
      <c r="CD6" s="138">
        <v>3738</v>
      </c>
      <c r="CE6" s="138">
        <v>3758</v>
      </c>
      <c r="CF6" s="138">
        <v>3758</v>
      </c>
      <c r="CG6" s="138">
        <v>3778</v>
      </c>
      <c r="CH6" s="138">
        <v>3778</v>
      </c>
      <c r="CI6" s="138">
        <v>3798</v>
      </c>
      <c r="CJ6" s="138">
        <v>3799</v>
      </c>
      <c r="CK6" s="138">
        <v>3771</v>
      </c>
      <c r="CL6" s="138">
        <v>3835</v>
      </c>
      <c r="CM6" s="138">
        <v>3873</v>
      </c>
      <c r="CN6" s="138">
        <v>3899</v>
      </c>
      <c r="CO6" s="138">
        <v>3912</v>
      </c>
      <c r="CP6" s="138">
        <v>3930</v>
      </c>
      <c r="CQ6" s="138">
        <v>3933</v>
      </c>
      <c r="CR6" s="138">
        <v>3400</v>
      </c>
      <c r="CS6" s="138">
        <v>3933</v>
      </c>
      <c r="CT6" s="138">
        <v>3982</v>
      </c>
      <c r="CU6" s="138">
        <v>3979</v>
      </c>
      <c r="CV6" s="138">
        <v>3975</v>
      </c>
      <c r="CW6" s="138">
        <v>4011</v>
      </c>
      <c r="CX6" s="138">
        <v>4014</v>
      </c>
      <c r="CY6" s="138">
        <v>4014</v>
      </c>
      <c r="CZ6" s="138">
        <v>4017</v>
      </c>
      <c r="DA6" s="138">
        <v>4015</v>
      </c>
      <c r="DB6" s="138">
        <v>4018</v>
      </c>
      <c r="DC6" s="138">
        <v>4021</v>
      </c>
      <c r="DD6" s="138"/>
    </row>
    <row r="7" spans="1:108" ht="15.75" customHeight="1">
      <c r="A7" s="135" t="s">
        <v>348</v>
      </c>
      <c r="B7" s="138">
        <v>0</v>
      </c>
      <c r="C7" s="138">
        <v>0</v>
      </c>
      <c r="D7" s="138">
        <v>0</v>
      </c>
      <c r="E7" s="138">
        <v>0</v>
      </c>
      <c r="F7" s="138">
        <v>60</v>
      </c>
      <c r="G7" s="138">
        <v>100</v>
      </c>
      <c r="H7" s="138">
        <v>100</v>
      </c>
      <c r="I7" s="138">
        <v>240</v>
      </c>
      <c r="J7" s="138">
        <v>340</v>
      </c>
      <c r="K7" s="138">
        <v>440</v>
      </c>
      <c r="L7" s="138">
        <v>620</v>
      </c>
      <c r="M7" s="138">
        <v>620</v>
      </c>
      <c r="N7" s="138">
        <v>620</v>
      </c>
      <c r="O7" s="138">
        <v>620</v>
      </c>
      <c r="P7" s="138">
        <v>720</v>
      </c>
      <c r="Q7" s="138">
        <v>720</v>
      </c>
      <c r="R7" s="138">
        <v>980</v>
      </c>
      <c r="S7" s="138">
        <v>980</v>
      </c>
      <c r="T7" s="138">
        <v>980</v>
      </c>
      <c r="U7" s="138">
        <v>980</v>
      </c>
      <c r="V7" s="138">
        <v>980</v>
      </c>
      <c r="W7" s="138">
        <v>1060</v>
      </c>
      <c r="X7" s="138">
        <v>1300</v>
      </c>
      <c r="Y7" s="138">
        <v>1300</v>
      </c>
      <c r="Z7" s="138">
        <v>1361</v>
      </c>
      <c r="AA7" s="138">
        <v>1361</v>
      </c>
      <c r="AB7" s="138">
        <v>1525</v>
      </c>
      <c r="AC7" s="138">
        <v>1525</v>
      </c>
      <c r="AD7" s="138">
        <v>1525</v>
      </c>
      <c r="AE7" s="138">
        <v>1525</v>
      </c>
      <c r="AF7" s="138">
        <v>1565</v>
      </c>
      <c r="AG7" s="138">
        <v>1585</v>
      </c>
      <c r="AH7" s="138">
        <v>1585</v>
      </c>
      <c r="AI7" s="138">
        <v>1585</v>
      </c>
      <c r="AJ7" s="138">
        <v>1585</v>
      </c>
      <c r="AK7" s="138">
        <v>1585</v>
      </c>
      <c r="AL7" s="138">
        <v>1585</v>
      </c>
      <c r="AM7" s="138">
        <v>1585</v>
      </c>
      <c r="AN7" s="138">
        <v>1636</v>
      </c>
      <c r="AO7" s="138">
        <v>1716</v>
      </c>
      <c r="AP7" s="138">
        <v>1716</v>
      </c>
      <c r="AQ7" s="138">
        <v>1716</v>
      </c>
      <c r="AR7" s="138">
        <v>1715</v>
      </c>
      <c r="AS7" s="138">
        <v>1819</v>
      </c>
      <c r="AT7" s="138">
        <v>2047</v>
      </c>
      <c r="AU7" s="138">
        <v>2065</v>
      </c>
      <c r="AV7" s="138">
        <v>2267</v>
      </c>
      <c r="AW7" s="138">
        <v>2357</v>
      </c>
      <c r="AX7" s="138">
        <v>2474</v>
      </c>
      <c r="AY7" s="138">
        <v>2581</v>
      </c>
      <c r="AZ7" s="138">
        <v>2652</v>
      </c>
      <c r="BA7" s="138">
        <v>3309</v>
      </c>
      <c r="BB7" s="138">
        <v>3329</v>
      </c>
      <c r="BC7" s="138">
        <v>3349</v>
      </c>
      <c r="BD7" s="138">
        <v>3631</v>
      </c>
      <c r="BE7" s="138">
        <v>3809</v>
      </c>
      <c r="BF7" s="138">
        <v>3831</v>
      </c>
      <c r="BG7" s="138">
        <v>4054</v>
      </c>
      <c r="BH7" s="138">
        <v>4023</v>
      </c>
      <c r="BI7" s="138">
        <v>4129</v>
      </c>
      <c r="BJ7" s="138">
        <v>4134</v>
      </c>
      <c r="BK7" s="138">
        <v>4129</v>
      </c>
      <c r="BL7" s="138">
        <v>4334</v>
      </c>
      <c r="BM7" s="138">
        <v>4334</v>
      </c>
      <c r="BN7" s="138">
        <v>4329</v>
      </c>
      <c r="BO7" s="138">
        <v>4318</v>
      </c>
      <c r="BP7" s="138">
        <v>4337</v>
      </c>
      <c r="BQ7" s="138">
        <v>4455</v>
      </c>
      <c r="BR7" s="138">
        <v>4469</v>
      </c>
      <c r="BS7" s="138">
        <v>4569</v>
      </c>
      <c r="BT7" s="138">
        <v>4634</v>
      </c>
      <c r="BU7" s="138">
        <v>3960</v>
      </c>
      <c r="BV7" s="138">
        <v>4702</v>
      </c>
      <c r="BW7" s="138">
        <v>4801</v>
      </c>
      <c r="BX7" s="138">
        <v>4801</v>
      </c>
      <c r="BY7" s="138">
        <v>4889</v>
      </c>
      <c r="BZ7" s="138">
        <v>4987</v>
      </c>
      <c r="CA7" s="138">
        <v>4981</v>
      </c>
      <c r="CB7" s="138">
        <v>4996</v>
      </c>
      <c r="CC7" s="138">
        <v>5240</v>
      </c>
      <c r="CD7" s="138">
        <v>5294</v>
      </c>
      <c r="CE7" s="138">
        <v>5380</v>
      </c>
      <c r="CF7" s="138">
        <v>5434</v>
      </c>
      <c r="CG7" s="138">
        <v>5460</v>
      </c>
      <c r="CH7" s="138">
        <v>5474</v>
      </c>
      <c r="CI7" s="138">
        <v>5480</v>
      </c>
      <c r="CJ7" s="138">
        <v>5480</v>
      </c>
      <c r="CK7" s="138">
        <v>4924</v>
      </c>
      <c r="CL7" s="138">
        <v>5714</v>
      </c>
      <c r="CM7" s="138">
        <v>5657</v>
      </c>
      <c r="CN7" s="138">
        <v>5734</v>
      </c>
      <c r="CO7" s="138">
        <v>5774</v>
      </c>
      <c r="CP7" s="138">
        <v>5794</v>
      </c>
      <c r="CQ7" s="138">
        <v>5794</v>
      </c>
      <c r="CR7" s="138">
        <v>5774</v>
      </c>
      <c r="CS7" s="138">
        <v>5834</v>
      </c>
      <c r="CT7" s="138">
        <v>5840</v>
      </c>
      <c r="CU7" s="138">
        <v>5834</v>
      </c>
      <c r="CV7" s="138">
        <v>5246</v>
      </c>
      <c r="CW7" s="138">
        <v>5840</v>
      </c>
      <c r="CX7" s="138">
        <v>5834</v>
      </c>
      <c r="CY7" s="138">
        <v>5840</v>
      </c>
      <c r="CZ7" s="138">
        <v>5834</v>
      </c>
      <c r="DA7" s="138">
        <v>5854</v>
      </c>
      <c r="DB7" s="138">
        <v>5860</v>
      </c>
      <c r="DC7" s="138">
        <v>5860</v>
      </c>
      <c r="DD7" s="138"/>
    </row>
    <row r="8" spans="1:108" ht="15.75" customHeight="1">
      <c r="A8" s="135" t="s">
        <v>171</v>
      </c>
      <c r="B8" s="138">
        <v>0</v>
      </c>
      <c r="C8" s="138">
        <v>0</v>
      </c>
      <c r="D8" s="138">
        <v>0</v>
      </c>
      <c r="E8" s="138">
        <v>480</v>
      </c>
      <c r="F8" s="138">
        <v>520</v>
      </c>
      <c r="G8" s="138">
        <v>1040</v>
      </c>
      <c r="H8" s="138">
        <v>520</v>
      </c>
      <c r="I8" s="138">
        <v>520</v>
      </c>
      <c r="J8" s="138">
        <v>520</v>
      </c>
      <c r="K8" s="138">
        <v>520</v>
      </c>
      <c r="L8" s="138">
        <v>940</v>
      </c>
      <c r="M8" s="138">
        <v>940</v>
      </c>
      <c r="N8" s="138">
        <v>940</v>
      </c>
      <c r="O8" s="138">
        <v>940</v>
      </c>
      <c r="P8" s="138">
        <v>1020</v>
      </c>
      <c r="Q8" s="138">
        <v>1140</v>
      </c>
      <c r="R8" s="138">
        <v>1140</v>
      </c>
      <c r="S8" s="138">
        <v>1460</v>
      </c>
      <c r="T8" s="138">
        <v>1560</v>
      </c>
      <c r="U8" s="138">
        <v>1630</v>
      </c>
      <c r="V8" s="138">
        <v>1650</v>
      </c>
      <c r="W8" s="138">
        <v>1710</v>
      </c>
      <c r="X8" s="138">
        <v>1710</v>
      </c>
      <c r="Y8" s="138">
        <v>1740</v>
      </c>
      <c r="Z8" s="138">
        <v>1821</v>
      </c>
      <c r="AA8" s="138">
        <v>1821</v>
      </c>
      <c r="AB8" s="138">
        <v>1881</v>
      </c>
      <c r="AC8" s="138">
        <v>1941</v>
      </c>
      <c r="AD8" s="138">
        <v>1941</v>
      </c>
      <c r="AE8" s="138">
        <v>1941</v>
      </c>
      <c r="AF8" s="138">
        <v>1941</v>
      </c>
      <c r="AG8" s="138">
        <v>1941</v>
      </c>
      <c r="AH8" s="138">
        <v>1941</v>
      </c>
      <c r="AI8" s="138">
        <v>1941</v>
      </c>
      <c r="AJ8" s="138">
        <v>2041</v>
      </c>
      <c r="AK8" s="138">
        <v>2041</v>
      </c>
      <c r="AL8" s="138">
        <v>2041</v>
      </c>
      <c r="AM8" s="138">
        <v>2041</v>
      </c>
      <c r="AN8" s="138">
        <v>2041</v>
      </c>
      <c r="AO8" s="138">
        <v>2061</v>
      </c>
      <c r="AP8" s="138">
        <v>2061</v>
      </c>
      <c r="AQ8" s="138">
        <v>2061</v>
      </c>
      <c r="AR8" s="138">
        <v>2061</v>
      </c>
      <c r="AS8" s="138">
        <v>2063</v>
      </c>
      <c r="AT8" s="138">
        <v>2603</v>
      </c>
      <c r="AU8" s="138">
        <v>2623</v>
      </c>
      <c r="AV8" s="138">
        <v>2703</v>
      </c>
      <c r="AW8" s="138">
        <v>2805</v>
      </c>
      <c r="AX8" s="138">
        <v>2845</v>
      </c>
      <c r="AY8" s="138">
        <v>2886</v>
      </c>
      <c r="AZ8" s="138">
        <v>2909</v>
      </c>
      <c r="BA8" s="138">
        <v>3140</v>
      </c>
      <c r="BB8" s="138">
        <v>3140</v>
      </c>
      <c r="BC8" s="138">
        <v>3199</v>
      </c>
      <c r="BD8" s="138">
        <v>3220</v>
      </c>
      <c r="BE8" s="138">
        <v>3220</v>
      </c>
      <c r="BF8" s="138">
        <v>3320</v>
      </c>
      <c r="BG8" s="138">
        <v>3666</v>
      </c>
      <c r="BH8" s="138">
        <v>3667</v>
      </c>
      <c r="BI8" s="138">
        <v>3767</v>
      </c>
      <c r="BJ8" s="138">
        <v>3906</v>
      </c>
      <c r="BK8" s="138">
        <v>4026</v>
      </c>
      <c r="BL8" s="138">
        <v>4026</v>
      </c>
      <c r="BM8" s="138">
        <v>4026</v>
      </c>
      <c r="BN8" s="138">
        <v>4026</v>
      </c>
      <c r="BO8" s="138">
        <v>3906</v>
      </c>
      <c r="BP8" s="138">
        <v>4031</v>
      </c>
      <c r="BQ8" s="138">
        <v>4061</v>
      </c>
      <c r="BR8" s="138">
        <v>4026</v>
      </c>
      <c r="BS8" s="138">
        <v>4106</v>
      </c>
      <c r="BT8" s="138">
        <v>4127</v>
      </c>
      <c r="BU8" s="138">
        <v>3940</v>
      </c>
      <c r="BV8" s="138">
        <v>4128</v>
      </c>
      <c r="BW8" s="138">
        <v>4127</v>
      </c>
      <c r="BX8" s="138">
        <v>4127</v>
      </c>
      <c r="BY8" s="138">
        <v>4118</v>
      </c>
      <c r="BZ8" s="138">
        <v>4133</v>
      </c>
      <c r="CA8" s="138">
        <v>4127</v>
      </c>
      <c r="CB8" s="138">
        <v>4127</v>
      </c>
      <c r="CC8" s="138">
        <v>4126</v>
      </c>
      <c r="CD8" s="138">
        <v>4126</v>
      </c>
      <c r="CE8" s="138">
        <v>4127</v>
      </c>
      <c r="CF8" s="138">
        <v>4127</v>
      </c>
      <c r="CG8" s="138">
        <v>4127</v>
      </c>
      <c r="CH8" s="138">
        <v>4127</v>
      </c>
      <c r="CI8" s="138">
        <v>4126</v>
      </c>
      <c r="CJ8" s="138">
        <v>4126</v>
      </c>
      <c r="CK8" s="138">
        <v>3990</v>
      </c>
      <c r="CL8" s="138">
        <v>4127</v>
      </c>
      <c r="CM8" s="138">
        <v>4111</v>
      </c>
      <c r="CN8" s="138">
        <v>4126</v>
      </c>
      <c r="CO8" s="138">
        <v>4126</v>
      </c>
      <c r="CP8" s="138">
        <v>4126</v>
      </c>
      <c r="CQ8" s="138">
        <v>4127</v>
      </c>
      <c r="CR8" s="138">
        <v>3448</v>
      </c>
      <c r="CS8" s="138">
        <v>4126</v>
      </c>
      <c r="CT8" s="138">
        <v>4126</v>
      </c>
      <c r="CU8" s="138">
        <v>4127</v>
      </c>
      <c r="CV8" s="138">
        <v>4090</v>
      </c>
      <c r="CW8" s="138">
        <v>4126</v>
      </c>
      <c r="CX8" s="138">
        <v>4126</v>
      </c>
      <c r="CY8" s="138">
        <v>4127</v>
      </c>
      <c r="CZ8" s="138">
        <v>4127</v>
      </c>
      <c r="DA8" s="138">
        <v>4127</v>
      </c>
      <c r="DB8" s="138">
        <v>4147</v>
      </c>
      <c r="DC8" s="138">
        <v>4147</v>
      </c>
      <c r="DD8" s="138"/>
    </row>
    <row r="9" spans="1:108" ht="15.75" customHeight="1">
      <c r="A9" s="135" t="s">
        <v>349</v>
      </c>
      <c r="B9" s="138">
        <v>0</v>
      </c>
      <c r="C9" s="138">
        <v>0</v>
      </c>
      <c r="D9" s="138">
        <v>0</v>
      </c>
      <c r="E9" s="137">
        <v>0</v>
      </c>
      <c r="F9" s="137">
        <v>0</v>
      </c>
      <c r="G9" s="137">
        <v>0</v>
      </c>
      <c r="H9" s="138">
        <v>0</v>
      </c>
      <c r="I9" s="138">
        <v>40</v>
      </c>
      <c r="J9" s="138">
        <v>340</v>
      </c>
      <c r="K9" s="138">
        <v>440</v>
      </c>
      <c r="L9" s="138">
        <v>520</v>
      </c>
      <c r="M9" s="138">
        <v>520</v>
      </c>
      <c r="N9" s="138">
        <v>660</v>
      </c>
      <c r="O9" s="138">
        <v>740</v>
      </c>
      <c r="P9" s="138">
        <v>760</v>
      </c>
      <c r="Q9" s="138">
        <v>800</v>
      </c>
      <c r="R9" s="138">
        <v>800</v>
      </c>
      <c r="S9" s="138">
        <v>980</v>
      </c>
      <c r="T9" s="138">
        <v>1020</v>
      </c>
      <c r="U9" s="138">
        <v>1040</v>
      </c>
      <c r="V9" s="138">
        <v>1040</v>
      </c>
      <c r="W9" s="138">
        <v>1080</v>
      </c>
      <c r="X9" s="138">
        <v>1120</v>
      </c>
      <c r="Y9" s="138">
        <v>1260</v>
      </c>
      <c r="Z9" s="138">
        <v>1260</v>
      </c>
      <c r="AA9" s="138">
        <v>1260</v>
      </c>
      <c r="AB9" s="138">
        <v>1323</v>
      </c>
      <c r="AC9" s="138">
        <v>1383</v>
      </c>
      <c r="AD9" s="138">
        <v>1403</v>
      </c>
      <c r="AE9" s="138">
        <v>1423</v>
      </c>
      <c r="AF9" s="138">
        <v>1483</v>
      </c>
      <c r="AG9" s="138">
        <v>1483</v>
      </c>
      <c r="AH9" s="138">
        <v>1483</v>
      </c>
      <c r="AI9" s="138">
        <v>1483</v>
      </c>
      <c r="AJ9" s="138">
        <v>1483</v>
      </c>
      <c r="AK9" s="138">
        <v>1483</v>
      </c>
      <c r="AL9" s="138">
        <v>1483</v>
      </c>
      <c r="AM9" s="138">
        <v>1483</v>
      </c>
      <c r="AN9" s="138">
        <v>1483</v>
      </c>
      <c r="AO9" s="138">
        <v>1483</v>
      </c>
      <c r="AP9" s="138">
        <v>1483</v>
      </c>
      <c r="AQ9" s="138">
        <v>1483</v>
      </c>
      <c r="AR9" s="138">
        <v>1483</v>
      </c>
      <c r="AS9" s="138">
        <v>1485</v>
      </c>
      <c r="AT9" s="138">
        <v>2021</v>
      </c>
      <c r="AU9" s="138">
        <v>2101</v>
      </c>
      <c r="AV9" s="138">
        <v>2301</v>
      </c>
      <c r="AW9" s="138">
        <v>2346</v>
      </c>
      <c r="AX9" s="138">
        <v>2446</v>
      </c>
      <c r="AY9" s="138">
        <v>2448</v>
      </c>
      <c r="AZ9" s="138">
        <v>2535</v>
      </c>
      <c r="BA9" s="138">
        <v>2815</v>
      </c>
      <c r="BB9" s="138">
        <v>2915</v>
      </c>
      <c r="BC9" s="138">
        <v>2915</v>
      </c>
      <c r="BD9" s="138">
        <v>2954</v>
      </c>
      <c r="BE9" s="138">
        <v>3095</v>
      </c>
      <c r="BF9" s="138">
        <v>3155</v>
      </c>
      <c r="BG9" s="138">
        <v>3440</v>
      </c>
      <c r="BH9" s="138">
        <v>3410</v>
      </c>
      <c r="BI9" s="138">
        <v>3436</v>
      </c>
      <c r="BJ9" s="138">
        <v>3439</v>
      </c>
      <c r="BK9" s="138">
        <v>3438</v>
      </c>
      <c r="BL9" s="138">
        <v>3538</v>
      </c>
      <c r="BM9" s="138">
        <v>3537</v>
      </c>
      <c r="BN9" s="138">
        <v>3698</v>
      </c>
      <c r="BO9" s="138">
        <v>3340</v>
      </c>
      <c r="BP9" s="138">
        <v>3759</v>
      </c>
      <c r="BQ9" s="138">
        <v>3788</v>
      </c>
      <c r="BR9" s="138">
        <v>3757</v>
      </c>
      <c r="BS9" s="138">
        <v>3777</v>
      </c>
      <c r="BT9" s="138">
        <v>3799</v>
      </c>
      <c r="BU9" s="138">
        <v>3300</v>
      </c>
      <c r="BV9" s="138">
        <v>3799</v>
      </c>
      <c r="BW9" s="138">
        <v>3919</v>
      </c>
      <c r="BX9" s="138">
        <v>3919</v>
      </c>
      <c r="BY9" s="138">
        <v>3942</v>
      </c>
      <c r="BZ9" s="138">
        <v>4023</v>
      </c>
      <c r="CA9" s="138">
        <v>4079</v>
      </c>
      <c r="CB9" s="138">
        <v>4139</v>
      </c>
      <c r="CC9" s="138">
        <v>4468</v>
      </c>
      <c r="CD9" s="138">
        <v>4628</v>
      </c>
      <c r="CE9" s="138">
        <v>4627</v>
      </c>
      <c r="CF9" s="138">
        <v>4686</v>
      </c>
      <c r="CG9" s="138">
        <v>4728</v>
      </c>
      <c r="CH9" s="138">
        <v>4727</v>
      </c>
      <c r="CI9" s="138">
        <v>4769</v>
      </c>
      <c r="CJ9" s="138">
        <v>4767</v>
      </c>
      <c r="CK9" s="138">
        <v>4542</v>
      </c>
      <c r="CL9" s="138">
        <v>4929</v>
      </c>
      <c r="CM9" s="138">
        <v>4922</v>
      </c>
      <c r="CN9" s="138">
        <v>4929</v>
      </c>
      <c r="CO9" s="138">
        <v>4929</v>
      </c>
      <c r="CP9" s="138">
        <v>5032</v>
      </c>
      <c r="CQ9" s="138">
        <v>5031</v>
      </c>
      <c r="CR9" s="138">
        <v>4333</v>
      </c>
      <c r="CS9" s="138">
        <v>5170</v>
      </c>
      <c r="CT9" s="138">
        <v>5252</v>
      </c>
      <c r="CU9" s="138">
        <v>5370</v>
      </c>
      <c r="CV9" s="138">
        <v>5372</v>
      </c>
      <c r="CW9" s="138">
        <v>5452</v>
      </c>
      <c r="CX9" s="138">
        <v>5491</v>
      </c>
      <c r="CY9" s="138">
        <v>5551</v>
      </c>
      <c r="CZ9" s="138">
        <v>5671</v>
      </c>
      <c r="DA9" s="138">
        <v>5730</v>
      </c>
      <c r="DB9" s="138">
        <v>5791</v>
      </c>
      <c r="DC9" s="138">
        <v>5789</v>
      </c>
      <c r="DD9" s="138"/>
    </row>
    <row r="10" spans="1:108" ht="15.75" customHeight="1">
      <c r="A10" s="135" t="s">
        <v>124</v>
      </c>
      <c r="B10" s="138">
        <v>0</v>
      </c>
      <c r="C10" s="138">
        <v>0</v>
      </c>
      <c r="D10" s="138">
        <v>0</v>
      </c>
      <c r="E10" s="138">
        <v>0</v>
      </c>
      <c r="F10" s="138">
        <v>0</v>
      </c>
      <c r="G10" s="137">
        <v>40</v>
      </c>
      <c r="H10" s="138">
        <v>160</v>
      </c>
      <c r="I10" s="138">
        <v>160</v>
      </c>
      <c r="J10" s="138">
        <v>360</v>
      </c>
      <c r="K10" s="138">
        <v>400</v>
      </c>
      <c r="L10" s="138">
        <v>620</v>
      </c>
      <c r="M10" s="138">
        <v>620</v>
      </c>
      <c r="N10" s="138">
        <v>620</v>
      </c>
      <c r="O10" s="138">
        <v>620</v>
      </c>
      <c r="P10" s="138">
        <v>620</v>
      </c>
      <c r="Q10" s="138">
        <v>700</v>
      </c>
      <c r="R10" s="138">
        <v>880</v>
      </c>
      <c r="S10" s="138">
        <v>880</v>
      </c>
      <c r="T10" s="138">
        <v>940</v>
      </c>
      <c r="U10" s="138">
        <v>1040</v>
      </c>
      <c r="V10" s="138">
        <v>1140</v>
      </c>
      <c r="W10" s="138">
        <v>1170</v>
      </c>
      <c r="X10" s="138">
        <v>1330</v>
      </c>
      <c r="Y10" s="138">
        <v>1350</v>
      </c>
      <c r="Z10" s="138">
        <v>1478</v>
      </c>
      <c r="AA10" s="138">
        <v>1478</v>
      </c>
      <c r="AB10" s="138">
        <v>1981</v>
      </c>
      <c r="AC10" s="138">
        <v>2001</v>
      </c>
      <c r="AD10" s="138">
        <v>2021</v>
      </c>
      <c r="AE10" s="138">
        <v>2021</v>
      </c>
      <c r="AF10" s="138">
        <v>2021</v>
      </c>
      <c r="AG10" s="138">
        <v>2061</v>
      </c>
      <c r="AH10" s="138">
        <v>2061</v>
      </c>
      <c r="AI10" s="138">
        <v>2061</v>
      </c>
      <c r="AJ10" s="138">
        <v>2061</v>
      </c>
      <c r="AK10" s="138">
        <v>2061</v>
      </c>
      <c r="AL10" s="138">
        <v>2061</v>
      </c>
      <c r="AM10" s="138">
        <v>2058</v>
      </c>
      <c r="AN10" s="138">
        <v>2086</v>
      </c>
      <c r="AO10" s="138">
        <v>2086</v>
      </c>
      <c r="AP10" s="138">
        <v>2086</v>
      </c>
      <c r="AQ10" s="138">
        <v>2086</v>
      </c>
      <c r="AR10" s="138">
        <v>2166</v>
      </c>
      <c r="AS10" s="138">
        <v>2177</v>
      </c>
      <c r="AT10" s="138">
        <v>2395</v>
      </c>
      <c r="AU10" s="138">
        <v>2571</v>
      </c>
      <c r="AV10" s="138">
        <v>2751</v>
      </c>
      <c r="AW10" s="138">
        <v>3030</v>
      </c>
      <c r="AX10" s="138">
        <v>3070</v>
      </c>
      <c r="AY10" s="138">
        <v>3119</v>
      </c>
      <c r="AZ10" s="138">
        <v>3199</v>
      </c>
      <c r="BA10" s="138">
        <v>3412</v>
      </c>
      <c r="BB10" s="138">
        <v>3612</v>
      </c>
      <c r="BC10" s="138">
        <v>3652</v>
      </c>
      <c r="BD10" s="138">
        <v>4352</v>
      </c>
      <c r="BE10" s="138">
        <v>4392</v>
      </c>
      <c r="BF10" s="138">
        <v>4392</v>
      </c>
      <c r="BG10" s="138">
        <v>4808</v>
      </c>
      <c r="BH10" s="138">
        <v>4377</v>
      </c>
      <c r="BI10" s="138">
        <v>4805</v>
      </c>
      <c r="BJ10" s="138">
        <v>4865</v>
      </c>
      <c r="BK10" s="138">
        <v>4865</v>
      </c>
      <c r="BL10" s="138">
        <v>4985</v>
      </c>
      <c r="BM10" s="138">
        <v>4985</v>
      </c>
      <c r="BN10" s="138">
        <v>5005</v>
      </c>
      <c r="BO10" s="138">
        <v>4995</v>
      </c>
      <c r="BP10" s="138">
        <v>5007</v>
      </c>
      <c r="BQ10" s="138">
        <v>5160</v>
      </c>
      <c r="BR10" s="138">
        <v>5205</v>
      </c>
      <c r="BS10" s="138">
        <v>5285</v>
      </c>
      <c r="BT10" s="138">
        <v>5285</v>
      </c>
      <c r="BU10" s="138">
        <v>4650</v>
      </c>
      <c r="BV10" s="138">
        <v>5420</v>
      </c>
      <c r="BW10" s="138">
        <v>5753</v>
      </c>
      <c r="BX10" s="138">
        <v>5753</v>
      </c>
      <c r="BY10" s="138">
        <v>5672</v>
      </c>
      <c r="BZ10" s="138">
        <v>5771</v>
      </c>
      <c r="CA10" s="138">
        <v>5833</v>
      </c>
      <c r="CB10" s="138">
        <v>5893</v>
      </c>
      <c r="CC10" s="138">
        <v>6162</v>
      </c>
      <c r="CD10" s="138">
        <v>6139</v>
      </c>
      <c r="CE10" s="138">
        <v>6162</v>
      </c>
      <c r="CF10" s="138">
        <v>6162</v>
      </c>
      <c r="CG10" s="138">
        <v>6139</v>
      </c>
      <c r="CH10" s="138">
        <v>6299</v>
      </c>
      <c r="CI10" s="138">
        <v>6299</v>
      </c>
      <c r="CJ10" s="138">
        <v>6322</v>
      </c>
      <c r="CK10" s="138">
        <v>5330</v>
      </c>
      <c r="CL10" s="138">
        <v>6492</v>
      </c>
      <c r="CM10" s="138">
        <v>6114</v>
      </c>
      <c r="CN10" s="138">
        <v>6492</v>
      </c>
      <c r="CO10" s="138">
        <v>6492</v>
      </c>
      <c r="CP10" s="138">
        <v>6492</v>
      </c>
      <c r="CQ10" s="138">
        <v>6469</v>
      </c>
      <c r="CR10" s="138">
        <v>5992</v>
      </c>
      <c r="CS10" s="138">
        <v>6492</v>
      </c>
      <c r="CT10" s="138">
        <v>6469</v>
      </c>
      <c r="CU10" s="138">
        <v>6492</v>
      </c>
      <c r="CV10" s="138">
        <v>6086</v>
      </c>
      <c r="CW10" s="138">
        <v>6469</v>
      </c>
      <c r="CX10" s="138">
        <v>6469</v>
      </c>
      <c r="CY10" s="138">
        <v>6492</v>
      </c>
      <c r="CZ10" s="138">
        <v>6492</v>
      </c>
      <c r="DA10" s="138">
        <v>6469</v>
      </c>
      <c r="DB10" s="138">
        <v>6492</v>
      </c>
      <c r="DC10" s="138">
        <v>6492</v>
      </c>
      <c r="DD10" s="138"/>
    </row>
    <row r="11" spans="1:108" ht="15.75" customHeight="1">
      <c r="A11" s="135" t="s">
        <v>110</v>
      </c>
      <c r="B11" s="138">
        <v>0</v>
      </c>
      <c r="C11" s="138">
        <v>0</v>
      </c>
      <c r="D11" s="138">
        <v>0</v>
      </c>
      <c r="E11" s="138">
        <v>0</v>
      </c>
      <c r="F11" s="138">
        <v>0</v>
      </c>
      <c r="G11" s="137">
        <v>0</v>
      </c>
      <c r="H11" s="138">
        <v>1040</v>
      </c>
      <c r="I11" s="138">
        <v>1040</v>
      </c>
      <c r="J11" s="138">
        <v>1040</v>
      </c>
      <c r="K11" s="138">
        <v>1040</v>
      </c>
      <c r="L11" s="138">
        <v>2574</v>
      </c>
      <c r="M11" s="138">
        <v>2574</v>
      </c>
      <c r="N11" s="138">
        <v>2574</v>
      </c>
      <c r="O11" s="138">
        <v>2574</v>
      </c>
      <c r="P11" s="138">
        <v>2574</v>
      </c>
      <c r="Q11" s="138">
        <v>2574</v>
      </c>
      <c r="R11" s="138">
        <v>2574</v>
      </c>
      <c r="S11" s="138">
        <v>3756</v>
      </c>
      <c r="T11" s="138">
        <v>3836</v>
      </c>
      <c r="U11" s="138">
        <v>3880</v>
      </c>
      <c r="V11" s="138">
        <v>3966</v>
      </c>
      <c r="W11" s="138">
        <v>3966</v>
      </c>
      <c r="X11" s="138">
        <v>3966</v>
      </c>
      <c r="Y11" s="138">
        <v>4006</v>
      </c>
      <c r="Z11" s="138">
        <v>2513</v>
      </c>
      <c r="AA11" s="138">
        <v>2519</v>
      </c>
      <c r="AB11" s="138">
        <v>2621</v>
      </c>
      <c r="AC11" s="138">
        <v>2620</v>
      </c>
      <c r="AD11" s="138">
        <v>2625</v>
      </c>
      <c r="AE11" s="138">
        <v>2625</v>
      </c>
      <c r="AF11" s="138">
        <v>2640</v>
      </c>
      <c r="AG11" s="138">
        <v>2645</v>
      </c>
      <c r="AH11" s="138">
        <v>2645</v>
      </c>
      <c r="AI11" s="138">
        <v>2660</v>
      </c>
      <c r="AJ11" s="138">
        <v>2660</v>
      </c>
      <c r="AK11" s="138">
        <v>2660</v>
      </c>
      <c r="AL11" s="138">
        <v>2660</v>
      </c>
      <c r="AM11" s="138">
        <v>2649</v>
      </c>
      <c r="AN11" s="138">
        <v>2974</v>
      </c>
      <c r="AO11" s="138">
        <v>2969</v>
      </c>
      <c r="AP11" s="138">
        <v>2974</v>
      </c>
      <c r="AQ11" s="138">
        <v>2969</v>
      </c>
      <c r="AR11" s="138">
        <v>2974</v>
      </c>
      <c r="AS11" s="138">
        <v>3023</v>
      </c>
      <c r="AT11" s="138">
        <v>4271</v>
      </c>
      <c r="AU11" s="138">
        <v>4250</v>
      </c>
      <c r="AV11" s="138">
        <v>4290</v>
      </c>
      <c r="AW11" s="138">
        <v>4435</v>
      </c>
      <c r="AX11" s="138">
        <v>4565</v>
      </c>
      <c r="AY11" s="138">
        <v>4567</v>
      </c>
      <c r="AZ11" s="138">
        <v>4659</v>
      </c>
      <c r="BA11" s="138">
        <v>5127</v>
      </c>
      <c r="BB11" s="138">
        <v>5147</v>
      </c>
      <c r="BC11" s="138">
        <v>5108</v>
      </c>
      <c r="BD11" s="138">
        <v>5282</v>
      </c>
      <c r="BE11" s="138">
        <v>5397</v>
      </c>
      <c r="BF11" s="138">
        <v>5407</v>
      </c>
      <c r="BG11" s="138">
        <v>5791</v>
      </c>
      <c r="BH11" s="138">
        <v>5737</v>
      </c>
      <c r="BI11" s="138">
        <v>6119</v>
      </c>
      <c r="BJ11" s="138">
        <v>6116</v>
      </c>
      <c r="BK11" s="138">
        <v>6139</v>
      </c>
      <c r="BL11" s="138">
        <v>6136</v>
      </c>
      <c r="BM11" s="138">
        <v>6151</v>
      </c>
      <c r="BN11" s="138">
        <v>6136</v>
      </c>
      <c r="BO11" s="138">
        <v>5660</v>
      </c>
      <c r="BP11" s="138">
        <v>6144</v>
      </c>
      <c r="BQ11" s="138">
        <v>6399</v>
      </c>
      <c r="BR11" s="138">
        <v>6284</v>
      </c>
      <c r="BS11" s="138">
        <v>6316</v>
      </c>
      <c r="BT11" s="138">
        <v>6331</v>
      </c>
      <c r="BU11" s="138">
        <v>4380</v>
      </c>
      <c r="BV11" s="138">
        <v>6373</v>
      </c>
      <c r="BW11" s="138">
        <v>6384</v>
      </c>
      <c r="BX11" s="138">
        <v>6399</v>
      </c>
      <c r="BY11" s="138">
        <v>6196</v>
      </c>
      <c r="BZ11" s="138">
        <v>6387</v>
      </c>
      <c r="CA11" s="138">
        <v>6399</v>
      </c>
      <c r="CB11" s="138">
        <v>6384</v>
      </c>
      <c r="CC11" s="138">
        <v>6384</v>
      </c>
      <c r="CD11" s="138">
        <v>6399</v>
      </c>
      <c r="CE11" s="138">
        <v>6384</v>
      </c>
      <c r="CF11" s="138">
        <v>6399</v>
      </c>
      <c r="CG11" s="138">
        <v>6376</v>
      </c>
      <c r="CH11" s="138">
        <v>6384</v>
      </c>
      <c r="CI11" s="138">
        <v>6384</v>
      </c>
      <c r="CJ11" s="138">
        <v>6399</v>
      </c>
      <c r="CK11" s="138">
        <v>5386</v>
      </c>
      <c r="CL11" s="138">
        <v>6404</v>
      </c>
      <c r="CM11" s="138">
        <v>5971</v>
      </c>
      <c r="CN11" s="138">
        <v>6584</v>
      </c>
      <c r="CO11" s="138">
        <v>6616</v>
      </c>
      <c r="CP11" s="138">
        <v>6616</v>
      </c>
      <c r="CQ11" s="138">
        <v>6639</v>
      </c>
      <c r="CR11" s="138">
        <v>5297</v>
      </c>
      <c r="CS11" s="138">
        <v>6731</v>
      </c>
      <c r="CT11" s="138">
        <v>6716</v>
      </c>
      <c r="CU11" s="138">
        <v>6819</v>
      </c>
      <c r="CV11" s="138">
        <v>6609</v>
      </c>
      <c r="CW11" s="138">
        <v>7031</v>
      </c>
      <c r="CX11" s="138">
        <v>7016</v>
      </c>
      <c r="CY11" s="138">
        <v>7039</v>
      </c>
      <c r="CZ11" s="138">
        <v>7024</v>
      </c>
      <c r="DA11" s="138">
        <v>7039</v>
      </c>
      <c r="DB11" s="138">
        <v>7039</v>
      </c>
      <c r="DC11" s="138">
        <v>7024</v>
      </c>
      <c r="DD11" s="138"/>
    </row>
    <row r="12" spans="1:108" ht="15.75" customHeight="1">
      <c r="A12" s="135" t="s">
        <v>204</v>
      </c>
      <c r="B12" s="138">
        <v>0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  <c r="H12" s="138">
        <v>520</v>
      </c>
      <c r="I12" s="138">
        <v>520</v>
      </c>
      <c r="J12" s="138">
        <v>520</v>
      </c>
      <c r="K12" s="138">
        <v>520</v>
      </c>
      <c r="L12" s="138">
        <v>1166</v>
      </c>
      <c r="M12" s="138">
        <v>1166</v>
      </c>
      <c r="N12" s="138">
        <v>1165</v>
      </c>
      <c r="O12" s="138">
        <v>1165</v>
      </c>
      <c r="P12" s="138">
        <v>1165</v>
      </c>
      <c r="Q12" s="138">
        <v>1165</v>
      </c>
      <c r="R12" s="138">
        <v>1165</v>
      </c>
      <c r="S12" s="138">
        <v>1793</v>
      </c>
      <c r="T12" s="138">
        <v>1793</v>
      </c>
      <c r="U12" s="138">
        <v>1833</v>
      </c>
      <c r="V12" s="138">
        <v>1833</v>
      </c>
      <c r="W12" s="138">
        <v>1833</v>
      </c>
      <c r="X12" s="138">
        <v>1833</v>
      </c>
      <c r="Y12" s="138">
        <v>1837</v>
      </c>
      <c r="Z12" s="138">
        <v>1958</v>
      </c>
      <c r="AA12" s="138">
        <v>1978</v>
      </c>
      <c r="AB12" s="138">
        <v>1978</v>
      </c>
      <c r="AC12" s="138">
        <v>1980</v>
      </c>
      <c r="AD12" s="138">
        <v>2100</v>
      </c>
      <c r="AE12" s="138">
        <v>2100</v>
      </c>
      <c r="AF12" s="138">
        <v>2100</v>
      </c>
      <c r="AG12" s="138">
        <v>2100</v>
      </c>
      <c r="AH12" s="138">
        <v>2120</v>
      </c>
      <c r="AI12" s="138">
        <v>2120</v>
      </c>
      <c r="AJ12" s="138">
        <v>2120</v>
      </c>
      <c r="AK12" s="138">
        <v>2120</v>
      </c>
      <c r="AL12" s="138">
        <v>2120</v>
      </c>
      <c r="AM12" s="138">
        <v>2116</v>
      </c>
      <c r="AN12" s="138">
        <v>2385</v>
      </c>
      <c r="AO12" s="138">
        <v>2385</v>
      </c>
      <c r="AP12" s="138">
        <v>2385</v>
      </c>
      <c r="AQ12" s="138">
        <v>2405</v>
      </c>
      <c r="AR12" s="138">
        <v>2405</v>
      </c>
      <c r="AS12" s="138">
        <v>2421</v>
      </c>
      <c r="AT12" s="138">
        <v>3665</v>
      </c>
      <c r="AU12" s="138">
        <v>3684</v>
      </c>
      <c r="AV12" s="138">
        <v>3724</v>
      </c>
      <c r="AW12" s="138">
        <v>3826</v>
      </c>
      <c r="AX12" s="138">
        <v>3906</v>
      </c>
      <c r="AY12" s="138">
        <v>3908</v>
      </c>
      <c r="AZ12" s="138">
        <v>3956</v>
      </c>
      <c r="BA12" s="138">
        <v>4378</v>
      </c>
      <c r="BB12" s="138">
        <v>4398</v>
      </c>
      <c r="BC12" s="138">
        <v>4393</v>
      </c>
      <c r="BD12" s="138">
        <v>4558</v>
      </c>
      <c r="BE12" s="138">
        <v>4598</v>
      </c>
      <c r="BF12" s="138">
        <v>4618</v>
      </c>
      <c r="BG12" s="138">
        <v>5128</v>
      </c>
      <c r="BH12" s="138">
        <v>5148</v>
      </c>
      <c r="BI12" s="138">
        <v>5188</v>
      </c>
      <c r="BJ12" s="138">
        <v>5268</v>
      </c>
      <c r="BK12" s="138">
        <v>5308</v>
      </c>
      <c r="BL12" s="138">
        <v>5428</v>
      </c>
      <c r="BM12" s="138">
        <v>5468</v>
      </c>
      <c r="BN12" s="138">
        <v>5528</v>
      </c>
      <c r="BO12" s="138">
        <v>5147</v>
      </c>
      <c r="BP12" s="138">
        <v>5570</v>
      </c>
      <c r="BQ12" s="138">
        <v>5759</v>
      </c>
      <c r="BR12" s="138">
        <v>5588</v>
      </c>
      <c r="BS12" s="138">
        <v>5588</v>
      </c>
      <c r="BT12" s="138">
        <v>5628</v>
      </c>
      <c r="BU12" s="138">
        <v>4350</v>
      </c>
      <c r="BV12" s="138">
        <v>5630</v>
      </c>
      <c r="BW12" s="138">
        <v>5786</v>
      </c>
      <c r="BX12" s="138">
        <v>5776</v>
      </c>
      <c r="BY12" s="138">
        <v>5753</v>
      </c>
      <c r="BZ12" s="138">
        <v>5846</v>
      </c>
      <c r="CA12" s="138">
        <v>5946</v>
      </c>
      <c r="CB12" s="138">
        <v>5936</v>
      </c>
      <c r="CC12" s="138">
        <v>6384</v>
      </c>
      <c r="CD12" s="138">
        <v>6393</v>
      </c>
      <c r="CE12" s="138">
        <v>6384</v>
      </c>
      <c r="CF12" s="138">
        <v>6693</v>
      </c>
      <c r="CG12" s="138">
        <v>6704</v>
      </c>
      <c r="CH12" s="138">
        <v>6704</v>
      </c>
      <c r="CI12" s="138">
        <v>6704</v>
      </c>
      <c r="CJ12" s="138">
        <v>6704</v>
      </c>
      <c r="CK12" s="138">
        <v>5515</v>
      </c>
      <c r="CL12" s="138">
        <v>7214</v>
      </c>
      <c r="CM12" s="138">
        <v>6854</v>
      </c>
      <c r="CN12" s="138">
        <v>7224</v>
      </c>
      <c r="CO12" s="138">
        <v>7324</v>
      </c>
      <c r="CP12" s="138">
        <v>7324</v>
      </c>
      <c r="CQ12" s="138">
        <v>7404</v>
      </c>
      <c r="CR12" s="138">
        <v>6866</v>
      </c>
      <c r="CS12" s="138">
        <v>7404</v>
      </c>
      <c r="CT12" s="138">
        <v>7404</v>
      </c>
      <c r="CU12" s="138">
        <v>7394</v>
      </c>
      <c r="CV12" s="138">
        <v>6906</v>
      </c>
      <c r="CW12" s="138">
        <v>7424</v>
      </c>
      <c r="CX12" s="138">
        <v>7474</v>
      </c>
      <c r="CY12" s="138">
        <v>7484</v>
      </c>
      <c r="CZ12" s="138">
        <v>7484</v>
      </c>
      <c r="DA12" s="138">
        <v>7494</v>
      </c>
      <c r="DB12" s="138">
        <v>7494</v>
      </c>
      <c r="DC12" s="138">
        <v>7494</v>
      </c>
      <c r="DD12" s="138"/>
    </row>
    <row r="13" spans="1:108" ht="15.75" customHeight="1">
      <c r="A13" s="135" t="s">
        <v>104</v>
      </c>
      <c r="B13" s="138">
        <v>0</v>
      </c>
      <c r="C13" s="138">
        <v>0</v>
      </c>
      <c r="D13" s="138">
        <v>0</v>
      </c>
      <c r="E13" s="138">
        <v>0</v>
      </c>
      <c r="F13" s="138">
        <v>0</v>
      </c>
      <c r="G13" s="138">
        <v>0</v>
      </c>
      <c r="H13" s="138">
        <v>520</v>
      </c>
      <c r="I13" s="138">
        <v>520</v>
      </c>
      <c r="J13" s="138">
        <v>520</v>
      </c>
      <c r="K13" s="138">
        <v>520</v>
      </c>
      <c r="L13" s="138">
        <v>1295</v>
      </c>
      <c r="M13" s="138">
        <v>1295</v>
      </c>
      <c r="N13" s="138">
        <v>1295</v>
      </c>
      <c r="O13" s="138">
        <v>1295</v>
      </c>
      <c r="P13" s="138">
        <v>1295</v>
      </c>
      <c r="Q13" s="138">
        <v>1295</v>
      </c>
      <c r="R13" s="138">
        <v>1281</v>
      </c>
      <c r="S13" s="138">
        <v>1715</v>
      </c>
      <c r="T13" s="138">
        <v>1713</v>
      </c>
      <c r="U13" s="138">
        <v>1763</v>
      </c>
      <c r="V13" s="138">
        <v>1825</v>
      </c>
      <c r="W13" s="138">
        <v>1933</v>
      </c>
      <c r="X13" s="138">
        <v>1933</v>
      </c>
      <c r="Y13" s="138">
        <v>1952</v>
      </c>
      <c r="Z13" s="138">
        <v>2652</v>
      </c>
      <c r="AA13" s="138">
        <v>2669</v>
      </c>
      <c r="AB13" s="138">
        <v>3290</v>
      </c>
      <c r="AC13" s="138">
        <v>3287</v>
      </c>
      <c r="AD13" s="138">
        <v>3290</v>
      </c>
      <c r="AE13" s="138">
        <v>3290</v>
      </c>
      <c r="AF13" s="138">
        <v>3290</v>
      </c>
      <c r="AG13" s="138">
        <v>3307</v>
      </c>
      <c r="AH13" s="138">
        <v>3307</v>
      </c>
      <c r="AI13" s="138">
        <v>3307</v>
      </c>
      <c r="AJ13" s="138">
        <v>3387</v>
      </c>
      <c r="AK13" s="138">
        <v>3387</v>
      </c>
      <c r="AL13" s="138">
        <v>3387</v>
      </c>
      <c r="AM13" s="138">
        <v>3364</v>
      </c>
      <c r="AN13" s="138">
        <v>4442</v>
      </c>
      <c r="AO13" s="138">
        <v>4440</v>
      </c>
      <c r="AP13" s="138">
        <v>4462</v>
      </c>
      <c r="AQ13" s="138">
        <v>4582</v>
      </c>
      <c r="AR13" s="138">
        <v>4582</v>
      </c>
      <c r="AS13" s="138">
        <v>4603</v>
      </c>
      <c r="AT13" s="138">
        <v>5272</v>
      </c>
      <c r="AU13" s="138">
        <v>5292</v>
      </c>
      <c r="AV13" s="138">
        <v>5372</v>
      </c>
      <c r="AW13" s="138">
        <v>5595</v>
      </c>
      <c r="AX13" s="138">
        <v>5699</v>
      </c>
      <c r="AY13" s="138">
        <v>5695</v>
      </c>
      <c r="AZ13" s="138">
        <v>5934</v>
      </c>
      <c r="BA13" s="138">
        <v>6260</v>
      </c>
      <c r="BB13" s="138">
        <v>6260</v>
      </c>
      <c r="BC13" s="138">
        <v>6287</v>
      </c>
      <c r="BD13" s="138">
        <v>6439</v>
      </c>
      <c r="BE13" s="138">
        <v>6495</v>
      </c>
      <c r="BF13" s="138">
        <v>6535</v>
      </c>
      <c r="BG13" s="138">
        <v>7261</v>
      </c>
      <c r="BH13" s="138">
        <v>6653</v>
      </c>
      <c r="BI13" s="138">
        <v>7384</v>
      </c>
      <c r="BJ13" s="138">
        <v>7481</v>
      </c>
      <c r="BK13" s="138">
        <v>7504</v>
      </c>
      <c r="BL13" s="138">
        <v>7521</v>
      </c>
      <c r="BM13" s="138">
        <v>7532</v>
      </c>
      <c r="BN13" s="138">
        <v>7561</v>
      </c>
      <c r="BO13" s="138">
        <v>7365</v>
      </c>
      <c r="BP13" s="138">
        <v>7593</v>
      </c>
      <c r="BQ13" s="138">
        <v>7776</v>
      </c>
      <c r="BR13" s="138">
        <v>7724</v>
      </c>
      <c r="BS13" s="138">
        <v>7752</v>
      </c>
      <c r="BT13" s="138">
        <v>7772</v>
      </c>
      <c r="BU13" s="138">
        <v>4520</v>
      </c>
      <c r="BV13" s="138">
        <v>7801</v>
      </c>
      <c r="BW13" s="138">
        <v>8158</v>
      </c>
      <c r="BX13" s="138">
        <v>8198</v>
      </c>
      <c r="BY13" s="138">
        <v>7579</v>
      </c>
      <c r="BZ13" s="138">
        <v>8304</v>
      </c>
      <c r="CA13" s="138">
        <v>8307</v>
      </c>
      <c r="CB13" s="138">
        <v>8307</v>
      </c>
      <c r="CC13" s="138">
        <v>8808</v>
      </c>
      <c r="CD13" s="138">
        <v>8817</v>
      </c>
      <c r="CE13" s="138">
        <v>8837</v>
      </c>
      <c r="CF13" s="138">
        <v>8868</v>
      </c>
      <c r="CG13" s="138">
        <v>8905</v>
      </c>
      <c r="CH13" s="138">
        <v>8917</v>
      </c>
      <c r="CI13" s="138">
        <v>8937</v>
      </c>
      <c r="CJ13" s="138">
        <v>8937</v>
      </c>
      <c r="CK13" s="138">
        <v>7408</v>
      </c>
      <c r="CL13" s="138">
        <v>9437</v>
      </c>
      <c r="CM13" s="138">
        <v>7627</v>
      </c>
      <c r="CN13" s="138">
        <v>9457</v>
      </c>
      <c r="CO13" s="138">
        <v>9485</v>
      </c>
      <c r="CP13" s="138">
        <v>9485</v>
      </c>
      <c r="CQ13" s="138">
        <v>9506</v>
      </c>
      <c r="CR13" s="138">
        <v>7564</v>
      </c>
      <c r="CS13" s="138">
        <v>9505</v>
      </c>
      <c r="CT13" s="138">
        <v>9505</v>
      </c>
      <c r="CU13" s="138">
        <v>9557</v>
      </c>
      <c r="CV13" s="138">
        <v>7913</v>
      </c>
      <c r="CW13" s="138">
        <v>9634</v>
      </c>
      <c r="CX13" s="138">
        <v>9674</v>
      </c>
      <c r="CY13" s="138">
        <v>9677</v>
      </c>
      <c r="CZ13" s="138">
        <v>9677</v>
      </c>
      <c r="DA13" s="138">
        <v>9717</v>
      </c>
      <c r="DB13" s="138">
        <v>9726</v>
      </c>
      <c r="DC13" s="138">
        <v>9737</v>
      </c>
      <c r="DD13" s="138"/>
    </row>
    <row r="14" spans="1:108" ht="15.75" customHeight="1">
      <c r="A14" s="135" t="s">
        <v>194</v>
      </c>
      <c r="B14" s="138">
        <v>0</v>
      </c>
      <c r="C14" s="138">
        <v>0</v>
      </c>
      <c r="D14" s="138">
        <v>0</v>
      </c>
      <c r="E14" s="138">
        <v>0</v>
      </c>
      <c r="F14" s="138">
        <v>0</v>
      </c>
      <c r="G14" s="137">
        <v>0</v>
      </c>
      <c r="H14" s="138">
        <v>1040</v>
      </c>
      <c r="I14" s="138">
        <v>1040</v>
      </c>
      <c r="J14" s="138">
        <v>1040</v>
      </c>
      <c r="K14" s="138">
        <v>1040</v>
      </c>
      <c r="L14" s="138">
        <v>2320</v>
      </c>
      <c r="M14" s="138">
        <v>2320</v>
      </c>
      <c r="N14" s="138">
        <v>2320</v>
      </c>
      <c r="O14" s="138">
        <v>2320</v>
      </c>
      <c r="P14" s="138">
        <v>2320</v>
      </c>
      <c r="Q14" s="138">
        <v>2320</v>
      </c>
      <c r="R14" s="138">
        <v>2320</v>
      </c>
      <c r="S14" s="138">
        <v>3365</v>
      </c>
      <c r="T14" s="138">
        <v>3365</v>
      </c>
      <c r="U14" s="138">
        <v>3445</v>
      </c>
      <c r="V14" s="138">
        <v>3445</v>
      </c>
      <c r="W14" s="138">
        <v>3485</v>
      </c>
      <c r="X14" s="138">
        <v>3525</v>
      </c>
      <c r="Y14" s="138">
        <v>3526</v>
      </c>
      <c r="Z14" s="138">
        <v>1891</v>
      </c>
      <c r="AA14" s="138">
        <v>1891</v>
      </c>
      <c r="AB14" s="138">
        <v>1980</v>
      </c>
      <c r="AC14" s="138">
        <v>1980</v>
      </c>
      <c r="AD14" s="138">
        <v>1980</v>
      </c>
      <c r="AE14" s="138">
        <v>1980</v>
      </c>
      <c r="AF14" s="138">
        <v>1980</v>
      </c>
      <c r="AG14" s="138">
        <v>1980</v>
      </c>
      <c r="AH14" s="138">
        <v>2000</v>
      </c>
      <c r="AI14" s="138">
        <v>2000</v>
      </c>
      <c r="AJ14" s="138">
        <v>2000</v>
      </c>
      <c r="AK14" s="138">
        <v>2000</v>
      </c>
      <c r="AL14" s="138">
        <v>2000</v>
      </c>
      <c r="AM14" s="138">
        <v>1999</v>
      </c>
      <c r="AN14" s="138">
        <v>2286</v>
      </c>
      <c r="AO14" s="138">
        <v>2286</v>
      </c>
      <c r="AP14" s="138">
        <v>2286</v>
      </c>
      <c r="AQ14" s="138">
        <v>2256</v>
      </c>
      <c r="AR14" s="138">
        <v>2276</v>
      </c>
      <c r="AS14" s="138">
        <v>2282</v>
      </c>
      <c r="AT14" s="138">
        <v>3411</v>
      </c>
      <c r="AU14" s="138">
        <v>3410</v>
      </c>
      <c r="AV14" s="138">
        <v>3410</v>
      </c>
      <c r="AW14" s="138">
        <v>3485</v>
      </c>
      <c r="AX14" s="138">
        <v>3485</v>
      </c>
      <c r="AY14" s="138">
        <v>3487</v>
      </c>
      <c r="AZ14" s="138">
        <v>3500</v>
      </c>
      <c r="BA14" s="138">
        <v>3658</v>
      </c>
      <c r="BB14" s="138">
        <v>3658</v>
      </c>
      <c r="BC14" s="138">
        <v>3700</v>
      </c>
      <c r="BD14" s="138">
        <v>3738</v>
      </c>
      <c r="BE14" s="138">
        <v>3758</v>
      </c>
      <c r="BF14" s="138">
        <v>3838</v>
      </c>
      <c r="BG14" s="138">
        <v>4316</v>
      </c>
      <c r="BH14" s="138">
        <v>4258</v>
      </c>
      <c r="BI14" s="138">
        <v>4316</v>
      </c>
      <c r="BJ14" s="138">
        <v>4316</v>
      </c>
      <c r="BK14" s="138">
        <v>4316</v>
      </c>
      <c r="BL14" s="138">
        <v>4316</v>
      </c>
      <c r="BM14" s="138">
        <v>4316</v>
      </c>
      <c r="BN14" s="138">
        <v>4316</v>
      </c>
      <c r="BO14" s="138">
        <v>3845</v>
      </c>
      <c r="BP14" s="138">
        <v>4338</v>
      </c>
      <c r="BQ14" s="138">
        <v>4423</v>
      </c>
      <c r="BR14" s="138">
        <v>4356</v>
      </c>
      <c r="BS14" s="138">
        <v>4356</v>
      </c>
      <c r="BT14" s="138">
        <v>4376</v>
      </c>
      <c r="BU14" s="138">
        <v>3490</v>
      </c>
      <c r="BV14" s="138">
        <v>4377</v>
      </c>
      <c r="BW14" s="138">
        <v>4428</v>
      </c>
      <c r="BX14" s="138">
        <v>4429</v>
      </c>
      <c r="BY14" s="138">
        <v>4420</v>
      </c>
      <c r="BZ14" s="138">
        <v>4442</v>
      </c>
      <c r="CA14" s="138">
        <v>4469</v>
      </c>
      <c r="CB14" s="138">
        <v>4469</v>
      </c>
      <c r="CC14" s="138">
        <v>4510</v>
      </c>
      <c r="CD14" s="138">
        <v>4510</v>
      </c>
      <c r="CE14" s="138">
        <v>4532</v>
      </c>
      <c r="CF14" s="138">
        <v>4532</v>
      </c>
      <c r="CG14" s="138">
        <v>4530</v>
      </c>
      <c r="CH14" s="138">
        <v>4550</v>
      </c>
      <c r="CI14" s="138">
        <v>4552</v>
      </c>
      <c r="CJ14" s="138">
        <v>4612</v>
      </c>
      <c r="CK14" s="138">
        <v>4474</v>
      </c>
      <c r="CL14" s="138">
        <v>4672</v>
      </c>
      <c r="CM14" s="138">
        <v>4404</v>
      </c>
      <c r="CN14" s="138">
        <v>4812</v>
      </c>
      <c r="CO14" s="138">
        <v>4850</v>
      </c>
      <c r="CP14" s="138">
        <v>4930</v>
      </c>
      <c r="CQ14" s="138">
        <v>5032</v>
      </c>
      <c r="CR14" s="138">
        <v>4409</v>
      </c>
      <c r="CS14" s="138">
        <v>5072</v>
      </c>
      <c r="CT14" s="138">
        <v>5070</v>
      </c>
      <c r="CU14" s="138">
        <v>5130</v>
      </c>
      <c r="CV14" s="138">
        <v>4806</v>
      </c>
      <c r="CW14" s="138">
        <v>5190</v>
      </c>
      <c r="CX14" s="138">
        <v>5192</v>
      </c>
      <c r="CY14" s="138">
        <v>5192</v>
      </c>
      <c r="CZ14" s="138">
        <v>5210</v>
      </c>
      <c r="DA14" s="138">
        <v>5230</v>
      </c>
      <c r="DB14" s="138">
        <v>5230</v>
      </c>
      <c r="DC14" s="138">
        <v>5290</v>
      </c>
      <c r="DD14" s="138"/>
    </row>
    <row r="15" spans="1:108" ht="15.75" customHeight="1">
      <c r="A15" s="135" t="s">
        <v>350</v>
      </c>
      <c r="B15" s="138">
        <v>0</v>
      </c>
      <c r="C15" s="138">
        <v>0</v>
      </c>
      <c r="D15" s="138">
        <v>0</v>
      </c>
      <c r="E15" s="138">
        <v>0</v>
      </c>
      <c r="F15" s="138">
        <v>0</v>
      </c>
      <c r="G15" s="138">
        <v>0</v>
      </c>
      <c r="H15" s="138">
        <v>520</v>
      </c>
      <c r="I15" s="138">
        <v>520</v>
      </c>
      <c r="J15" s="138">
        <v>520</v>
      </c>
      <c r="K15" s="138">
        <v>520</v>
      </c>
      <c r="L15" s="138">
        <v>1078</v>
      </c>
      <c r="M15" s="138">
        <v>1109</v>
      </c>
      <c r="N15" s="138">
        <v>1189</v>
      </c>
      <c r="O15" s="138">
        <v>1198</v>
      </c>
      <c r="P15" s="138">
        <v>1198</v>
      </c>
      <c r="Q15" s="138">
        <v>1238</v>
      </c>
      <c r="R15" s="138">
        <v>1238</v>
      </c>
      <c r="S15" s="138">
        <v>1713</v>
      </c>
      <c r="T15" s="138">
        <v>1713</v>
      </c>
      <c r="U15" s="138">
        <v>1713</v>
      </c>
      <c r="V15" s="138">
        <v>1761</v>
      </c>
      <c r="W15" s="138">
        <v>1813</v>
      </c>
      <c r="X15" s="138">
        <v>1833</v>
      </c>
      <c r="Y15" s="138">
        <v>1841</v>
      </c>
      <c r="Z15" s="138">
        <v>2017</v>
      </c>
      <c r="AA15" s="138">
        <v>2017</v>
      </c>
      <c r="AB15" s="138">
        <v>2431</v>
      </c>
      <c r="AC15" s="138">
        <v>2449</v>
      </c>
      <c r="AD15" s="138">
        <v>2431</v>
      </c>
      <c r="AE15" s="138">
        <v>2449</v>
      </c>
      <c r="AF15" s="138">
        <v>2449</v>
      </c>
      <c r="AG15" s="138">
        <v>2449</v>
      </c>
      <c r="AH15" s="138">
        <v>2431</v>
      </c>
      <c r="AI15" s="138">
        <v>2449</v>
      </c>
      <c r="AJ15" s="138">
        <v>2449</v>
      </c>
      <c r="AK15" s="138">
        <v>2449</v>
      </c>
      <c r="AL15" s="138">
        <v>2449</v>
      </c>
      <c r="AM15" s="138">
        <v>2403</v>
      </c>
      <c r="AN15" s="138">
        <v>2469</v>
      </c>
      <c r="AO15" s="138">
        <v>2489</v>
      </c>
      <c r="AP15" s="138">
        <v>2509</v>
      </c>
      <c r="AQ15" s="138">
        <v>2509</v>
      </c>
      <c r="AR15" s="138">
        <v>2509</v>
      </c>
      <c r="AS15" s="138">
        <v>2581</v>
      </c>
      <c r="AT15" s="138">
        <v>3421</v>
      </c>
      <c r="AU15" s="138">
        <v>3417</v>
      </c>
      <c r="AV15" s="138">
        <v>3457</v>
      </c>
      <c r="AW15" s="138">
        <v>3608</v>
      </c>
      <c r="AX15" s="138">
        <v>3651</v>
      </c>
      <c r="AY15" s="138">
        <v>3693</v>
      </c>
      <c r="AZ15" s="138">
        <v>3848</v>
      </c>
      <c r="BA15" s="138">
        <v>4148</v>
      </c>
      <c r="BB15" s="138">
        <v>4168</v>
      </c>
      <c r="BC15" s="138">
        <v>4021</v>
      </c>
      <c r="BD15" s="138">
        <v>4211</v>
      </c>
      <c r="BE15" s="138">
        <v>4331</v>
      </c>
      <c r="BF15" s="138">
        <v>4351</v>
      </c>
      <c r="BG15" s="138">
        <v>4707</v>
      </c>
      <c r="BH15" s="138">
        <v>4317</v>
      </c>
      <c r="BI15" s="138">
        <v>4727</v>
      </c>
      <c r="BJ15" s="138">
        <v>4724</v>
      </c>
      <c r="BK15" s="138">
        <v>4724</v>
      </c>
      <c r="BL15" s="138">
        <v>4724</v>
      </c>
      <c r="BM15" s="138">
        <v>4724</v>
      </c>
      <c r="BN15" s="138">
        <v>4724</v>
      </c>
      <c r="BO15" s="138">
        <v>4498</v>
      </c>
      <c r="BP15" s="138">
        <v>4724</v>
      </c>
      <c r="BQ15" s="138">
        <v>4853</v>
      </c>
      <c r="BR15" s="138">
        <v>4987</v>
      </c>
      <c r="BS15" s="138">
        <v>5064</v>
      </c>
      <c r="BT15" s="138">
        <v>5147</v>
      </c>
      <c r="BU15" s="138">
        <v>3800</v>
      </c>
      <c r="BV15" s="138">
        <v>5217</v>
      </c>
      <c r="BW15" s="138">
        <v>5339</v>
      </c>
      <c r="BX15" s="138">
        <v>5336</v>
      </c>
      <c r="BY15" s="138">
        <v>5312</v>
      </c>
      <c r="BZ15" s="138">
        <v>5359</v>
      </c>
      <c r="CA15" s="138">
        <v>5539</v>
      </c>
      <c r="CB15" s="138">
        <v>5539</v>
      </c>
      <c r="CC15" s="138">
        <v>5737</v>
      </c>
      <c r="CD15" s="138">
        <v>5737</v>
      </c>
      <c r="CE15" s="138">
        <v>5737</v>
      </c>
      <c r="CF15" s="138">
        <v>5737</v>
      </c>
      <c r="CG15" s="138">
        <v>5737</v>
      </c>
      <c r="CH15" s="138">
        <v>5741</v>
      </c>
      <c r="CI15" s="138">
        <v>5737</v>
      </c>
      <c r="CJ15" s="138">
        <v>5737</v>
      </c>
      <c r="CK15" s="138">
        <v>4621</v>
      </c>
      <c r="CL15" s="138">
        <v>5897</v>
      </c>
      <c r="CM15" s="138">
        <v>5724</v>
      </c>
      <c r="CN15" s="138">
        <v>5901</v>
      </c>
      <c r="CO15" s="138">
        <v>5921</v>
      </c>
      <c r="CP15" s="138">
        <v>5981</v>
      </c>
      <c r="CQ15" s="138">
        <v>5997</v>
      </c>
      <c r="CR15" s="138">
        <v>4866</v>
      </c>
      <c r="CS15" s="138">
        <v>6041</v>
      </c>
      <c r="CT15" s="138">
        <v>6041</v>
      </c>
      <c r="CU15" s="138">
        <v>6037</v>
      </c>
      <c r="CV15" s="138">
        <v>5844</v>
      </c>
      <c r="CW15" s="138">
        <v>6081</v>
      </c>
      <c r="CX15" s="138">
        <v>6081</v>
      </c>
      <c r="CY15" s="138">
        <v>6081</v>
      </c>
      <c r="CZ15" s="138">
        <v>6077</v>
      </c>
      <c r="DA15" s="138">
        <v>6077</v>
      </c>
      <c r="DB15" s="138">
        <v>6077</v>
      </c>
      <c r="DC15" s="138">
        <v>6077</v>
      </c>
      <c r="DD15" s="138"/>
    </row>
    <row r="16" spans="1:108" ht="15.75" customHeight="1">
      <c r="A16" s="135" t="s">
        <v>110</v>
      </c>
      <c r="B16" s="138">
        <v>0</v>
      </c>
      <c r="C16" s="138">
        <v>0</v>
      </c>
      <c r="D16" s="138">
        <v>0</v>
      </c>
      <c r="E16" s="138">
        <v>0</v>
      </c>
      <c r="F16" s="138">
        <v>0</v>
      </c>
      <c r="G16" s="137">
        <v>0</v>
      </c>
      <c r="H16" s="138">
        <v>1040</v>
      </c>
      <c r="I16" s="138">
        <v>1040</v>
      </c>
      <c r="J16" s="138">
        <v>1040</v>
      </c>
      <c r="K16" s="138">
        <v>1040</v>
      </c>
      <c r="L16" s="138">
        <v>2574</v>
      </c>
      <c r="M16" s="138">
        <v>2574</v>
      </c>
      <c r="N16" s="138">
        <v>2574</v>
      </c>
      <c r="O16" s="138">
        <v>2574</v>
      </c>
      <c r="P16" s="138">
        <v>2574</v>
      </c>
      <c r="Q16" s="138">
        <v>2574</v>
      </c>
      <c r="R16" s="138">
        <v>2574</v>
      </c>
      <c r="S16" s="138">
        <v>3756</v>
      </c>
      <c r="T16" s="138">
        <v>3836</v>
      </c>
      <c r="U16" s="138">
        <v>3880</v>
      </c>
      <c r="V16" s="138">
        <v>3966</v>
      </c>
      <c r="W16" s="138">
        <v>3966</v>
      </c>
      <c r="X16" s="138">
        <v>3966</v>
      </c>
      <c r="Y16" s="138">
        <v>4006</v>
      </c>
      <c r="Z16" s="138">
        <v>2513</v>
      </c>
      <c r="AA16" s="138">
        <v>2519</v>
      </c>
      <c r="AB16" s="138">
        <v>2621</v>
      </c>
      <c r="AC16" s="138">
        <v>2620</v>
      </c>
      <c r="AD16" s="138">
        <v>2625</v>
      </c>
      <c r="AE16" s="138">
        <v>2625</v>
      </c>
      <c r="AF16" s="138">
        <v>2640</v>
      </c>
      <c r="AG16" s="138">
        <v>2645</v>
      </c>
      <c r="AH16" s="138">
        <v>2645</v>
      </c>
      <c r="AI16" s="138">
        <v>2660</v>
      </c>
      <c r="AJ16" s="138">
        <v>2660</v>
      </c>
      <c r="AK16" s="138">
        <v>2660</v>
      </c>
      <c r="AL16" s="138">
        <v>2660</v>
      </c>
      <c r="AM16" s="138">
        <v>2649</v>
      </c>
      <c r="AN16" s="138">
        <v>2974</v>
      </c>
      <c r="AO16" s="138">
        <v>2969</v>
      </c>
      <c r="AP16" s="138">
        <v>2974</v>
      </c>
      <c r="AQ16" s="138">
        <v>2969</v>
      </c>
      <c r="AR16" s="138">
        <v>2974</v>
      </c>
      <c r="AS16" s="138">
        <v>3023</v>
      </c>
      <c r="AT16" s="138">
        <v>4271</v>
      </c>
      <c r="AU16" s="138">
        <v>4250</v>
      </c>
      <c r="AV16" s="138">
        <v>4290</v>
      </c>
      <c r="AW16" s="138">
        <v>4435</v>
      </c>
      <c r="AX16" s="138">
        <v>4565</v>
      </c>
      <c r="AY16" s="138">
        <v>4567</v>
      </c>
      <c r="AZ16" s="138">
        <v>4659</v>
      </c>
      <c r="BA16" s="138">
        <v>5127</v>
      </c>
      <c r="BB16" s="138">
        <v>5147</v>
      </c>
      <c r="BC16" s="138">
        <v>5108</v>
      </c>
      <c r="BD16" s="138">
        <v>5282</v>
      </c>
      <c r="BE16" s="138">
        <v>5397</v>
      </c>
      <c r="BF16" s="138">
        <v>5407</v>
      </c>
      <c r="BG16" s="138">
        <v>5791</v>
      </c>
      <c r="BH16" s="138">
        <v>5737</v>
      </c>
      <c r="BI16" s="138">
        <v>6119</v>
      </c>
      <c r="BJ16" s="138">
        <v>6116</v>
      </c>
      <c r="BK16" s="138">
        <v>6139</v>
      </c>
      <c r="BL16" s="138">
        <v>6136</v>
      </c>
      <c r="BM16" s="138">
        <v>6151</v>
      </c>
      <c r="BN16" s="138">
        <v>6136</v>
      </c>
      <c r="BO16" s="138">
        <v>5660</v>
      </c>
      <c r="BP16" s="138">
        <v>6144</v>
      </c>
      <c r="BQ16" s="138">
        <v>6399</v>
      </c>
      <c r="BR16" s="138">
        <v>6284</v>
      </c>
      <c r="BS16" s="138">
        <v>6316</v>
      </c>
      <c r="BT16" s="138">
        <v>6331</v>
      </c>
      <c r="BU16" s="138">
        <v>4380</v>
      </c>
      <c r="BV16" s="138">
        <v>6373</v>
      </c>
      <c r="BW16" s="138">
        <v>6384</v>
      </c>
      <c r="BX16" s="138">
        <v>6399</v>
      </c>
      <c r="BY16" s="138">
        <v>6196</v>
      </c>
      <c r="BZ16" s="138">
        <v>6387</v>
      </c>
      <c r="CA16" s="138">
        <v>6399</v>
      </c>
      <c r="CB16" s="138">
        <v>6384</v>
      </c>
      <c r="CC16" s="138">
        <v>6384</v>
      </c>
      <c r="CD16" s="138">
        <v>6399</v>
      </c>
      <c r="CE16" s="138">
        <v>6384</v>
      </c>
      <c r="CF16" s="138">
        <v>6399</v>
      </c>
      <c r="CG16" s="138">
        <v>6376</v>
      </c>
      <c r="CH16" s="138">
        <v>6384</v>
      </c>
      <c r="CI16" s="138">
        <v>6384</v>
      </c>
      <c r="CJ16" s="138">
        <v>6399</v>
      </c>
      <c r="CK16" s="138">
        <v>5386</v>
      </c>
      <c r="CL16" s="138">
        <v>6404</v>
      </c>
      <c r="CM16" s="138">
        <v>5971</v>
      </c>
      <c r="CN16" s="138">
        <v>6584</v>
      </c>
      <c r="CO16" s="138">
        <v>6616</v>
      </c>
      <c r="CP16" s="138">
        <v>6616</v>
      </c>
      <c r="CQ16" s="138">
        <v>6639</v>
      </c>
      <c r="CR16" s="138">
        <v>5297</v>
      </c>
      <c r="CS16" s="138">
        <v>6731</v>
      </c>
      <c r="CT16" s="138">
        <v>6716</v>
      </c>
      <c r="CU16" s="138">
        <v>6819</v>
      </c>
      <c r="CV16" s="138">
        <v>6609</v>
      </c>
      <c r="CW16" s="138">
        <v>7031</v>
      </c>
      <c r="CX16" s="138">
        <v>7016</v>
      </c>
      <c r="CY16" s="138">
        <v>7039</v>
      </c>
      <c r="CZ16" s="138">
        <v>7024</v>
      </c>
      <c r="DA16" s="138">
        <v>7039</v>
      </c>
      <c r="DB16" s="138">
        <v>7039</v>
      </c>
      <c r="DC16" s="138">
        <v>7024</v>
      </c>
      <c r="DD16" s="138"/>
    </row>
    <row r="17" spans="1:108" ht="15.75" customHeight="1">
      <c r="A17" s="135" t="s">
        <v>194</v>
      </c>
      <c r="B17" s="138">
        <v>0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1040</v>
      </c>
      <c r="I17" s="138">
        <v>1040</v>
      </c>
      <c r="J17" s="138">
        <v>1040</v>
      </c>
      <c r="K17" s="138">
        <v>1040</v>
      </c>
      <c r="L17" s="138">
        <v>2320</v>
      </c>
      <c r="M17" s="138">
        <v>2320</v>
      </c>
      <c r="N17" s="138">
        <v>2320</v>
      </c>
      <c r="O17" s="138">
        <v>2320</v>
      </c>
      <c r="P17" s="138">
        <v>2320</v>
      </c>
      <c r="Q17" s="138">
        <v>2320</v>
      </c>
      <c r="R17" s="138">
        <v>2320</v>
      </c>
      <c r="S17" s="138">
        <v>3365</v>
      </c>
      <c r="T17" s="138">
        <v>3365</v>
      </c>
      <c r="U17" s="138">
        <v>3445</v>
      </c>
      <c r="V17" s="138">
        <v>3445</v>
      </c>
      <c r="W17" s="138">
        <v>3485</v>
      </c>
      <c r="X17" s="138">
        <v>3525</v>
      </c>
      <c r="Y17" s="138">
        <v>3526</v>
      </c>
      <c r="Z17" s="138">
        <v>1891</v>
      </c>
      <c r="AA17" s="138">
        <v>1891</v>
      </c>
      <c r="AB17" s="138">
        <v>1980</v>
      </c>
      <c r="AC17" s="138">
        <v>1980</v>
      </c>
      <c r="AD17" s="138">
        <v>1980</v>
      </c>
      <c r="AE17" s="138">
        <v>1980</v>
      </c>
      <c r="AF17" s="138">
        <v>1980</v>
      </c>
      <c r="AG17" s="138">
        <v>1980</v>
      </c>
      <c r="AH17" s="138">
        <v>2000</v>
      </c>
      <c r="AI17" s="138">
        <v>2000</v>
      </c>
      <c r="AJ17" s="138">
        <v>2000</v>
      </c>
      <c r="AK17" s="138">
        <v>2000</v>
      </c>
      <c r="AL17" s="138">
        <v>2000</v>
      </c>
      <c r="AM17" s="138">
        <v>1999</v>
      </c>
      <c r="AN17" s="138">
        <v>2286</v>
      </c>
      <c r="AO17" s="138">
        <v>2286</v>
      </c>
      <c r="AP17" s="138">
        <v>2286</v>
      </c>
      <c r="AQ17" s="138">
        <v>2256</v>
      </c>
      <c r="AR17" s="138">
        <v>2276</v>
      </c>
      <c r="AS17" s="138">
        <v>2282</v>
      </c>
      <c r="AT17" s="138">
        <v>3411</v>
      </c>
      <c r="AU17" s="138">
        <v>3410</v>
      </c>
      <c r="AV17" s="138">
        <v>3410</v>
      </c>
      <c r="AW17" s="138">
        <v>3485</v>
      </c>
      <c r="AX17" s="138">
        <v>3485</v>
      </c>
      <c r="AY17" s="138">
        <v>3487</v>
      </c>
      <c r="AZ17" s="138">
        <v>3500</v>
      </c>
      <c r="BA17" s="138">
        <v>3658</v>
      </c>
      <c r="BB17" s="138">
        <v>3658</v>
      </c>
      <c r="BC17" s="138">
        <v>3700</v>
      </c>
      <c r="BD17" s="138">
        <v>3738</v>
      </c>
      <c r="BE17" s="138">
        <v>3758</v>
      </c>
      <c r="BF17" s="138">
        <v>3838</v>
      </c>
      <c r="BG17" s="138">
        <v>4316</v>
      </c>
      <c r="BH17" s="138">
        <v>4258</v>
      </c>
      <c r="BI17" s="138">
        <v>4316</v>
      </c>
      <c r="BJ17" s="138">
        <v>4316</v>
      </c>
      <c r="BK17" s="138">
        <v>4316</v>
      </c>
      <c r="BL17" s="138">
        <v>4316</v>
      </c>
      <c r="BM17" s="138">
        <v>4316</v>
      </c>
      <c r="BN17" s="138">
        <v>4316</v>
      </c>
      <c r="BO17" s="138">
        <v>3845</v>
      </c>
      <c r="BP17" s="138">
        <v>4338</v>
      </c>
      <c r="BQ17" s="138">
        <v>4423</v>
      </c>
      <c r="BR17" s="138">
        <v>4356</v>
      </c>
      <c r="BS17" s="138">
        <v>4356</v>
      </c>
      <c r="BT17" s="138">
        <v>4376</v>
      </c>
      <c r="BU17" s="138">
        <v>3490</v>
      </c>
      <c r="BV17" s="138">
        <v>4377</v>
      </c>
      <c r="BW17" s="138">
        <v>4428</v>
      </c>
      <c r="BX17" s="138">
        <v>4429</v>
      </c>
      <c r="BY17" s="138">
        <v>4420</v>
      </c>
      <c r="BZ17" s="138">
        <v>4442</v>
      </c>
      <c r="CA17" s="138">
        <v>4469</v>
      </c>
      <c r="CB17" s="138">
        <v>4469</v>
      </c>
      <c r="CC17" s="138">
        <v>4510</v>
      </c>
      <c r="CD17" s="138">
        <v>4510</v>
      </c>
      <c r="CE17" s="138">
        <v>4532</v>
      </c>
      <c r="CF17" s="138">
        <v>4532</v>
      </c>
      <c r="CG17" s="138">
        <v>4530</v>
      </c>
      <c r="CH17" s="138">
        <v>4550</v>
      </c>
      <c r="CI17" s="138">
        <v>4552</v>
      </c>
      <c r="CJ17" s="138">
        <v>4612</v>
      </c>
      <c r="CK17" s="138">
        <v>4474</v>
      </c>
      <c r="CL17" s="138">
        <v>4672</v>
      </c>
      <c r="CM17" s="138">
        <v>4404</v>
      </c>
      <c r="CN17" s="138">
        <v>4812</v>
      </c>
      <c r="CO17" s="138">
        <v>4850</v>
      </c>
      <c r="CP17" s="138">
        <v>4930</v>
      </c>
      <c r="CQ17" s="138">
        <v>5032</v>
      </c>
      <c r="CR17" s="138">
        <v>4409</v>
      </c>
      <c r="CS17" s="138">
        <v>5072</v>
      </c>
      <c r="CT17" s="138">
        <v>5070</v>
      </c>
      <c r="CU17" s="138">
        <v>5130</v>
      </c>
      <c r="CV17" s="138">
        <v>4806</v>
      </c>
      <c r="CW17" s="138">
        <v>5190</v>
      </c>
      <c r="CX17" s="138">
        <v>5192</v>
      </c>
      <c r="CY17" s="138">
        <v>5192</v>
      </c>
      <c r="CZ17" s="138">
        <v>5210</v>
      </c>
      <c r="DA17" s="138">
        <v>5230</v>
      </c>
      <c r="DB17" s="138">
        <v>5230</v>
      </c>
      <c r="DC17" s="138">
        <v>5290</v>
      </c>
      <c r="DD17" s="138"/>
    </row>
    <row r="18" spans="1:108" ht="15.75" customHeight="1">
      <c r="A18" s="135" t="s">
        <v>351</v>
      </c>
      <c r="B18" s="138">
        <v>0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7">
        <v>520</v>
      </c>
      <c r="I18" s="137">
        <v>520</v>
      </c>
      <c r="J18" s="137">
        <v>520</v>
      </c>
      <c r="K18" s="137">
        <v>520</v>
      </c>
      <c r="L18" s="137">
        <v>1169</v>
      </c>
      <c r="M18" s="137">
        <v>1169</v>
      </c>
      <c r="N18" s="137">
        <v>1168</v>
      </c>
      <c r="O18" s="137">
        <v>1168</v>
      </c>
      <c r="P18" s="137">
        <v>1168</v>
      </c>
      <c r="Q18" s="137">
        <v>1168</v>
      </c>
      <c r="R18" s="137">
        <v>1167</v>
      </c>
      <c r="S18" s="138">
        <v>1617</v>
      </c>
      <c r="T18" s="138">
        <v>1677</v>
      </c>
      <c r="U18" s="138">
        <v>1677</v>
      </c>
      <c r="V18" s="138">
        <v>1697</v>
      </c>
      <c r="W18" s="138">
        <v>1737</v>
      </c>
      <c r="X18" s="138">
        <v>1837</v>
      </c>
      <c r="Y18" s="138">
        <v>1859</v>
      </c>
      <c r="Z18" s="138">
        <v>2014</v>
      </c>
      <c r="AA18" s="138">
        <v>2014</v>
      </c>
      <c r="AB18" s="138">
        <v>2276</v>
      </c>
      <c r="AC18" s="138">
        <v>2295</v>
      </c>
      <c r="AD18" s="138">
        <v>2295</v>
      </c>
      <c r="AE18" s="138">
        <v>2295</v>
      </c>
      <c r="AF18" s="138">
        <v>2295</v>
      </c>
      <c r="AG18" s="138">
        <v>2295</v>
      </c>
      <c r="AH18" s="138">
        <v>2346</v>
      </c>
      <c r="AI18" s="138">
        <v>2335</v>
      </c>
      <c r="AJ18" s="138">
        <v>2335</v>
      </c>
      <c r="AK18" s="138">
        <v>2346</v>
      </c>
      <c r="AL18" s="138">
        <v>2346</v>
      </c>
      <c r="AM18" s="138">
        <v>2309</v>
      </c>
      <c r="AN18" s="138">
        <v>2474</v>
      </c>
      <c r="AO18" s="138">
        <v>2463</v>
      </c>
      <c r="AP18" s="138">
        <v>2463</v>
      </c>
      <c r="AQ18" s="138">
        <v>2483</v>
      </c>
      <c r="AR18" s="138">
        <v>2523</v>
      </c>
      <c r="AS18" s="138">
        <v>2631</v>
      </c>
      <c r="AT18" s="138">
        <v>3387</v>
      </c>
      <c r="AU18" s="138">
        <v>3507</v>
      </c>
      <c r="AV18" s="138">
        <v>3515</v>
      </c>
      <c r="AW18" s="138">
        <v>3712</v>
      </c>
      <c r="AX18" s="138">
        <v>3752</v>
      </c>
      <c r="AY18" s="138">
        <v>3798</v>
      </c>
      <c r="AZ18" s="138">
        <v>3937</v>
      </c>
      <c r="BA18" s="138">
        <v>4844</v>
      </c>
      <c r="BB18" s="138">
        <v>4844</v>
      </c>
      <c r="BC18" s="138">
        <v>4530</v>
      </c>
      <c r="BD18" s="138">
        <v>4944</v>
      </c>
      <c r="BE18" s="138">
        <v>5044</v>
      </c>
      <c r="BF18" s="138">
        <v>5104</v>
      </c>
      <c r="BG18" s="138">
        <v>5794</v>
      </c>
      <c r="BH18" s="138">
        <v>5540</v>
      </c>
      <c r="BI18" s="138">
        <v>5794</v>
      </c>
      <c r="BJ18" s="138">
        <v>5794</v>
      </c>
      <c r="BK18" s="138">
        <v>5794</v>
      </c>
      <c r="BL18" s="138">
        <v>5794</v>
      </c>
      <c r="BM18" s="138">
        <v>5794</v>
      </c>
      <c r="BN18" s="138">
        <v>5794</v>
      </c>
      <c r="BO18" s="138">
        <v>5396</v>
      </c>
      <c r="BP18" s="138">
        <v>5795</v>
      </c>
      <c r="BQ18" s="138">
        <v>5907</v>
      </c>
      <c r="BR18" s="138">
        <v>5854</v>
      </c>
      <c r="BS18" s="138">
        <v>5914</v>
      </c>
      <c r="BT18" s="138">
        <v>5954</v>
      </c>
      <c r="BU18" s="138">
        <v>4060</v>
      </c>
      <c r="BV18" s="138">
        <v>6210</v>
      </c>
      <c r="BW18" s="138">
        <v>7104</v>
      </c>
      <c r="BX18" s="138">
        <v>7184</v>
      </c>
      <c r="BY18" s="138">
        <v>7213</v>
      </c>
      <c r="BZ18" s="138">
        <v>7218</v>
      </c>
      <c r="CA18" s="138">
        <v>7204</v>
      </c>
      <c r="CB18" s="138">
        <v>7244</v>
      </c>
      <c r="CC18" s="138">
        <v>7470</v>
      </c>
      <c r="CD18" s="138">
        <v>7490</v>
      </c>
      <c r="CE18" s="138">
        <v>7490</v>
      </c>
      <c r="CF18" s="138">
        <v>7590</v>
      </c>
      <c r="CG18" s="138">
        <v>7630</v>
      </c>
      <c r="CH18" s="138">
        <v>7630</v>
      </c>
      <c r="CI18" s="138">
        <v>7650</v>
      </c>
      <c r="CJ18" s="138">
        <v>7650</v>
      </c>
      <c r="CK18" s="138">
        <v>5039</v>
      </c>
      <c r="CL18" s="138">
        <v>7762</v>
      </c>
      <c r="CM18" s="138">
        <v>6812</v>
      </c>
      <c r="CN18" s="138">
        <v>7802</v>
      </c>
      <c r="CO18" s="138">
        <v>7842</v>
      </c>
      <c r="CP18" s="138">
        <v>8002</v>
      </c>
      <c r="CQ18" s="138">
        <v>8002</v>
      </c>
      <c r="CR18" s="138">
        <v>7542</v>
      </c>
      <c r="CS18" s="138">
        <v>8122</v>
      </c>
      <c r="CT18" s="138">
        <v>8122</v>
      </c>
      <c r="CU18" s="138">
        <v>8122</v>
      </c>
      <c r="CV18" s="138">
        <v>6161</v>
      </c>
      <c r="CW18" s="138">
        <v>8122</v>
      </c>
      <c r="CX18" s="138">
        <v>8122</v>
      </c>
      <c r="CY18" s="138">
        <v>8122</v>
      </c>
      <c r="CZ18" s="138">
        <v>8122</v>
      </c>
      <c r="DA18" s="138">
        <v>8162</v>
      </c>
      <c r="DB18" s="138">
        <v>8222</v>
      </c>
      <c r="DC18" s="138">
        <v>8222</v>
      </c>
      <c r="DD18" s="138"/>
    </row>
    <row r="19" spans="1:108" ht="15.75" customHeight="1">
      <c r="A19" s="135" t="s">
        <v>352</v>
      </c>
      <c r="B19" s="138">
        <v>0</v>
      </c>
      <c r="C19" s="138">
        <v>0</v>
      </c>
      <c r="D19" s="138">
        <v>0</v>
      </c>
      <c r="E19" s="137">
        <v>0</v>
      </c>
      <c r="F19" s="137">
        <v>0</v>
      </c>
      <c r="G19" s="138">
        <v>0</v>
      </c>
      <c r="H19" s="138">
        <v>480</v>
      </c>
      <c r="I19" s="138">
        <v>520</v>
      </c>
      <c r="J19" s="138">
        <v>520</v>
      </c>
      <c r="K19" s="138">
        <v>520</v>
      </c>
      <c r="L19" s="138">
        <v>1059</v>
      </c>
      <c r="M19" s="138">
        <v>1159</v>
      </c>
      <c r="N19" s="138">
        <v>1219</v>
      </c>
      <c r="O19" s="138">
        <v>1219</v>
      </c>
      <c r="P19" s="138">
        <v>1219</v>
      </c>
      <c r="Q19" s="138">
        <v>1239</v>
      </c>
      <c r="R19" s="138">
        <v>1231</v>
      </c>
      <c r="S19" s="138">
        <v>1509</v>
      </c>
      <c r="T19" s="138">
        <v>1529</v>
      </c>
      <c r="U19" s="138">
        <v>1629</v>
      </c>
      <c r="V19" s="138">
        <v>1749</v>
      </c>
      <c r="W19" s="138">
        <v>1809</v>
      </c>
      <c r="X19" s="138">
        <v>1829</v>
      </c>
      <c r="Y19" s="138">
        <v>1859</v>
      </c>
      <c r="Z19" s="138">
        <v>3056</v>
      </c>
      <c r="AA19" s="138">
        <v>3056</v>
      </c>
      <c r="AB19" s="138">
        <v>4006</v>
      </c>
      <c r="AC19" s="138">
        <v>4007</v>
      </c>
      <c r="AD19" s="138">
        <v>4007</v>
      </c>
      <c r="AE19" s="138">
        <v>4007</v>
      </c>
      <c r="AF19" s="138">
        <v>4007</v>
      </c>
      <c r="AG19" s="138">
        <v>4007</v>
      </c>
      <c r="AH19" s="138">
        <v>4007</v>
      </c>
      <c r="AI19" s="138">
        <v>4007</v>
      </c>
      <c r="AJ19" s="138">
        <v>4007</v>
      </c>
      <c r="AK19" s="138">
        <v>4007</v>
      </c>
      <c r="AL19" s="138">
        <v>4007</v>
      </c>
      <c r="AM19" s="138">
        <v>3993</v>
      </c>
      <c r="AN19" s="138">
        <v>4592</v>
      </c>
      <c r="AO19" s="138">
        <v>4612</v>
      </c>
      <c r="AP19" s="138">
        <v>4612</v>
      </c>
      <c r="AQ19" s="138">
        <v>4612</v>
      </c>
      <c r="AR19" s="138">
        <v>4612</v>
      </c>
      <c r="AS19" s="138">
        <v>4643</v>
      </c>
      <c r="AT19" s="138">
        <v>7614</v>
      </c>
      <c r="AU19" s="138">
        <v>7614</v>
      </c>
      <c r="AV19" s="138">
        <v>7614</v>
      </c>
      <c r="AW19" s="138">
        <v>7729</v>
      </c>
      <c r="AX19" s="138">
        <v>7729</v>
      </c>
      <c r="AY19" s="138">
        <v>7729</v>
      </c>
      <c r="AZ19" s="138">
        <v>7766</v>
      </c>
      <c r="BA19" s="138">
        <v>9263</v>
      </c>
      <c r="BB19" s="138">
        <v>9183</v>
      </c>
      <c r="BC19" s="138">
        <v>9253</v>
      </c>
      <c r="BD19" s="138">
        <v>9423</v>
      </c>
      <c r="BE19" s="138">
        <v>9363</v>
      </c>
      <c r="BF19" s="138">
        <v>9523</v>
      </c>
      <c r="BG19" s="138">
        <v>10705</v>
      </c>
      <c r="BH19" s="138">
        <v>9995</v>
      </c>
      <c r="BI19" s="138">
        <v>10945</v>
      </c>
      <c r="BJ19" s="138">
        <v>11225</v>
      </c>
      <c r="BK19" s="138">
        <v>11125</v>
      </c>
      <c r="BL19" s="138">
        <v>11245</v>
      </c>
      <c r="BM19" s="138">
        <v>11285</v>
      </c>
      <c r="BN19" s="138">
        <v>11285</v>
      </c>
      <c r="BO19" s="138">
        <v>9263</v>
      </c>
      <c r="BP19" s="138">
        <v>11285</v>
      </c>
      <c r="BQ19" s="138">
        <v>11313</v>
      </c>
      <c r="BR19" s="138">
        <v>11765</v>
      </c>
      <c r="BS19" s="138">
        <v>11725</v>
      </c>
      <c r="BT19" s="138">
        <v>11985</v>
      </c>
      <c r="BU19" s="138">
        <v>5760</v>
      </c>
      <c r="BV19" s="138">
        <v>12185</v>
      </c>
      <c r="BW19" s="138">
        <v>12823</v>
      </c>
      <c r="BX19" s="138">
        <v>12923</v>
      </c>
      <c r="BY19" s="138">
        <v>12024</v>
      </c>
      <c r="BZ19" s="138">
        <v>13044</v>
      </c>
      <c r="CA19" s="138">
        <v>13203</v>
      </c>
      <c r="CB19" s="138">
        <v>13183</v>
      </c>
      <c r="CC19" s="138">
        <v>13920</v>
      </c>
      <c r="CD19" s="138">
        <v>14060</v>
      </c>
      <c r="CE19" s="138">
        <v>13960</v>
      </c>
      <c r="CF19" s="138">
        <v>13980</v>
      </c>
      <c r="CG19" s="138">
        <v>14080</v>
      </c>
      <c r="CH19" s="138">
        <v>14000</v>
      </c>
      <c r="CI19" s="138">
        <v>14100</v>
      </c>
      <c r="CJ19" s="138">
        <v>14000</v>
      </c>
      <c r="CK19" s="138">
        <v>10477</v>
      </c>
      <c r="CL19" s="138">
        <v>15140</v>
      </c>
      <c r="CM19" s="138">
        <v>13030</v>
      </c>
      <c r="CN19" s="138">
        <v>15180</v>
      </c>
      <c r="CO19" s="138">
        <v>15200</v>
      </c>
      <c r="CP19" s="138">
        <v>15120</v>
      </c>
      <c r="CQ19" s="138">
        <v>15120</v>
      </c>
      <c r="CR19" s="138">
        <v>12204</v>
      </c>
      <c r="CS19" s="138">
        <v>15120</v>
      </c>
      <c r="CT19" s="138">
        <v>15220</v>
      </c>
      <c r="CU19" s="138">
        <v>15140</v>
      </c>
      <c r="CV19" s="138">
        <v>13065</v>
      </c>
      <c r="CW19" s="138">
        <v>15260</v>
      </c>
      <c r="CX19" s="138">
        <v>15260</v>
      </c>
      <c r="CY19" s="138">
        <v>15160</v>
      </c>
      <c r="CZ19" s="138">
        <v>15260</v>
      </c>
      <c r="DA19" s="138">
        <v>15260</v>
      </c>
      <c r="DB19" s="138">
        <v>15260</v>
      </c>
      <c r="DC19" s="138">
        <v>15260</v>
      </c>
      <c r="DD19" s="138"/>
    </row>
    <row r="20" spans="1:108" ht="15.75" customHeight="1">
      <c r="A20" s="135" t="s">
        <v>221</v>
      </c>
      <c r="B20" s="138">
        <v>0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7">
        <v>520</v>
      </c>
      <c r="I20" s="137">
        <v>520</v>
      </c>
      <c r="J20" s="138">
        <v>520</v>
      </c>
      <c r="K20" s="138">
        <v>520</v>
      </c>
      <c r="L20" s="138">
        <v>960</v>
      </c>
      <c r="M20" s="138">
        <v>980</v>
      </c>
      <c r="N20" s="138">
        <v>1080</v>
      </c>
      <c r="O20" s="138">
        <v>1120</v>
      </c>
      <c r="P20" s="138">
        <v>1120</v>
      </c>
      <c r="Q20" s="138">
        <v>1140</v>
      </c>
      <c r="R20" s="138">
        <v>1140</v>
      </c>
      <c r="S20" s="138">
        <v>1380</v>
      </c>
      <c r="T20" s="138">
        <v>1500</v>
      </c>
      <c r="U20" s="138">
        <v>1500</v>
      </c>
      <c r="V20" s="138">
        <v>1560</v>
      </c>
      <c r="W20" s="138">
        <v>1600</v>
      </c>
      <c r="X20" s="138">
        <v>1640</v>
      </c>
      <c r="Y20" s="138">
        <v>1640</v>
      </c>
      <c r="Z20" s="138">
        <v>1754</v>
      </c>
      <c r="AA20" s="138">
        <v>1754</v>
      </c>
      <c r="AB20" s="138">
        <v>1857</v>
      </c>
      <c r="AC20" s="138">
        <v>1856</v>
      </c>
      <c r="AD20" s="138">
        <v>1856</v>
      </c>
      <c r="AE20" s="138">
        <v>1876</v>
      </c>
      <c r="AF20" s="138">
        <v>1876</v>
      </c>
      <c r="AG20" s="138">
        <v>1896</v>
      </c>
      <c r="AH20" s="138">
        <v>1896</v>
      </c>
      <c r="AI20" s="138">
        <v>1916</v>
      </c>
      <c r="AJ20" s="138">
        <v>1936</v>
      </c>
      <c r="AK20" s="138">
        <v>1936</v>
      </c>
      <c r="AL20" s="138">
        <v>1956</v>
      </c>
      <c r="AM20" s="138">
        <v>1955</v>
      </c>
      <c r="AN20" s="138">
        <v>1956</v>
      </c>
      <c r="AO20" s="138">
        <v>2016</v>
      </c>
      <c r="AP20" s="138">
        <v>2036</v>
      </c>
      <c r="AQ20" s="138">
        <v>2036</v>
      </c>
      <c r="AR20" s="138">
        <v>2076</v>
      </c>
      <c r="AS20" s="138">
        <v>2083</v>
      </c>
      <c r="AT20" s="138">
        <v>2367</v>
      </c>
      <c r="AU20" s="138">
        <v>2525</v>
      </c>
      <c r="AV20" s="138">
        <v>2625</v>
      </c>
      <c r="AW20" s="138">
        <v>2636</v>
      </c>
      <c r="AX20" s="138">
        <v>2676</v>
      </c>
      <c r="AY20" s="138">
        <v>2720</v>
      </c>
      <c r="AZ20" s="138">
        <v>2730</v>
      </c>
      <c r="BA20" s="138">
        <v>2815</v>
      </c>
      <c r="BB20" s="138">
        <v>2835</v>
      </c>
      <c r="BC20" s="138">
        <v>2951</v>
      </c>
      <c r="BD20" s="138">
        <v>3015</v>
      </c>
      <c r="BE20" s="138">
        <v>3115</v>
      </c>
      <c r="BF20" s="138">
        <v>3195</v>
      </c>
      <c r="BG20" s="138">
        <v>3382</v>
      </c>
      <c r="BH20" s="138">
        <v>3378</v>
      </c>
      <c r="BI20" s="138">
        <v>3500</v>
      </c>
      <c r="BJ20" s="138">
        <v>3501</v>
      </c>
      <c r="BK20" s="138">
        <v>3501</v>
      </c>
      <c r="BL20" s="138">
        <v>3561</v>
      </c>
      <c r="BM20" s="138">
        <v>3561</v>
      </c>
      <c r="BN20" s="138">
        <v>3580</v>
      </c>
      <c r="BO20" s="138">
        <v>3555</v>
      </c>
      <c r="BP20" s="138">
        <v>3623</v>
      </c>
      <c r="BQ20" s="138">
        <v>3676</v>
      </c>
      <c r="BR20" s="138">
        <v>3760</v>
      </c>
      <c r="BS20" s="138">
        <v>3861</v>
      </c>
      <c r="BT20" s="138">
        <v>3991</v>
      </c>
      <c r="BU20" s="138">
        <v>3830</v>
      </c>
      <c r="BV20" s="138">
        <v>4083</v>
      </c>
      <c r="BW20" s="138">
        <v>4253</v>
      </c>
      <c r="BX20" s="138">
        <v>4293</v>
      </c>
      <c r="BY20" s="138">
        <v>4278</v>
      </c>
      <c r="BZ20" s="138">
        <v>4330</v>
      </c>
      <c r="CA20" s="138">
        <v>4372</v>
      </c>
      <c r="CB20" s="138">
        <v>4403</v>
      </c>
      <c r="CC20" s="138">
        <v>4500</v>
      </c>
      <c r="CD20" s="138">
        <v>4500</v>
      </c>
      <c r="CE20" s="138">
        <v>4560</v>
      </c>
      <c r="CF20" s="138">
        <v>4619</v>
      </c>
      <c r="CG20" s="138">
        <v>4619</v>
      </c>
      <c r="CH20" s="138">
        <v>4680</v>
      </c>
      <c r="CI20" s="138">
        <v>4709</v>
      </c>
      <c r="CJ20" s="138">
        <v>4749</v>
      </c>
      <c r="CK20" s="138">
        <v>4744</v>
      </c>
      <c r="CL20" s="138">
        <v>4931</v>
      </c>
      <c r="CM20" s="138">
        <v>4840</v>
      </c>
      <c r="CN20" s="138">
        <v>5045</v>
      </c>
      <c r="CO20" s="138">
        <v>5075</v>
      </c>
      <c r="CP20" s="138">
        <v>5064</v>
      </c>
      <c r="CQ20" s="138">
        <v>5114</v>
      </c>
      <c r="CR20" s="138">
        <v>5097</v>
      </c>
      <c r="CS20" s="138">
        <v>5152</v>
      </c>
      <c r="CT20" s="138">
        <v>5144</v>
      </c>
      <c r="CU20" s="138">
        <v>5224</v>
      </c>
      <c r="CV20" s="138">
        <v>5183</v>
      </c>
      <c r="CW20" s="138">
        <v>5344</v>
      </c>
      <c r="CX20" s="138">
        <v>5353</v>
      </c>
      <c r="CY20" s="138">
        <v>5354</v>
      </c>
      <c r="CZ20" s="138">
        <v>5349</v>
      </c>
      <c r="DA20" s="138">
        <v>5343</v>
      </c>
      <c r="DB20" s="138">
        <v>5344</v>
      </c>
      <c r="DC20" s="138">
        <v>5347</v>
      </c>
      <c r="DD20" s="138"/>
    </row>
    <row r="21" spans="1:108" ht="15.75" customHeight="1">
      <c r="A21" s="135" t="s">
        <v>181</v>
      </c>
      <c r="B21" s="138">
        <v>0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520</v>
      </c>
      <c r="I21" s="138">
        <v>520</v>
      </c>
      <c r="J21" s="138">
        <v>520</v>
      </c>
      <c r="K21" s="138">
        <v>520</v>
      </c>
      <c r="L21" s="138">
        <v>1120</v>
      </c>
      <c r="M21" s="138">
        <v>1120</v>
      </c>
      <c r="N21" s="138">
        <v>1140</v>
      </c>
      <c r="O21" s="138">
        <v>1140</v>
      </c>
      <c r="P21" s="138">
        <v>1140</v>
      </c>
      <c r="Q21" s="138">
        <v>1140</v>
      </c>
      <c r="R21" s="138">
        <v>1140</v>
      </c>
      <c r="S21" s="138">
        <v>1578</v>
      </c>
      <c r="T21" s="138">
        <v>1578</v>
      </c>
      <c r="U21" s="138">
        <v>1574</v>
      </c>
      <c r="V21" s="138">
        <v>1618</v>
      </c>
      <c r="W21" s="138">
        <v>1658</v>
      </c>
      <c r="X21" s="138">
        <v>1718</v>
      </c>
      <c r="Y21" s="138">
        <v>1718</v>
      </c>
      <c r="Z21" s="138">
        <v>1936</v>
      </c>
      <c r="AA21" s="138">
        <v>1931</v>
      </c>
      <c r="AB21" s="138">
        <v>2148</v>
      </c>
      <c r="AC21" s="138">
        <v>2141</v>
      </c>
      <c r="AD21" s="138">
        <v>2136</v>
      </c>
      <c r="AE21" s="138">
        <v>2136</v>
      </c>
      <c r="AF21" s="138">
        <v>2141</v>
      </c>
      <c r="AG21" s="138">
        <v>2136</v>
      </c>
      <c r="AH21" s="138">
        <v>2136</v>
      </c>
      <c r="AI21" s="138">
        <v>2141</v>
      </c>
      <c r="AJ21" s="138">
        <v>2141</v>
      </c>
      <c r="AK21" s="138">
        <v>2141</v>
      </c>
      <c r="AL21" s="138">
        <v>2141</v>
      </c>
      <c r="AM21" s="138">
        <v>2125</v>
      </c>
      <c r="AN21" s="138">
        <v>2186</v>
      </c>
      <c r="AO21" s="138">
        <v>2191</v>
      </c>
      <c r="AP21" s="138">
        <v>2186</v>
      </c>
      <c r="AQ21" s="138">
        <v>2271</v>
      </c>
      <c r="AR21" s="138">
        <v>2306</v>
      </c>
      <c r="AS21" s="138">
        <v>2362</v>
      </c>
      <c r="AT21" s="138">
        <v>3034</v>
      </c>
      <c r="AU21" s="138">
        <v>3071</v>
      </c>
      <c r="AV21" s="138">
        <v>3171</v>
      </c>
      <c r="AW21" s="138">
        <v>3277</v>
      </c>
      <c r="AX21" s="138">
        <v>3317</v>
      </c>
      <c r="AY21" s="138">
        <v>3358</v>
      </c>
      <c r="AZ21" s="138">
        <v>3458</v>
      </c>
      <c r="BA21" s="138">
        <v>3549</v>
      </c>
      <c r="BB21" s="138">
        <v>3629</v>
      </c>
      <c r="BC21" s="138">
        <v>3581</v>
      </c>
      <c r="BD21" s="138">
        <v>3669</v>
      </c>
      <c r="BE21" s="138">
        <v>3779</v>
      </c>
      <c r="BF21" s="138">
        <v>3819</v>
      </c>
      <c r="BG21" s="138">
        <v>4546</v>
      </c>
      <c r="BH21" s="138">
        <v>4455</v>
      </c>
      <c r="BI21" s="138">
        <v>4646</v>
      </c>
      <c r="BJ21" s="138">
        <v>4661</v>
      </c>
      <c r="BK21" s="138">
        <v>4646</v>
      </c>
      <c r="BL21" s="138">
        <v>4661</v>
      </c>
      <c r="BM21" s="138">
        <v>4646</v>
      </c>
      <c r="BN21" s="138">
        <v>4661</v>
      </c>
      <c r="BO21" s="138">
        <v>4512</v>
      </c>
      <c r="BP21" s="138">
        <v>4662</v>
      </c>
      <c r="BQ21" s="138">
        <v>4826</v>
      </c>
      <c r="BR21" s="138">
        <v>4661</v>
      </c>
      <c r="BS21" s="138">
        <v>4661</v>
      </c>
      <c r="BT21" s="138">
        <v>4646</v>
      </c>
      <c r="BU21" s="138">
        <v>3620</v>
      </c>
      <c r="BV21" s="138">
        <v>4682</v>
      </c>
      <c r="BW21" s="138">
        <v>4681</v>
      </c>
      <c r="BX21" s="138">
        <v>4666</v>
      </c>
      <c r="BY21" s="138">
        <v>4532</v>
      </c>
      <c r="BZ21" s="138">
        <v>4682</v>
      </c>
      <c r="CA21" s="138">
        <v>4666</v>
      </c>
      <c r="CB21" s="138">
        <v>4681</v>
      </c>
      <c r="CC21" s="138">
        <v>4681</v>
      </c>
      <c r="CD21" s="138">
        <v>4666</v>
      </c>
      <c r="CE21" s="138">
        <v>4681</v>
      </c>
      <c r="CF21" s="138">
        <v>4726</v>
      </c>
      <c r="CG21" s="138">
        <v>4741</v>
      </c>
      <c r="CH21" s="138">
        <v>4781</v>
      </c>
      <c r="CI21" s="138">
        <v>4781</v>
      </c>
      <c r="CJ21" s="138">
        <v>4766</v>
      </c>
      <c r="CK21" s="138">
        <v>4407</v>
      </c>
      <c r="CL21" s="138">
        <v>5163</v>
      </c>
      <c r="CM21" s="138">
        <v>5013</v>
      </c>
      <c r="CN21" s="138">
        <v>5163</v>
      </c>
      <c r="CO21" s="138">
        <v>5163</v>
      </c>
      <c r="CP21" s="138">
        <v>5163</v>
      </c>
      <c r="CQ21" s="138">
        <v>5148</v>
      </c>
      <c r="CR21" s="138">
        <v>3990</v>
      </c>
      <c r="CS21" s="138">
        <v>5148</v>
      </c>
      <c r="CT21" s="138">
        <v>5163</v>
      </c>
      <c r="CU21" s="138">
        <v>5148</v>
      </c>
      <c r="CV21" s="138">
        <v>4709</v>
      </c>
      <c r="CW21" s="138">
        <v>5168</v>
      </c>
      <c r="CX21" s="138">
        <v>5203</v>
      </c>
      <c r="CY21" s="138">
        <v>5208</v>
      </c>
      <c r="CZ21" s="138">
        <v>5243</v>
      </c>
      <c r="DA21" s="138">
        <v>5288</v>
      </c>
      <c r="DB21" s="138">
        <v>5328</v>
      </c>
      <c r="DC21" s="138">
        <v>5423</v>
      </c>
      <c r="DD21" s="138"/>
    </row>
    <row r="22" spans="1:108" ht="15.75" customHeight="1">
      <c r="A22" s="135" t="s">
        <v>353</v>
      </c>
      <c r="B22" s="138">
        <v>0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7">
        <v>480</v>
      </c>
      <c r="I22" s="137">
        <v>480</v>
      </c>
      <c r="J22" s="137">
        <v>480</v>
      </c>
      <c r="K22" s="137">
        <v>500</v>
      </c>
      <c r="L22" s="137">
        <v>1060</v>
      </c>
      <c r="M22" s="137">
        <v>1060</v>
      </c>
      <c r="N22" s="137">
        <v>1060</v>
      </c>
      <c r="O22" s="137">
        <v>1060</v>
      </c>
      <c r="P22" s="137">
        <v>1060</v>
      </c>
      <c r="Q22" s="137">
        <v>1100</v>
      </c>
      <c r="R22" s="137">
        <v>1100</v>
      </c>
      <c r="S22" s="138">
        <v>1526</v>
      </c>
      <c r="T22" s="138">
        <v>1646</v>
      </c>
      <c r="U22" s="138">
        <v>1666</v>
      </c>
      <c r="V22" s="138">
        <v>1726</v>
      </c>
      <c r="W22" s="138">
        <v>1746</v>
      </c>
      <c r="X22" s="138">
        <v>1746</v>
      </c>
      <c r="Y22" s="138">
        <v>1765</v>
      </c>
      <c r="Z22" s="138">
        <v>1910</v>
      </c>
      <c r="AA22" s="138">
        <v>1910</v>
      </c>
      <c r="AB22" s="138">
        <v>2012</v>
      </c>
      <c r="AC22" s="138">
        <v>2052</v>
      </c>
      <c r="AD22" s="138">
        <v>2052</v>
      </c>
      <c r="AE22" s="138">
        <v>2052</v>
      </c>
      <c r="AF22" s="138">
        <v>2072</v>
      </c>
      <c r="AG22" s="138">
        <v>2072</v>
      </c>
      <c r="AH22" s="138">
        <v>2112</v>
      </c>
      <c r="AI22" s="138">
        <v>2112</v>
      </c>
      <c r="AJ22" s="138">
        <v>2132</v>
      </c>
      <c r="AK22" s="138">
        <v>2132</v>
      </c>
      <c r="AL22" s="138">
        <v>2132</v>
      </c>
      <c r="AM22" s="138">
        <v>2109</v>
      </c>
      <c r="AN22" s="138">
        <v>2214</v>
      </c>
      <c r="AO22" s="138">
        <v>2214</v>
      </c>
      <c r="AP22" s="138">
        <v>2214</v>
      </c>
      <c r="AQ22" s="138">
        <v>2254</v>
      </c>
      <c r="AR22" s="138">
        <v>2294</v>
      </c>
      <c r="AS22" s="138">
        <v>2322</v>
      </c>
      <c r="AT22" s="138">
        <v>2815</v>
      </c>
      <c r="AU22" s="138">
        <v>2875</v>
      </c>
      <c r="AV22" s="138">
        <v>2935</v>
      </c>
      <c r="AW22" s="138">
        <v>3007</v>
      </c>
      <c r="AX22" s="138">
        <v>3127</v>
      </c>
      <c r="AY22" s="138">
        <v>3150</v>
      </c>
      <c r="AZ22" s="138">
        <v>3216</v>
      </c>
      <c r="BA22" s="138">
        <v>3472</v>
      </c>
      <c r="BB22" s="138">
        <v>3472</v>
      </c>
      <c r="BC22" s="138">
        <v>3269</v>
      </c>
      <c r="BD22" s="138">
        <v>3692</v>
      </c>
      <c r="BE22" s="138">
        <v>3752</v>
      </c>
      <c r="BF22" s="138">
        <v>3792</v>
      </c>
      <c r="BG22" s="138">
        <v>4108</v>
      </c>
      <c r="BH22" s="138">
        <v>4091</v>
      </c>
      <c r="BI22" s="138">
        <v>4167</v>
      </c>
      <c r="BJ22" s="138">
        <v>4170</v>
      </c>
      <c r="BK22" s="138">
        <v>4210</v>
      </c>
      <c r="BL22" s="138">
        <v>4330</v>
      </c>
      <c r="BM22" s="138">
        <v>4390</v>
      </c>
      <c r="BN22" s="138">
        <v>4450</v>
      </c>
      <c r="BO22" s="138">
        <v>3931</v>
      </c>
      <c r="BP22" s="138">
        <v>4453</v>
      </c>
      <c r="BQ22" s="138">
        <v>4501</v>
      </c>
      <c r="BR22" s="138">
        <v>4447</v>
      </c>
      <c r="BS22" s="138">
        <v>4510</v>
      </c>
      <c r="BT22" s="138">
        <v>4507</v>
      </c>
      <c r="BU22" s="138">
        <v>3900</v>
      </c>
      <c r="BV22" s="138">
        <v>4533</v>
      </c>
      <c r="BW22" s="138">
        <v>4773</v>
      </c>
      <c r="BX22" s="138">
        <v>4817</v>
      </c>
      <c r="BY22" s="138">
        <v>4852</v>
      </c>
      <c r="BZ22" s="138">
        <v>4870</v>
      </c>
      <c r="CA22" s="138">
        <v>4873</v>
      </c>
      <c r="CB22" s="138">
        <v>4873</v>
      </c>
      <c r="CC22" s="138">
        <v>5025</v>
      </c>
      <c r="CD22" s="138">
        <v>5025</v>
      </c>
      <c r="CE22" s="138">
        <v>5025</v>
      </c>
      <c r="CF22" s="138">
        <v>5065</v>
      </c>
      <c r="CG22" s="138">
        <v>5065</v>
      </c>
      <c r="CH22" s="138">
        <v>5062</v>
      </c>
      <c r="CI22" s="138">
        <v>5065</v>
      </c>
      <c r="CJ22" s="138">
        <v>5065</v>
      </c>
      <c r="CK22" s="138">
        <v>4307</v>
      </c>
      <c r="CL22" s="138">
        <v>5079</v>
      </c>
      <c r="CM22" s="138">
        <v>4884</v>
      </c>
      <c r="CN22" s="138">
        <v>5075</v>
      </c>
      <c r="CO22" s="138">
        <v>5160</v>
      </c>
      <c r="CP22" s="138">
        <v>5262</v>
      </c>
      <c r="CQ22" s="138">
        <v>5304</v>
      </c>
      <c r="CR22" s="138">
        <v>4673</v>
      </c>
      <c r="CS22" s="138">
        <v>5380</v>
      </c>
      <c r="CT22" s="138">
        <v>5387</v>
      </c>
      <c r="CU22" s="138">
        <v>5379</v>
      </c>
      <c r="CV22" s="138">
        <v>5158</v>
      </c>
      <c r="CW22" s="138">
        <v>5382</v>
      </c>
      <c r="CX22" s="138">
        <v>5375</v>
      </c>
      <c r="CY22" s="138">
        <v>5374</v>
      </c>
      <c r="CZ22" s="138">
        <v>5390</v>
      </c>
      <c r="DA22" s="138">
        <v>5380</v>
      </c>
      <c r="DB22" s="138">
        <v>5437</v>
      </c>
      <c r="DC22" s="138">
        <v>5459</v>
      </c>
      <c r="DD22" s="138"/>
    </row>
    <row r="23" spans="1:108" ht="15.75" customHeight="1">
      <c r="A23" s="135" t="s">
        <v>354</v>
      </c>
      <c r="B23" s="138">
        <v>0</v>
      </c>
      <c r="C23" s="138">
        <v>0</v>
      </c>
      <c r="D23" s="138">
        <v>0</v>
      </c>
      <c r="E23" s="138">
        <v>0</v>
      </c>
      <c r="F23" s="138">
        <v>0</v>
      </c>
      <c r="G23" s="137">
        <v>0</v>
      </c>
      <c r="H23" s="137">
        <v>320</v>
      </c>
      <c r="I23" s="137">
        <v>420</v>
      </c>
      <c r="J23" s="138">
        <v>440</v>
      </c>
      <c r="K23" s="138">
        <v>440</v>
      </c>
      <c r="L23" s="138">
        <v>818</v>
      </c>
      <c r="M23" s="138">
        <v>818</v>
      </c>
      <c r="N23" s="138">
        <v>818</v>
      </c>
      <c r="O23" s="138">
        <v>938</v>
      </c>
      <c r="P23" s="138">
        <v>998</v>
      </c>
      <c r="Q23" s="138">
        <v>1058</v>
      </c>
      <c r="R23" s="138">
        <v>1052</v>
      </c>
      <c r="S23" s="138">
        <v>1700</v>
      </c>
      <c r="T23" s="138">
        <v>1740</v>
      </c>
      <c r="U23" s="138">
        <v>1840</v>
      </c>
      <c r="V23" s="138">
        <v>1880</v>
      </c>
      <c r="W23" s="138">
        <v>1920</v>
      </c>
      <c r="X23" s="138">
        <v>1920</v>
      </c>
      <c r="Y23" s="138">
        <v>1967</v>
      </c>
      <c r="Z23" s="138">
        <v>2465</v>
      </c>
      <c r="AA23" s="138">
        <v>2465</v>
      </c>
      <c r="AB23" s="138">
        <v>2585</v>
      </c>
      <c r="AC23" s="138">
        <v>2583</v>
      </c>
      <c r="AD23" s="138">
        <v>2583</v>
      </c>
      <c r="AE23" s="138">
        <v>2583</v>
      </c>
      <c r="AF23" s="138">
        <v>2583</v>
      </c>
      <c r="AG23" s="138">
        <v>2643</v>
      </c>
      <c r="AH23" s="138">
        <v>2643</v>
      </c>
      <c r="AI23" s="138">
        <v>2643</v>
      </c>
      <c r="AJ23" s="138">
        <v>2643</v>
      </c>
      <c r="AK23" s="138">
        <v>2643</v>
      </c>
      <c r="AL23" s="138">
        <v>2643</v>
      </c>
      <c r="AM23" s="138">
        <v>2597</v>
      </c>
      <c r="AN23" s="138">
        <v>2735</v>
      </c>
      <c r="AO23" s="138">
        <v>2735</v>
      </c>
      <c r="AP23" s="138">
        <v>2795</v>
      </c>
      <c r="AQ23" s="138">
        <v>2795</v>
      </c>
      <c r="AR23" s="138">
        <v>2855</v>
      </c>
      <c r="AS23" s="138">
        <v>2972</v>
      </c>
      <c r="AT23" s="138">
        <v>3304</v>
      </c>
      <c r="AU23" s="138">
        <v>3401</v>
      </c>
      <c r="AV23" s="138">
        <v>3481</v>
      </c>
      <c r="AW23" s="138">
        <v>3670</v>
      </c>
      <c r="AX23" s="138">
        <v>3790</v>
      </c>
      <c r="AY23" s="138">
        <v>3873</v>
      </c>
      <c r="AZ23" s="138">
        <v>3974</v>
      </c>
      <c r="BA23" s="138">
        <v>5024</v>
      </c>
      <c r="BB23" s="138">
        <v>5024</v>
      </c>
      <c r="BC23" s="138">
        <v>4645</v>
      </c>
      <c r="BD23" s="138">
        <v>5244</v>
      </c>
      <c r="BE23" s="138">
        <v>5324</v>
      </c>
      <c r="BF23" s="138">
        <v>5324</v>
      </c>
      <c r="BG23" s="138">
        <v>5944</v>
      </c>
      <c r="BH23" s="138">
        <v>5846</v>
      </c>
      <c r="BI23" s="138">
        <v>5944</v>
      </c>
      <c r="BJ23" s="138">
        <v>5944</v>
      </c>
      <c r="BK23" s="138">
        <v>5944</v>
      </c>
      <c r="BL23" s="138">
        <v>5944</v>
      </c>
      <c r="BM23" s="138">
        <v>6004</v>
      </c>
      <c r="BN23" s="138">
        <v>6024</v>
      </c>
      <c r="BO23" s="138">
        <v>5058</v>
      </c>
      <c r="BP23" s="138">
        <v>6045</v>
      </c>
      <c r="BQ23" s="138">
        <v>6128</v>
      </c>
      <c r="BR23" s="138">
        <v>6164</v>
      </c>
      <c r="BS23" s="138">
        <v>6264</v>
      </c>
      <c r="BT23" s="138">
        <v>6284</v>
      </c>
      <c r="BU23" s="138">
        <v>3720</v>
      </c>
      <c r="BV23" s="138">
        <v>6284</v>
      </c>
      <c r="BW23" s="138">
        <v>6753</v>
      </c>
      <c r="BX23" s="138">
        <v>6773</v>
      </c>
      <c r="BY23" s="138">
        <v>6315</v>
      </c>
      <c r="BZ23" s="138">
        <v>6854</v>
      </c>
      <c r="CA23" s="138">
        <v>6873</v>
      </c>
      <c r="CB23" s="138">
        <v>6873</v>
      </c>
      <c r="CC23" s="138">
        <v>7215</v>
      </c>
      <c r="CD23" s="138">
        <v>7235</v>
      </c>
      <c r="CE23" s="138">
        <v>7315</v>
      </c>
      <c r="CF23" s="138">
        <v>7335</v>
      </c>
      <c r="CG23" s="138">
        <v>7355</v>
      </c>
      <c r="CH23" s="138">
        <v>7375</v>
      </c>
      <c r="CI23" s="138">
        <v>7375</v>
      </c>
      <c r="CJ23" s="138">
        <v>7395</v>
      </c>
      <c r="CK23" s="138">
        <v>5297</v>
      </c>
      <c r="CL23" s="138">
        <v>8047</v>
      </c>
      <c r="CM23" s="138">
        <v>7220</v>
      </c>
      <c r="CN23" s="138">
        <v>8067</v>
      </c>
      <c r="CO23" s="138">
        <v>8147</v>
      </c>
      <c r="CP23" s="138">
        <v>8147</v>
      </c>
      <c r="CQ23" s="138">
        <v>8147</v>
      </c>
      <c r="CR23" s="138">
        <v>7009</v>
      </c>
      <c r="CS23" s="138">
        <v>8147</v>
      </c>
      <c r="CT23" s="138">
        <v>8207</v>
      </c>
      <c r="CU23" s="138">
        <v>8227</v>
      </c>
      <c r="CV23" s="138">
        <v>7111</v>
      </c>
      <c r="CW23" s="138">
        <v>8287</v>
      </c>
      <c r="CX23" s="138">
        <v>8307</v>
      </c>
      <c r="CY23" s="138">
        <v>8367</v>
      </c>
      <c r="CZ23" s="138">
        <v>8367</v>
      </c>
      <c r="DA23" s="138">
        <v>8467</v>
      </c>
      <c r="DB23" s="138">
        <v>8507</v>
      </c>
      <c r="DC23" s="138">
        <v>8507</v>
      </c>
      <c r="DD23" s="138"/>
    </row>
    <row r="24" spans="1:108" ht="15.75" customHeight="1">
      <c r="A24" s="135" t="s">
        <v>355</v>
      </c>
      <c r="B24" s="138">
        <v>0</v>
      </c>
      <c r="C24" s="138">
        <v>0</v>
      </c>
      <c r="D24" s="138">
        <v>0</v>
      </c>
      <c r="E24" s="138">
        <v>0</v>
      </c>
      <c r="F24" s="138">
        <v>0</v>
      </c>
      <c r="G24" s="137">
        <v>0</v>
      </c>
      <c r="H24" s="138">
        <v>280</v>
      </c>
      <c r="I24" s="138">
        <v>460</v>
      </c>
      <c r="J24" s="137">
        <v>480</v>
      </c>
      <c r="K24" s="137">
        <v>480</v>
      </c>
      <c r="L24" s="137">
        <v>820</v>
      </c>
      <c r="M24" s="137">
        <v>820</v>
      </c>
      <c r="N24" s="137">
        <v>840</v>
      </c>
      <c r="O24" s="137">
        <v>940</v>
      </c>
      <c r="P24" s="137">
        <v>1000</v>
      </c>
      <c r="Q24" s="137">
        <v>1040</v>
      </c>
      <c r="R24" s="137">
        <v>1040</v>
      </c>
      <c r="S24" s="138">
        <v>1730</v>
      </c>
      <c r="T24" s="138">
        <v>1810</v>
      </c>
      <c r="U24" s="138">
        <v>1830</v>
      </c>
      <c r="V24" s="138">
        <v>1910</v>
      </c>
      <c r="W24" s="138">
        <v>2010</v>
      </c>
      <c r="X24" s="138">
        <v>2090</v>
      </c>
      <c r="Y24" s="138">
        <v>2138</v>
      </c>
      <c r="Z24" s="138">
        <v>2380</v>
      </c>
      <c r="AA24" s="138">
        <v>2380</v>
      </c>
      <c r="AB24" s="138">
        <v>2567</v>
      </c>
      <c r="AC24" s="138">
        <v>2558</v>
      </c>
      <c r="AD24" s="138">
        <v>2558</v>
      </c>
      <c r="AE24" s="138">
        <v>2558</v>
      </c>
      <c r="AF24" s="138">
        <v>2562</v>
      </c>
      <c r="AG24" s="138">
        <v>2598</v>
      </c>
      <c r="AH24" s="138">
        <v>2602</v>
      </c>
      <c r="AI24" s="138">
        <v>2598</v>
      </c>
      <c r="AJ24" s="138">
        <v>2598</v>
      </c>
      <c r="AK24" s="138">
        <v>2602</v>
      </c>
      <c r="AL24" s="138">
        <v>2602</v>
      </c>
      <c r="AM24" s="138">
        <v>2586</v>
      </c>
      <c r="AN24" s="138">
        <v>2662</v>
      </c>
      <c r="AO24" s="138">
        <v>2658</v>
      </c>
      <c r="AP24" s="138">
        <v>2682</v>
      </c>
      <c r="AQ24" s="138">
        <v>2698</v>
      </c>
      <c r="AR24" s="138">
        <v>2698</v>
      </c>
      <c r="AS24" s="138">
        <v>2812</v>
      </c>
      <c r="AT24" s="138">
        <v>3151</v>
      </c>
      <c r="AU24" s="138">
        <v>3184</v>
      </c>
      <c r="AV24" s="138">
        <v>3229</v>
      </c>
      <c r="AW24" s="138">
        <v>3350</v>
      </c>
      <c r="AX24" s="138">
        <v>3430</v>
      </c>
      <c r="AY24" s="138">
        <v>3457</v>
      </c>
      <c r="AZ24" s="138">
        <v>3586</v>
      </c>
      <c r="BA24" s="138">
        <v>3704</v>
      </c>
      <c r="BB24" s="138">
        <v>3696</v>
      </c>
      <c r="BC24" s="138">
        <v>3232</v>
      </c>
      <c r="BD24" s="138">
        <v>3896</v>
      </c>
      <c r="BE24" s="138">
        <v>3996</v>
      </c>
      <c r="BF24" s="138">
        <v>4044</v>
      </c>
      <c r="BG24" s="138">
        <v>4586</v>
      </c>
      <c r="BH24" s="138">
        <v>4435</v>
      </c>
      <c r="BI24" s="138">
        <v>4625</v>
      </c>
      <c r="BJ24" s="138">
        <v>4625</v>
      </c>
      <c r="BK24" s="138">
        <v>4625</v>
      </c>
      <c r="BL24" s="138">
        <v>4626</v>
      </c>
      <c r="BM24" s="138">
        <v>4706</v>
      </c>
      <c r="BN24" s="138">
        <v>4846</v>
      </c>
      <c r="BO24" s="138">
        <v>4185</v>
      </c>
      <c r="BP24" s="138">
        <v>4848</v>
      </c>
      <c r="BQ24" s="138">
        <v>4990</v>
      </c>
      <c r="BR24" s="138">
        <v>5045</v>
      </c>
      <c r="BS24" s="138">
        <v>5046</v>
      </c>
      <c r="BT24" s="138">
        <v>5065</v>
      </c>
      <c r="BU24" s="138">
        <v>3940</v>
      </c>
      <c r="BV24" s="138">
        <v>5126</v>
      </c>
      <c r="BW24" s="138">
        <v>5862</v>
      </c>
      <c r="BX24" s="138">
        <v>5902</v>
      </c>
      <c r="BY24" s="138">
        <v>5688</v>
      </c>
      <c r="BZ24" s="138">
        <v>5996</v>
      </c>
      <c r="CA24" s="138">
        <v>6002</v>
      </c>
      <c r="CB24" s="138">
        <v>6022</v>
      </c>
      <c r="CC24" s="138">
        <v>6228</v>
      </c>
      <c r="CD24" s="138">
        <v>6229</v>
      </c>
      <c r="CE24" s="138">
        <v>6308</v>
      </c>
      <c r="CF24" s="138">
        <v>6308</v>
      </c>
      <c r="CG24" s="138">
        <v>6309</v>
      </c>
      <c r="CH24" s="138">
        <v>6308</v>
      </c>
      <c r="CI24" s="138">
        <v>6308</v>
      </c>
      <c r="CJ24" s="138">
        <v>6309</v>
      </c>
      <c r="CK24" s="138">
        <v>4874</v>
      </c>
      <c r="CL24" s="138">
        <v>6595</v>
      </c>
      <c r="CM24" s="138">
        <v>5711</v>
      </c>
      <c r="CN24" s="138">
        <v>6595</v>
      </c>
      <c r="CO24" s="138">
        <v>6655</v>
      </c>
      <c r="CP24" s="138">
        <v>6655</v>
      </c>
      <c r="CQ24" s="138">
        <v>6655</v>
      </c>
      <c r="CR24" s="138">
        <v>5826</v>
      </c>
      <c r="CS24" s="138">
        <v>6655</v>
      </c>
      <c r="CT24" s="138">
        <v>6655</v>
      </c>
      <c r="CU24" s="138">
        <v>6655</v>
      </c>
      <c r="CV24" s="138">
        <v>5915</v>
      </c>
      <c r="CW24" s="138">
        <v>6695</v>
      </c>
      <c r="CX24" s="138">
        <v>6695</v>
      </c>
      <c r="CY24" s="138">
        <v>6695</v>
      </c>
      <c r="CZ24" s="138">
        <v>6695</v>
      </c>
      <c r="DA24" s="138">
        <v>6755</v>
      </c>
      <c r="DB24" s="138">
        <v>6775</v>
      </c>
      <c r="DC24" s="138">
        <v>6775</v>
      </c>
      <c r="DD24" s="138"/>
    </row>
    <row r="25" spans="1:108" ht="15.75" customHeight="1">
      <c r="A25" s="135" t="s">
        <v>211</v>
      </c>
      <c r="B25" s="138">
        <v>0</v>
      </c>
      <c r="C25" s="138">
        <v>0</v>
      </c>
      <c r="D25" s="138">
        <v>0</v>
      </c>
      <c r="E25" s="138">
        <v>0</v>
      </c>
      <c r="F25" s="138">
        <v>0</v>
      </c>
      <c r="G25" s="137">
        <v>0</v>
      </c>
      <c r="H25" s="137">
        <v>520</v>
      </c>
      <c r="I25" s="137">
        <v>520</v>
      </c>
      <c r="J25" s="138">
        <v>520</v>
      </c>
      <c r="K25" s="138">
        <v>520</v>
      </c>
      <c r="L25" s="138">
        <v>1083</v>
      </c>
      <c r="M25" s="138">
        <v>1083</v>
      </c>
      <c r="N25" s="138">
        <v>1083</v>
      </c>
      <c r="O25" s="138">
        <v>1083</v>
      </c>
      <c r="P25" s="138">
        <v>1083</v>
      </c>
      <c r="Q25" s="138">
        <v>1103</v>
      </c>
      <c r="R25" s="138">
        <v>1103</v>
      </c>
      <c r="S25" s="138">
        <v>1479</v>
      </c>
      <c r="T25" s="138">
        <v>1579</v>
      </c>
      <c r="U25" s="138">
        <v>1579</v>
      </c>
      <c r="V25" s="138">
        <v>1599</v>
      </c>
      <c r="W25" s="138">
        <v>1739</v>
      </c>
      <c r="X25" s="138">
        <v>1739</v>
      </c>
      <c r="Y25" s="138">
        <v>1742</v>
      </c>
      <c r="Z25" s="138">
        <v>1854</v>
      </c>
      <c r="AA25" s="138">
        <v>1854</v>
      </c>
      <c r="AB25" s="138">
        <v>2034</v>
      </c>
      <c r="AC25" s="138">
        <v>2035</v>
      </c>
      <c r="AD25" s="138">
        <v>2035</v>
      </c>
      <c r="AE25" s="138">
        <v>2035</v>
      </c>
      <c r="AF25" s="138">
        <v>2035</v>
      </c>
      <c r="AG25" s="138">
        <v>2035</v>
      </c>
      <c r="AH25" s="138">
        <v>2035</v>
      </c>
      <c r="AI25" s="138">
        <v>2035</v>
      </c>
      <c r="AJ25" s="138">
        <v>2135</v>
      </c>
      <c r="AK25" s="138">
        <v>2135</v>
      </c>
      <c r="AL25" s="138">
        <v>2135</v>
      </c>
      <c r="AM25" s="138">
        <v>2152</v>
      </c>
      <c r="AN25" s="138">
        <v>2293</v>
      </c>
      <c r="AO25" s="138">
        <v>2293</v>
      </c>
      <c r="AP25" s="138">
        <v>2333</v>
      </c>
      <c r="AQ25" s="138">
        <v>2333</v>
      </c>
      <c r="AR25" s="138">
        <v>2333</v>
      </c>
      <c r="AS25" s="138">
        <v>2342</v>
      </c>
      <c r="AT25" s="138">
        <v>2748</v>
      </c>
      <c r="AU25" s="138">
        <v>2847</v>
      </c>
      <c r="AV25" s="138">
        <v>3107</v>
      </c>
      <c r="AW25" s="138">
        <v>3278</v>
      </c>
      <c r="AX25" s="138">
        <v>3408</v>
      </c>
      <c r="AY25" s="138">
        <v>3454</v>
      </c>
      <c r="AZ25" s="138">
        <v>3514</v>
      </c>
      <c r="BA25" s="138">
        <v>3664</v>
      </c>
      <c r="BB25" s="138">
        <v>3724</v>
      </c>
      <c r="BC25" s="138">
        <v>3746</v>
      </c>
      <c r="BD25" s="138">
        <v>3904</v>
      </c>
      <c r="BE25" s="138">
        <v>3984</v>
      </c>
      <c r="BF25" s="138">
        <v>4024</v>
      </c>
      <c r="BG25" s="138">
        <v>4616</v>
      </c>
      <c r="BH25" s="138">
        <v>4676</v>
      </c>
      <c r="BI25" s="138">
        <v>4776</v>
      </c>
      <c r="BJ25" s="138">
        <v>4816</v>
      </c>
      <c r="BK25" s="138">
        <v>4878</v>
      </c>
      <c r="BL25" s="138">
        <v>4956</v>
      </c>
      <c r="BM25" s="138">
        <v>5036</v>
      </c>
      <c r="BN25" s="138">
        <v>5056</v>
      </c>
      <c r="BO25" s="138">
        <v>4960</v>
      </c>
      <c r="BP25" s="138">
        <v>5098</v>
      </c>
      <c r="BQ25" s="138">
        <v>5251</v>
      </c>
      <c r="BR25" s="138">
        <v>5138</v>
      </c>
      <c r="BS25" s="138">
        <v>5156</v>
      </c>
      <c r="BT25" s="138">
        <v>5176</v>
      </c>
      <c r="BU25" s="138">
        <v>4450</v>
      </c>
      <c r="BV25" s="138">
        <v>5230</v>
      </c>
      <c r="BW25" s="138">
        <v>5849</v>
      </c>
      <c r="BX25" s="138">
        <v>5869</v>
      </c>
      <c r="BY25" s="138">
        <v>5871</v>
      </c>
      <c r="BZ25" s="138">
        <v>5919</v>
      </c>
      <c r="CA25" s="138">
        <v>5968</v>
      </c>
      <c r="CB25" s="138">
        <v>5968</v>
      </c>
      <c r="CC25" s="138">
        <v>6526</v>
      </c>
      <c r="CD25" s="138">
        <v>6546</v>
      </c>
      <c r="CE25" s="138">
        <v>6547</v>
      </c>
      <c r="CF25" s="138">
        <v>6546</v>
      </c>
      <c r="CG25" s="138">
        <v>6587</v>
      </c>
      <c r="CH25" s="138">
        <v>6667</v>
      </c>
      <c r="CI25" s="138">
        <v>6667</v>
      </c>
      <c r="CJ25" s="138">
        <v>6667</v>
      </c>
      <c r="CK25" s="138">
        <v>5504</v>
      </c>
      <c r="CL25" s="138">
        <v>7402</v>
      </c>
      <c r="CM25" s="138">
        <v>6744</v>
      </c>
      <c r="CN25" s="138">
        <v>7543</v>
      </c>
      <c r="CO25" s="138">
        <v>7602</v>
      </c>
      <c r="CP25" s="138">
        <v>7623</v>
      </c>
      <c r="CQ25" s="138">
        <v>7642</v>
      </c>
      <c r="CR25" s="138">
        <v>7272</v>
      </c>
      <c r="CS25" s="138">
        <v>7682</v>
      </c>
      <c r="CT25" s="138">
        <v>7702</v>
      </c>
      <c r="CU25" s="138">
        <v>7722</v>
      </c>
      <c r="CV25" s="138">
        <v>6805</v>
      </c>
      <c r="CW25" s="138">
        <v>7782</v>
      </c>
      <c r="CX25" s="138">
        <v>7802</v>
      </c>
      <c r="CY25" s="138">
        <v>7802</v>
      </c>
      <c r="CZ25" s="138">
        <v>7903</v>
      </c>
      <c r="DA25" s="138">
        <v>7962</v>
      </c>
      <c r="DB25" s="138">
        <v>8022</v>
      </c>
      <c r="DC25" s="138">
        <v>8062</v>
      </c>
      <c r="DD25" s="138"/>
    </row>
    <row r="26" spans="1:108" ht="15.75" customHeight="1">
      <c r="A26" s="135" t="s">
        <v>205</v>
      </c>
      <c r="B26" s="138">
        <v>0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7">
        <v>500</v>
      </c>
      <c r="I26" s="137">
        <v>520</v>
      </c>
      <c r="J26" s="138">
        <v>520</v>
      </c>
      <c r="K26" s="138">
        <v>520</v>
      </c>
      <c r="L26" s="138">
        <v>821</v>
      </c>
      <c r="M26" s="138">
        <v>821</v>
      </c>
      <c r="N26" s="138">
        <v>921</v>
      </c>
      <c r="O26" s="138">
        <v>1001</v>
      </c>
      <c r="P26" s="138">
        <v>1021</v>
      </c>
      <c r="Q26" s="138">
        <v>1101</v>
      </c>
      <c r="R26" s="138">
        <v>1160</v>
      </c>
      <c r="S26" s="138">
        <v>1350</v>
      </c>
      <c r="T26" s="138">
        <v>1410</v>
      </c>
      <c r="U26" s="138">
        <v>1490</v>
      </c>
      <c r="V26" s="138">
        <v>1590</v>
      </c>
      <c r="W26" s="138">
        <v>1710</v>
      </c>
      <c r="X26" s="138">
        <v>1710</v>
      </c>
      <c r="Y26" s="138">
        <v>1711</v>
      </c>
      <c r="Z26" s="138">
        <v>1964</v>
      </c>
      <c r="AA26" s="138">
        <v>1964</v>
      </c>
      <c r="AB26" s="138">
        <v>2493</v>
      </c>
      <c r="AC26" s="138">
        <v>2494</v>
      </c>
      <c r="AD26" s="138">
        <v>2514</v>
      </c>
      <c r="AE26" s="138">
        <v>2514</v>
      </c>
      <c r="AF26" s="138">
        <v>2514</v>
      </c>
      <c r="AG26" s="138">
        <v>2514</v>
      </c>
      <c r="AH26" s="138">
        <v>2514</v>
      </c>
      <c r="AI26" s="138">
        <v>2514</v>
      </c>
      <c r="AJ26" s="138">
        <v>2514</v>
      </c>
      <c r="AK26" s="138">
        <v>2514</v>
      </c>
      <c r="AL26" s="138">
        <v>2514</v>
      </c>
      <c r="AM26" s="138">
        <v>2504</v>
      </c>
      <c r="AN26" s="138">
        <v>3126</v>
      </c>
      <c r="AO26" s="138">
        <v>3126</v>
      </c>
      <c r="AP26" s="138">
        <v>3126</v>
      </c>
      <c r="AQ26" s="138">
        <v>3126</v>
      </c>
      <c r="AR26" s="138">
        <v>3126</v>
      </c>
      <c r="AS26" s="138">
        <v>3162</v>
      </c>
      <c r="AT26" s="138">
        <v>3793</v>
      </c>
      <c r="AU26" s="138">
        <v>3781</v>
      </c>
      <c r="AV26" s="138">
        <v>3881</v>
      </c>
      <c r="AW26" s="138">
        <v>4089</v>
      </c>
      <c r="AX26" s="138">
        <v>4224</v>
      </c>
      <c r="AY26" s="138">
        <v>4345</v>
      </c>
      <c r="AZ26" s="138">
        <v>4422</v>
      </c>
      <c r="BA26" s="138">
        <v>4561</v>
      </c>
      <c r="BB26" s="138">
        <v>4721</v>
      </c>
      <c r="BC26" s="138">
        <v>4748</v>
      </c>
      <c r="BD26" s="138">
        <v>4895</v>
      </c>
      <c r="BE26" s="138">
        <v>4941</v>
      </c>
      <c r="BF26" s="138">
        <v>4995</v>
      </c>
      <c r="BG26" s="138">
        <v>5264</v>
      </c>
      <c r="BH26" s="138">
        <v>4796</v>
      </c>
      <c r="BI26" s="138">
        <v>5344</v>
      </c>
      <c r="BJ26" s="138">
        <v>5344</v>
      </c>
      <c r="BK26" s="138">
        <v>5354</v>
      </c>
      <c r="BL26" s="138">
        <v>5354</v>
      </c>
      <c r="BM26" s="138">
        <v>5454</v>
      </c>
      <c r="BN26" s="138">
        <v>5444</v>
      </c>
      <c r="BO26" s="138">
        <v>5288</v>
      </c>
      <c r="BP26" s="138">
        <v>5448</v>
      </c>
      <c r="BQ26" s="138">
        <v>5601</v>
      </c>
      <c r="BR26" s="138">
        <v>5494</v>
      </c>
      <c r="BS26" s="138">
        <v>5554</v>
      </c>
      <c r="BT26" s="138">
        <v>5604</v>
      </c>
      <c r="BU26" s="138">
        <v>4080</v>
      </c>
      <c r="BV26" s="138">
        <v>5658</v>
      </c>
      <c r="BW26" s="138">
        <v>5747</v>
      </c>
      <c r="BX26" s="138">
        <v>5757</v>
      </c>
      <c r="BY26" s="138">
        <v>5602</v>
      </c>
      <c r="BZ26" s="138">
        <v>5768</v>
      </c>
      <c r="CA26" s="138">
        <v>5757</v>
      </c>
      <c r="CB26" s="138">
        <v>5747</v>
      </c>
      <c r="CC26" s="138">
        <v>5827</v>
      </c>
      <c r="CD26" s="138">
        <v>5837</v>
      </c>
      <c r="CE26" s="138">
        <v>5837</v>
      </c>
      <c r="CF26" s="138">
        <v>5837</v>
      </c>
      <c r="CG26" s="138">
        <v>5837</v>
      </c>
      <c r="CH26" s="138">
        <v>5837</v>
      </c>
      <c r="CI26" s="138">
        <v>5827</v>
      </c>
      <c r="CJ26" s="138">
        <v>5837</v>
      </c>
      <c r="CK26" s="138">
        <v>5162</v>
      </c>
      <c r="CL26" s="138">
        <v>6022</v>
      </c>
      <c r="CM26" s="138">
        <v>5242</v>
      </c>
      <c r="CN26" s="138">
        <v>6032</v>
      </c>
      <c r="CO26" s="138">
        <v>6032</v>
      </c>
      <c r="CP26" s="138">
        <v>6032</v>
      </c>
      <c r="CQ26" s="138">
        <v>6082</v>
      </c>
      <c r="CR26" s="138">
        <v>5554</v>
      </c>
      <c r="CS26" s="138">
        <v>6082</v>
      </c>
      <c r="CT26" s="138">
        <v>6082</v>
      </c>
      <c r="CU26" s="138">
        <v>6082</v>
      </c>
      <c r="CV26" s="138">
        <v>5443</v>
      </c>
      <c r="CW26" s="138">
        <v>6082</v>
      </c>
      <c r="CX26" s="138">
        <v>6092</v>
      </c>
      <c r="CY26" s="138">
        <v>6092</v>
      </c>
      <c r="CZ26" s="138">
        <v>6092</v>
      </c>
      <c r="DA26" s="138">
        <v>6092</v>
      </c>
      <c r="DB26" s="138">
        <v>6092</v>
      </c>
      <c r="DC26" s="138">
        <v>6102</v>
      </c>
      <c r="DD26" s="138"/>
    </row>
    <row r="27" spans="1:108" ht="15.75" customHeight="1">
      <c r="A27" s="135" t="s">
        <v>356</v>
      </c>
      <c r="B27" s="138">
        <v>0</v>
      </c>
      <c r="C27" s="138">
        <v>0</v>
      </c>
      <c r="D27" s="138">
        <v>0</v>
      </c>
      <c r="E27" s="138">
        <v>0</v>
      </c>
      <c r="F27" s="138">
        <v>0</v>
      </c>
      <c r="G27" s="137">
        <v>0</v>
      </c>
      <c r="H27" s="138">
        <v>360</v>
      </c>
      <c r="I27" s="138">
        <v>360</v>
      </c>
      <c r="J27" s="138">
        <v>480</v>
      </c>
      <c r="K27" s="138">
        <v>480</v>
      </c>
      <c r="L27" s="138">
        <v>540</v>
      </c>
      <c r="M27" s="138">
        <v>600</v>
      </c>
      <c r="N27" s="138">
        <v>600</v>
      </c>
      <c r="O27" s="138">
        <v>780</v>
      </c>
      <c r="P27" s="138">
        <v>780</v>
      </c>
      <c r="Q27" s="138">
        <v>900</v>
      </c>
      <c r="R27" s="138">
        <v>900</v>
      </c>
      <c r="S27" s="138">
        <v>1080</v>
      </c>
      <c r="T27" s="138">
        <v>1100</v>
      </c>
      <c r="U27" s="138">
        <v>1100</v>
      </c>
      <c r="V27" s="138">
        <v>1100</v>
      </c>
      <c r="W27" s="138">
        <v>1220</v>
      </c>
      <c r="X27" s="138">
        <v>1340</v>
      </c>
      <c r="Y27" s="138">
        <v>1420</v>
      </c>
      <c r="Z27" s="138">
        <v>1500</v>
      </c>
      <c r="AA27" s="138">
        <v>1500</v>
      </c>
      <c r="AB27" s="138">
        <v>1671</v>
      </c>
      <c r="AC27" s="138">
        <v>1708</v>
      </c>
      <c r="AD27" s="138">
        <v>1708</v>
      </c>
      <c r="AE27" s="138">
        <v>1728</v>
      </c>
      <c r="AF27" s="138">
        <v>1748</v>
      </c>
      <c r="AG27" s="138">
        <v>1788</v>
      </c>
      <c r="AH27" s="138">
        <v>1788</v>
      </c>
      <c r="AI27" s="138">
        <v>1788</v>
      </c>
      <c r="AJ27" s="138">
        <v>1788</v>
      </c>
      <c r="AK27" s="138">
        <v>1788</v>
      </c>
      <c r="AL27" s="138">
        <v>1788</v>
      </c>
      <c r="AM27" s="138">
        <v>1788</v>
      </c>
      <c r="AN27" s="138">
        <v>1788</v>
      </c>
      <c r="AO27" s="138">
        <v>1788</v>
      </c>
      <c r="AP27" s="138">
        <v>1308</v>
      </c>
      <c r="AQ27" s="138">
        <v>1788</v>
      </c>
      <c r="AR27" s="138">
        <v>1828</v>
      </c>
      <c r="AS27" s="138">
        <v>1836</v>
      </c>
      <c r="AT27" s="138">
        <v>2014</v>
      </c>
      <c r="AU27" s="138">
        <v>2171</v>
      </c>
      <c r="AV27" s="138">
        <v>2431</v>
      </c>
      <c r="AW27" s="138">
        <v>2439</v>
      </c>
      <c r="AX27" s="138">
        <v>2439</v>
      </c>
      <c r="AY27" s="138">
        <v>2464</v>
      </c>
      <c r="AZ27" s="138">
        <v>2610</v>
      </c>
      <c r="BA27" s="138">
        <v>2692</v>
      </c>
      <c r="BB27" s="138">
        <v>2692</v>
      </c>
      <c r="BC27" s="138">
        <v>2692</v>
      </c>
      <c r="BD27" s="138">
        <v>2892</v>
      </c>
      <c r="BE27" s="138">
        <v>2892</v>
      </c>
      <c r="BF27" s="138">
        <v>3072</v>
      </c>
      <c r="BG27" s="138">
        <v>3398</v>
      </c>
      <c r="BH27" s="138">
        <v>3277</v>
      </c>
      <c r="BI27" s="138">
        <v>3458</v>
      </c>
      <c r="BJ27" s="138">
        <v>3459</v>
      </c>
      <c r="BK27" s="138">
        <v>3478</v>
      </c>
      <c r="BL27" s="138">
        <v>3479</v>
      </c>
      <c r="BM27" s="138">
        <v>3538</v>
      </c>
      <c r="BN27" s="138">
        <v>3538</v>
      </c>
      <c r="BO27" s="138">
        <v>3346</v>
      </c>
      <c r="BP27" s="138">
        <v>3540</v>
      </c>
      <c r="BQ27" s="138">
        <v>3561</v>
      </c>
      <c r="BR27" s="138">
        <v>3538</v>
      </c>
      <c r="BS27" s="138">
        <v>3539</v>
      </c>
      <c r="BT27" s="138">
        <v>3539</v>
      </c>
      <c r="BU27" s="138">
        <v>3240</v>
      </c>
      <c r="BV27" s="138">
        <v>3580</v>
      </c>
      <c r="BW27" s="138">
        <v>3578</v>
      </c>
      <c r="BX27" s="138">
        <v>3578</v>
      </c>
      <c r="BY27" s="138">
        <v>3570</v>
      </c>
      <c r="BZ27" s="138">
        <v>3582</v>
      </c>
      <c r="CA27" s="138">
        <v>3578</v>
      </c>
      <c r="CB27" s="138">
        <v>3579</v>
      </c>
      <c r="CC27" s="138">
        <v>3579</v>
      </c>
      <c r="CD27" s="138">
        <v>3578</v>
      </c>
      <c r="CE27" s="138">
        <v>3619</v>
      </c>
      <c r="CF27" s="138">
        <v>3639</v>
      </c>
      <c r="CG27" s="138">
        <v>3638</v>
      </c>
      <c r="CH27" s="138">
        <v>3638</v>
      </c>
      <c r="CI27" s="138">
        <v>3638</v>
      </c>
      <c r="CJ27" s="138">
        <v>3638</v>
      </c>
      <c r="CK27" s="138">
        <v>3503</v>
      </c>
      <c r="CL27" s="138">
        <v>3638</v>
      </c>
      <c r="CM27" s="138">
        <v>3627</v>
      </c>
      <c r="CN27" s="138">
        <v>3638</v>
      </c>
      <c r="CO27" s="138">
        <v>3638</v>
      </c>
      <c r="CP27" s="138">
        <v>3638</v>
      </c>
      <c r="CQ27" s="138">
        <v>3639</v>
      </c>
      <c r="CR27" s="138">
        <v>2984</v>
      </c>
      <c r="CS27" s="138">
        <v>3639</v>
      </c>
      <c r="CT27" s="138">
        <v>3639</v>
      </c>
      <c r="CU27" s="138">
        <v>3639</v>
      </c>
      <c r="CV27" s="138">
        <v>3187</v>
      </c>
      <c r="CW27" s="138">
        <v>3638</v>
      </c>
      <c r="CX27" s="138">
        <v>3638</v>
      </c>
      <c r="CY27" s="138">
        <v>3638</v>
      </c>
      <c r="CZ27" s="138">
        <v>3638</v>
      </c>
      <c r="DA27" s="138">
        <v>3639</v>
      </c>
      <c r="DB27" s="138">
        <v>3738</v>
      </c>
      <c r="DC27" s="138">
        <v>3759</v>
      </c>
      <c r="DD27" s="138"/>
    </row>
    <row r="28" spans="1:108" ht="15.75" customHeight="1">
      <c r="A28" s="135" t="s">
        <v>114</v>
      </c>
      <c r="B28" s="138">
        <v>0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7">
        <v>520</v>
      </c>
      <c r="I28" s="137">
        <v>520</v>
      </c>
      <c r="J28" s="138">
        <v>520</v>
      </c>
      <c r="K28" s="138">
        <v>520</v>
      </c>
      <c r="L28" s="138">
        <v>1130</v>
      </c>
      <c r="M28" s="138">
        <v>1250</v>
      </c>
      <c r="N28" s="138">
        <v>1250</v>
      </c>
      <c r="O28" s="138">
        <v>1250</v>
      </c>
      <c r="P28" s="138">
        <v>1370</v>
      </c>
      <c r="Q28" s="138">
        <v>1550</v>
      </c>
      <c r="R28" s="138">
        <v>1550</v>
      </c>
      <c r="S28" s="138">
        <v>1770</v>
      </c>
      <c r="T28" s="138">
        <v>1770</v>
      </c>
      <c r="U28" s="138">
        <v>1890</v>
      </c>
      <c r="V28" s="138">
        <v>1930</v>
      </c>
      <c r="W28" s="138">
        <v>2025</v>
      </c>
      <c r="X28" s="138">
        <v>2045</v>
      </c>
      <c r="Y28" s="138">
        <v>2093</v>
      </c>
      <c r="Z28" s="138">
        <v>2227</v>
      </c>
      <c r="AA28" s="138">
        <v>2227</v>
      </c>
      <c r="AB28" s="138">
        <v>2393</v>
      </c>
      <c r="AC28" s="138">
        <v>2412</v>
      </c>
      <c r="AD28" s="138">
        <v>2412</v>
      </c>
      <c r="AE28" s="138">
        <v>2412</v>
      </c>
      <c r="AF28" s="138">
        <v>2412</v>
      </c>
      <c r="AG28" s="138">
        <v>2412</v>
      </c>
      <c r="AH28" s="138">
        <v>2432</v>
      </c>
      <c r="AI28" s="138">
        <v>2432</v>
      </c>
      <c r="AJ28" s="138">
        <v>2432</v>
      </c>
      <c r="AK28" s="138">
        <v>2432</v>
      </c>
      <c r="AL28" s="138">
        <v>2452</v>
      </c>
      <c r="AM28" s="138">
        <v>2452</v>
      </c>
      <c r="AN28" s="138">
        <v>2512</v>
      </c>
      <c r="AO28" s="138">
        <v>2532</v>
      </c>
      <c r="AP28" s="138">
        <v>2532</v>
      </c>
      <c r="AQ28" s="138">
        <v>2552</v>
      </c>
      <c r="AR28" s="138">
        <v>2592</v>
      </c>
      <c r="AS28" s="138">
        <v>2595</v>
      </c>
      <c r="AT28" s="138">
        <v>2879</v>
      </c>
      <c r="AU28" s="138">
        <v>3179</v>
      </c>
      <c r="AV28" s="138">
        <v>3219</v>
      </c>
      <c r="AW28" s="138">
        <v>3289</v>
      </c>
      <c r="AX28" s="138">
        <v>3289</v>
      </c>
      <c r="AY28" s="138">
        <v>3331</v>
      </c>
      <c r="AZ28" s="138">
        <v>3423</v>
      </c>
      <c r="BA28" s="138">
        <v>3906</v>
      </c>
      <c r="BB28" s="138">
        <v>3906</v>
      </c>
      <c r="BC28" s="138">
        <v>3943</v>
      </c>
      <c r="BD28" s="138">
        <v>3966</v>
      </c>
      <c r="BE28" s="138">
        <v>4066</v>
      </c>
      <c r="BF28" s="138">
        <v>4146</v>
      </c>
      <c r="BG28" s="138">
        <v>4401</v>
      </c>
      <c r="BH28" s="138">
        <v>4359</v>
      </c>
      <c r="BI28" s="138">
        <v>4401</v>
      </c>
      <c r="BJ28" s="138">
        <v>4401</v>
      </c>
      <c r="BK28" s="138">
        <v>4401</v>
      </c>
      <c r="BL28" s="138">
        <v>4401</v>
      </c>
      <c r="BM28" s="138">
        <v>4401</v>
      </c>
      <c r="BN28" s="138">
        <v>4401</v>
      </c>
      <c r="BO28" s="138">
        <v>3945</v>
      </c>
      <c r="BP28" s="138">
        <v>4402</v>
      </c>
      <c r="BQ28" s="138">
        <v>4539</v>
      </c>
      <c r="BR28" s="138">
        <v>4481</v>
      </c>
      <c r="BS28" s="138">
        <v>4521</v>
      </c>
      <c r="BT28" s="138">
        <v>4521</v>
      </c>
      <c r="BU28" s="138">
        <v>3375</v>
      </c>
      <c r="BV28" s="138">
        <v>4521</v>
      </c>
      <c r="BW28" s="138">
        <v>4521</v>
      </c>
      <c r="BX28" s="138">
        <v>4521</v>
      </c>
      <c r="BY28" s="138">
        <v>4515</v>
      </c>
      <c r="BZ28" s="138">
        <v>4524</v>
      </c>
      <c r="CA28" s="138">
        <v>4521</v>
      </c>
      <c r="CB28" s="138">
        <v>4521</v>
      </c>
      <c r="CC28" s="138">
        <v>4521</v>
      </c>
      <c r="CD28" s="138">
        <v>4521</v>
      </c>
      <c r="CE28" s="138">
        <v>4521</v>
      </c>
      <c r="CF28" s="138">
        <v>4521</v>
      </c>
      <c r="CG28" s="138">
        <v>4521</v>
      </c>
      <c r="CH28" s="138">
        <v>4521</v>
      </c>
      <c r="CI28" s="138">
        <v>4521</v>
      </c>
      <c r="CJ28" s="138">
        <v>4521</v>
      </c>
      <c r="CK28" s="138">
        <v>3992</v>
      </c>
      <c r="CL28" s="138">
        <v>4521</v>
      </c>
      <c r="CM28" s="138">
        <v>4513</v>
      </c>
      <c r="CN28" s="138">
        <v>4521</v>
      </c>
      <c r="CO28" s="138">
        <v>4521</v>
      </c>
      <c r="CP28" s="138">
        <v>4521</v>
      </c>
      <c r="CQ28" s="138">
        <v>4521</v>
      </c>
      <c r="CR28" s="138">
        <v>2936</v>
      </c>
      <c r="CS28" s="138">
        <v>4521</v>
      </c>
      <c r="CT28" s="138">
        <v>4521</v>
      </c>
      <c r="CU28" s="138">
        <v>4521</v>
      </c>
      <c r="CV28" s="138">
        <v>4520</v>
      </c>
      <c r="CW28" s="138">
        <v>4521</v>
      </c>
      <c r="CX28" s="138">
        <v>4521</v>
      </c>
      <c r="CY28" s="138">
        <v>4521</v>
      </c>
      <c r="CZ28" s="138">
        <v>4521</v>
      </c>
      <c r="DA28" s="138">
        <v>4521</v>
      </c>
      <c r="DB28" s="138">
        <v>4521</v>
      </c>
      <c r="DC28" s="138">
        <v>4521</v>
      </c>
      <c r="DD28" s="138"/>
    </row>
    <row r="29" spans="1:108" ht="15.75" customHeight="1">
      <c r="A29" s="135" t="s">
        <v>116</v>
      </c>
      <c r="B29" s="138">
        <v>0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520</v>
      </c>
      <c r="I29" s="138">
        <v>520</v>
      </c>
      <c r="J29" s="138">
        <v>520</v>
      </c>
      <c r="K29" s="138">
        <v>520</v>
      </c>
      <c r="L29" s="138">
        <v>980</v>
      </c>
      <c r="M29" s="138">
        <v>980</v>
      </c>
      <c r="N29" s="138">
        <v>980</v>
      </c>
      <c r="O29" s="138">
        <v>980</v>
      </c>
      <c r="P29" s="138">
        <v>980</v>
      </c>
      <c r="Q29" s="138">
        <v>1020</v>
      </c>
      <c r="R29" s="138">
        <v>1020</v>
      </c>
      <c r="S29" s="138">
        <v>1280</v>
      </c>
      <c r="T29" s="138">
        <v>1320</v>
      </c>
      <c r="U29" s="138">
        <v>1360</v>
      </c>
      <c r="V29" s="138">
        <v>1440</v>
      </c>
      <c r="W29" s="138">
        <v>1535</v>
      </c>
      <c r="X29" s="138">
        <v>1555</v>
      </c>
      <c r="Y29" s="138">
        <v>1555</v>
      </c>
      <c r="Z29" s="138">
        <v>1635</v>
      </c>
      <c r="AA29" s="138">
        <v>1635</v>
      </c>
      <c r="AB29" s="138">
        <v>1726</v>
      </c>
      <c r="AC29" s="138">
        <v>1765</v>
      </c>
      <c r="AD29" s="138">
        <v>1805</v>
      </c>
      <c r="AE29" s="138">
        <v>1825</v>
      </c>
      <c r="AF29" s="138">
        <v>1825</v>
      </c>
      <c r="AG29" s="138">
        <v>1865</v>
      </c>
      <c r="AH29" s="138">
        <v>1865</v>
      </c>
      <c r="AI29" s="138">
        <v>1865</v>
      </c>
      <c r="AJ29" s="138">
        <v>1865</v>
      </c>
      <c r="AK29" s="138">
        <v>1865</v>
      </c>
      <c r="AL29" s="138">
        <v>1865</v>
      </c>
      <c r="AM29" s="138">
        <v>1865</v>
      </c>
      <c r="AN29" s="138">
        <v>1866</v>
      </c>
      <c r="AO29" s="138">
        <v>1886</v>
      </c>
      <c r="AP29" s="138">
        <v>1886</v>
      </c>
      <c r="AQ29" s="138">
        <v>1886</v>
      </c>
      <c r="AR29" s="138">
        <v>1906</v>
      </c>
      <c r="AS29" s="138">
        <v>1951</v>
      </c>
      <c r="AT29" s="138">
        <v>2337</v>
      </c>
      <c r="AU29" s="138">
        <v>2415</v>
      </c>
      <c r="AV29" s="138">
        <v>2515</v>
      </c>
      <c r="AW29" s="138">
        <v>2561</v>
      </c>
      <c r="AX29" s="138">
        <v>2621</v>
      </c>
      <c r="AY29" s="138">
        <v>2664</v>
      </c>
      <c r="AZ29" s="138">
        <v>2711</v>
      </c>
      <c r="BA29" s="138">
        <v>2796</v>
      </c>
      <c r="BB29" s="138">
        <v>2795</v>
      </c>
      <c r="BC29" s="138">
        <v>2873</v>
      </c>
      <c r="BD29" s="138">
        <v>2916</v>
      </c>
      <c r="BE29" s="138">
        <v>3056</v>
      </c>
      <c r="BF29" s="138">
        <v>3095</v>
      </c>
      <c r="BG29" s="138">
        <v>3392</v>
      </c>
      <c r="BH29" s="138">
        <v>3325</v>
      </c>
      <c r="BI29" s="138">
        <v>3389</v>
      </c>
      <c r="BJ29" s="138">
        <v>3388</v>
      </c>
      <c r="BK29" s="138">
        <v>3388</v>
      </c>
      <c r="BL29" s="138">
        <v>3390</v>
      </c>
      <c r="BM29" s="138">
        <v>3390</v>
      </c>
      <c r="BN29" s="138">
        <v>3388</v>
      </c>
      <c r="BO29" s="138">
        <v>3369</v>
      </c>
      <c r="BP29" s="138">
        <v>3391</v>
      </c>
      <c r="BQ29" s="138">
        <v>3417</v>
      </c>
      <c r="BR29" s="138">
        <v>3488</v>
      </c>
      <c r="BS29" s="138">
        <v>3548</v>
      </c>
      <c r="BT29" s="138">
        <v>3569</v>
      </c>
      <c r="BU29" s="138">
        <v>3435</v>
      </c>
      <c r="BV29" s="138">
        <v>3715</v>
      </c>
      <c r="BW29" s="138">
        <v>3769</v>
      </c>
      <c r="BX29" s="138">
        <v>3770</v>
      </c>
      <c r="BY29" s="138">
        <v>3771</v>
      </c>
      <c r="BZ29" s="138">
        <v>3780</v>
      </c>
      <c r="CA29" s="138">
        <v>3768</v>
      </c>
      <c r="CB29" s="138">
        <v>3768</v>
      </c>
      <c r="CC29" s="138">
        <v>3829</v>
      </c>
      <c r="CD29" s="138">
        <v>3829</v>
      </c>
      <c r="CE29" s="138">
        <v>3829</v>
      </c>
      <c r="CF29" s="138">
        <v>3829</v>
      </c>
      <c r="CG29" s="138">
        <v>3828</v>
      </c>
      <c r="CH29" s="138">
        <v>3829</v>
      </c>
      <c r="CI29" s="138">
        <v>3846</v>
      </c>
      <c r="CJ29" s="138">
        <v>3849</v>
      </c>
      <c r="CK29" s="138">
        <v>3694</v>
      </c>
      <c r="CL29" s="138">
        <v>3881</v>
      </c>
      <c r="CM29" s="138">
        <v>3848</v>
      </c>
      <c r="CN29" s="138">
        <v>3881</v>
      </c>
      <c r="CO29" s="138">
        <v>3884</v>
      </c>
      <c r="CP29" s="138">
        <v>3909</v>
      </c>
      <c r="CQ29" s="138">
        <v>3905</v>
      </c>
      <c r="CR29" s="138">
        <v>3310</v>
      </c>
      <c r="CS29" s="138">
        <v>3903</v>
      </c>
      <c r="CT29" s="138">
        <v>3898</v>
      </c>
      <c r="CU29" s="138">
        <v>3914</v>
      </c>
      <c r="CV29" s="138">
        <v>3359</v>
      </c>
      <c r="CW29" s="138">
        <v>3900</v>
      </c>
      <c r="CX29" s="138">
        <v>3901</v>
      </c>
      <c r="CY29" s="138">
        <v>3907</v>
      </c>
      <c r="CZ29" s="138">
        <v>3905</v>
      </c>
      <c r="DA29" s="138">
        <v>3898</v>
      </c>
      <c r="DB29" s="138">
        <v>3909</v>
      </c>
      <c r="DC29" s="138">
        <v>3902</v>
      </c>
      <c r="DD29" s="138"/>
    </row>
    <row r="30" spans="1:108" ht="18.600000000000001">
      <c r="A30" s="135" t="s">
        <v>199</v>
      </c>
      <c r="B30" s="138">
        <v>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480</v>
      </c>
      <c r="I30" s="138">
        <v>520</v>
      </c>
      <c r="J30" s="138">
        <v>520</v>
      </c>
      <c r="K30" s="138">
        <v>520</v>
      </c>
      <c r="L30" s="138">
        <v>800</v>
      </c>
      <c r="M30" s="138">
        <v>800</v>
      </c>
      <c r="N30" s="138">
        <v>800</v>
      </c>
      <c r="O30" s="138">
        <v>800</v>
      </c>
      <c r="P30" s="138">
        <v>800</v>
      </c>
      <c r="Q30" s="138">
        <v>980</v>
      </c>
      <c r="R30" s="138">
        <v>1160</v>
      </c>
      <c r="S30" s="138">
        <v>1653</v>
      </c>
      <c r="T30" s="138">
        <v>1753</v>
      </c>
      <c r="U30" s="138">
        <v>1853</v>
      </c>
      <c r="V30" s="138">
        <v>1933</v>
      </c>
      <c r="W30" s="138">
        <v>2013</v>
      </c>
      <c r="X30" s="138">
        <v>2013</v>
      </c>
      <c r="Y30" s="138">
        <v>2048</v>
      </c>
      <c r="Z30" s="138">
        <v>2759</v>
      </c>
      <c r="AA30" s="138">
        <v>2759</v>
      </c>
      <c r="AB30" s="138">
        <v>2839</v>
      </c>
      <c r="AC30" s="138">
        <v>2839</v>
      </c>
      <c r="AD30" s="138">
        <v>2839</v>
      </c>
      <c r="AE30" s="138">
        <v>2839</v>
      </c>
      <c r="AF30" s="138">
        <v>2839</v>
      </c>
      <c r="AG30" s="138">
        <v>2859</v>
      </c>
      <c r="AH30" s="138">
        <v>2899</v>
      </c>
      <c r="AI30" s="138">
        <v>2919</v>
      </c>
      <c r="AJ30" s="138">
        <v>2939</v>
      </c>
      <c r="AK30" s="138">
        <v>2939</v>
      </c>
      <c r="AL30" s="138">
        <v>2939</v>
      </c>
      <c r="AM30" s="138">
        <v>2939</v>
      </c>
      <c r="AN30" s="138">
        <v>3192</v>
      </c>
      <c r="AO30" s="138">
        <v>3192</v>
      </c>
      <c r="AP30" s="138">
        <v>3192</v>
      </c>
      <c r="AQ30" s="138">
        <v>3272</v>
      </c>
      <c r="AR30" s="138">
        <v>3272</v>
      </c>
      <c r="AS30" s="138">
        <v>3315</v>
      </c>
      <c r="AT30" s="138">
        <v>4873</v>
      </c>
      <c r="AU30" s="138">
        <v>4873</v>
      </c>
      <c r="AV30" s="138">
        <v>4973</v>
      </c>
      <c r="AW30" s="138">
        <v>5201</v>
      </c>
      <c r="AX30" s="138">
        <v>5261</v>
      </c>
      <c r="AY30" s="138">
        <v>5415</v>
      </c>
      <c r="AZ30" s="138">
        <v>5496</v>
      </c>
      <c r="BA30" s="138">
        <v>6837</v>
      </c>
      <c r="BB30" s="138">
        <v>6877</v>
      </c>
      <c r="BC30" s="138">
        <v>6487</v>
      </c>
      <c r="BD30" s="138">
        <v>7097</v>
      </c>
      <c r="BE30" s="138">
        <v>7097</v>
      </c>
      <c r="BF30" s="138">
        <v>7097</v>
      </c>
      <c r="BG30" s="138">
        <v>7865</v>
      </c>
      <c r="BH30" s="138">
        <v>7885</v>
      </c>
      <c r="BI30" s="138">
        <v>7885</v>
      </c>
      <c r="BJ30" s="138">
        <v>7965</v>
      </c>
      <c r="BK30" s="138">
        <v>8065</v>
      </c>
      <c r="BL30" s="138">
        <v>8185</v>
      </c>
      <c r="BM30" s="138">
        <v>8185</v>
      </c>
      <c r="BN30" s="138">
        <v>8245</v>
      </c>
      <c r="BO30" s="138">
        <v>6434</v>
      </c>
      <c r="BP30" s="138">
        <v>8265</v>
      </c>
      <c r="BQ30" s="138">
        <v>8420</v>
      </c>
      <c r="BR30" s="138">
        <v>8265</v>
      </c>
      <c r="BS30" s="138">
        <v>8385</v>
      </c>
      <c r="BT30" s="138">
        <v>8385</v>
      </c>
      <c r="BU30" s="138">
        <v>4120</v>
      </c>
      <c r="BV30" s="138">
        <v>8401</v>
      </c>
      <c r="BW30" s="138">
        <v>8487</v>
      </c>
      <c r="BX30" s="138">
        <v>8507</v>
      </c>
      <c r="BY30" s="138">
        <v>7702</v>
      </c>
      <c r="BZ30" s="138">
        <v>8512</v>
      </c>
      <c r="CA30" s="138">
        <v>8507</v>
      </c>
      <c r="CB30" s="138">
        <v>8507</v>
      </c>
      <c r="CC30" s="138">
        <v>8507</v>
      </c>
      <c r="CD30" s="138">
        <v>8507</v>
      </c>
      <c r="CE30" s="138">
        <v>8507</v>
      </c>
      <c r="CF30" s="138">
        <v>8507</v>
      </c>
      <c r="CG30" s="138">
        <v>8507</v>
      </c>
      <c r="CH30" s="138">
        <v>8507</v>
      </c>
      <c r="CI30" s="138">
        <v>8647</v>
      </c>
      <c r="CJ30" s="138">
        <v>8647</v>
      </c>
      <c r="CK30" s="138">
        <v>6497</v>
      </c>
      <c r="CL30" s="138">
        <v>8647</v>
      </c>
      <c r="CM30" s="138">
        <v>7644</v>
      </c>
      <c r="CN30" s="138">
        <v>8647</v>
      </c>
      <c r="CO30" s="138">
        <v>8647</v>
      </c>
      <c r="CP30" s="138">
        <v>8647</v>
      </c>
      <c r="CQ30" s="138">
        <v>8647</v>
      </c>
      <c r="CR30" s="138">
        <v>7149</v>
      </c>
      <c r="CS30" s="138">
        <v>8647</v>
      </c>
      <c r="CT30" s="138">
        <v>8647</v>
      </c>
      <c r="CU30" s="138">
        <v>8647</v>
      </c>
      <c r="CV30" s="138">
        <v>7411</v>
      </c>
      <c r="CW30" s="138">
        <v>8647</v>
      </c>
      <c r="CX30" s="138">
        <v>8647</v>
      </c>
      <c r="CY30" s="138">
        <v>8647</v>
      </c>
      <c r="CZ30" s="138">
        <v>8647</v>
      </c>
      <c r="DA30" s="138">
        <v>8647</v>
      </c>
      <c r="DB30" s="138">
        <v>8647</v>
      </c>
      <c r="DC30" s="138">
        <v>8647</v>
      </c>
      <c r="DD30" s="138"/>
    </row>
    <row r="31" spans="1:108" ht="18.600000000000001">
      <c r="A31" s="135" t="s">
        <v>357</v>
      </c>
      <c r="B31" s="138">
        <v>0</v>
      </c>
      <c r="C31" s="138">
        <v>0</v>
      </c>
      <c r="D31" s="138">
        <v>0</v>
      </c>
      <c r="E31" s="138">
        <v>0</v>
      </c>
      <c r="F31" s="138">
        <v>0</v>
      </c>
      <c r="G31" s="138">
        <v>0</v>
      </c>
      <c r="H31" s="137">
        <v>520</v>
      </c>
      <c r="I31" s="137">
        <v>520</v>
      </c>
      <c r="J31" s="138">
        <v>520</v>
      </c>
      <c r="K31" s="138">
        <v>520</v>
      </c>
      <c r="L31" s="138">
        <v>900</v>
      </c>
      <c r="M31" s="138">
        <v>920</v>
      </c>
      <c r="N31" s="138">
        <v>920</v>
      </c>
      <c r="O31" s="138">
        <v>920</v>
      </c>
      <c r="P31" s="138">
        <v>960</v>
      </c>
      <c r="Q31" s="138">
        <v>960</v>
      </c>
      <c r="R31" s="138">
        <v>960</v>
      </c>
      <c r="S31" s="138">
        <v>1080</v>
      </c>
      <c r="T31" s="138">
        <v>1100</v>
      </c>
      <c r="U31" s="138">
        <v>1100</v>
      </c>
      <c r="V31" s="138">
        <v>1120</v>
      </c>
      <c r="W31" s="138">
        <v>1200</v>
      </c>
      <c r="X31" s="138">
        <v>1240</v>
      </c>
      <c r="Y31" s="138">
        <v>1240</v>
      </c>
      <c r="Z31" s="138">
        <v>1300</v>
      </c>
      <c r="AA31" s="138">
        <v>1300</v>
      </c>
      <c r="AB31" s="138">
        <v>1440</v>
      </c>
      <c r="AC31" s="138">
        <v>1440</v>
      </c>
      <c r="AD31" s="138">
        <v>1480</v>
      </c>
      <c r="AE31" s="138">
        <v>1580</v>
      </c>
      <c r="AF31" s="138">
        <v>1600</v>
      </c>
      <c r="AG31" s="138">
        <v>1600</v>
      </c>
      <c r="AH31" s="138">
        <v>1620</v>
      </c>
      <c r="AI31" s="138">
        <v>1640</v>
      </c>
      <c r="AJ31" s="138">
        <v>1640</v>
      </c>
      <c r="AK31" s="138">
        <v>1640</v>
      </c>
      <c r="AL31" s="138">
        <v>1640</v>
      </c>
      <c r="AM31" s="138">
        <v>1640</v>
      </c>
      <c r="AN31" s="138">
        <v>1663</v>
      </c>
      <c r="AO31" s="138">
        <v>1703</v>
      </c>
      <c r="AP31" s="138">
        <v>1723</v>
      </c>
      <c r="AQ31" s="138">
        <v>1723</v>
      </c>
      <c r="AR31" s="138">
        <v>1763</v>
      </c>
      <c r="AS31" s="138">
        <v>1844</v>
      </c>
      <c r="AT31" s="138">
        <v>1925</v>
      </c>
      <c r="AU31" s="138">
        <v>2025</v>
      </c>
      <c r="AV31" s="138">
        <v>2045</v>
      </c>
      <c r="AW31" s="138">
        <v>2066</v>
      </c>
      <c r="AX31" s="138">
        <v>2166</v>
      </c>
      <c r="AY31" s="138">
        <v>2308</v>
      </c>
      <c r="AZ31" s="138">
        <v>2393</v>
      </c>
      <c r="BA31" s="138">
        <v>2453</v>
      </c>
      <c r="BB31" s="138">
        <v>2453</v>
      </c>
      <c r="BC31" s="138">
        <v>2592</v>
      </c>
      <c r="BD31" s="138">
        <v>2673</v>
      </c>
      <c r="BE31" s="138">
        <v>2693</v>
      </c>
      <c r="BF31" s="138">
        <v>2753</v>
      </c>
      <c r="BG31" s="138">
        <v>2986</v>
      </c>
      <c r="BH31" s="138">
        <v>3034</v>
      </c>
      <c r="BI31" s="138">
        <v>3043</v>
      </c>
      <c r="BJ31" s="138">
        <v>3083</v>
      </c>
      <c r="BK31" s="138">
        <v>3123</v>
      </c>
      <c r="BL31" s="138">
        <v>3122</v>
      </c>
      <c r="BM31" s="138">
        <v>3122</v>
      </c>
      <c r="BN31" s="138">
        <v>3122</v>
      </c>
      <c r="BO31" s="138">
        <v>3115</v>
      </c>
      <c r="BP31" s="138">
        <v>3126</v>
      </c>
      <c r="BQ31" s="138">
        <v>3136</v>
      </c>
      <c r="BR31" s="138">
        <v>3143</v>
      </c>
      <c r="BS31" s="138">
        <v>3142</v>
      </c>
      <c r="BT31" s="138">
        <v>3163</v>
      </c>
      <c r="BU31" s="138">
        <v>3100</v>
      </c>
      <c r="BV31" s="138">
        <v>3168</v>
      </c>
      <c r="BW31" s="138">
        <v>3203</v>
      </c>
      <c r="BX31" s="138">
        <v>3243</v>
      </c>
      <c r="BY31" s="138">
        <v>3244</v>
      </c>
      <c r="BZ31" s="138">
        <v>3247</v>
      </c>
      <c r="CA31" s="138">
        <v>3242</v>
      </c>
      <c r="CB31" s="138">
        <v>3242</v>
      </c>
      <c r="CC31" s="138">
        <v>3277</v>
      </c>
      <c r="CD31" s="138">
        <v>3277</v>
      </c>
      <c r="CE31" s="138">
        <v>3277</v>
      </c>
      <c r="CF31" s="138">
        <v>3277</v>
      </c>
      <c r="CG31" s="138">
        <v>3277</v>
      </c>
      <c r="CH31" s="138">
        <v>3277</v>
      </c>
      <c r="CI31" s="138">
        <v>3277</v>
      </c>
      <c r="CJ31" s="138">
        <v>3277</v>
      </c>
      <c r="CK31" s="138">
        <v>3258</v>
      </c>
      <c r="CL31" s="138">
        <v>3297</v>
      </c>
      <c r="CM31" s="138">
        <v>3272</v>
      </c>
      <c r="CN31" s="138">
        <v>3297</v>
      </c>
      <c r="CO31" s="138">
        <v>3297</v>
      </c>
      <c r="CP31" s="138">
        <v>3297</v>
      </c>
      <c r="CQ31" s="138">
        <v>3297</v>
      </c>
      <c r="CR31" s="138">
        <v>2756</v>
      </c>
      <c r="CS31" s="138">
        <v>3297</v>
      </c>
      <c r="CT31" s="138">
        <v>3317</v>
      </c>
      <c r="CU31" s="138">
        <v>3317</v>
      </c>
      <c r="CV31" s="138">
        <v>3311</v>
      </c>
      <c r="CW31" s="138">
        <v>3357</v>
      </c>
      <c r="CX31" s="138">
        <v>3357</v>
      </c>
      <c r="CY31" s="138">
        <v>3357</v>
      </c>
      <c r="CZ31" s="138">
        <v>3357</v>
      </c>
      <c r="DA31" s="138">
        <v>3357</v>
      </c>
      <c r="DB31" s="138">
        <v>3357</v>
      </c>
      <c r="DC31" s="138">
        <v>3357</v>
      </c>
      <c r="DD31" s="138"/>
    </row>
    <row r="32" spans="1:108" ht="18.600000000000001">
      <c r="A32" s="135" t="s">
        <v>358</v>
      </c>
      <c r="B32" s="138">
        <v>0</v>
      </c>
      <c r="C32" s="138">
        <v>0</v>
      </c>
      <c r="D32" s="138">
        <v>0</v>
      </c>
      <c r="E32" s="137">
        <v>0</v>
      </c>
      <c r="F32" s="138">
        <v>0</v>
      </c>
      <c r="G32" s="138">
        <v>0</v>
      </c>
      <c r="H32" s="138">
        <v>520</v>
      </c>
      <c r="I32" s="138">
        <v>520</v>
      </c>
      <c r="J32" s="138">
        <v>520</v>
      </c>
      <c r="K32" s="138">
        <v>520</v>
      </c>
      <c r="L32" s="138">
        <v>1160</v>
      </c>
      <c r="M32" s="138">
        <v>1160</v>
      </c>
      <c r="N32" s="138">
        <v>1160</v>
      </c>
      <c r="O32" s="138">
        <v>1160</v>
      </c>
      <c r="P32" s="138">
        <v>1160</v>
      </c>
      <c r="Q32" s="138">
        <v>1160</v>
      </c>
      <c r="R32" s="138">
        <v>1160</v>
      </c>
      <c r="S32" s="138">
        <v>1447</v>
      </c>
      <c r="T32" s="138">
        <v>1447</v>
      </c>
      <c r="U32" s="138">
        <v>1447</v>
      </c>
      <c r="V32" s="138">
        <v>1547</v>
      </c>
      <c r="W32" s="138">
        <v>1647</v>
      </c>
      <c r="X32" s="138">
        <v>1667</v>
      </c>
      <c r="Y32" s="138">
        <v>1668</v>
      </c>
      <c r="Z32" s="138">
        <v>1833</v>
      </c>
      <c r="AA32" s="138">
        <v>1833</v>
      </c>
      <c r="AB32" s="138">
        <v>1833</v>
      </c>
      <c r="AC32" s="138">
        <v>1834</v>
      </c>
      <c r="AD32" s="138">
        <v>1834</v>
      </c>
      <c r="AE32" s="138">
        <v>1834</v>
      </c>
      <c r="AF32" s="138">
        <v>1834</v>
      </c>
      <c r="AG32" s="138">
        <v>1834</v>
      </c>
      <c r="AH32" s="138">
        <v>1834</v>
      </c>
      <c r="AI32" s="138">
        <v>1834</v>
      </c>
      <c r="AJ32" s="138">
        <v>1834</v>
      </c>
      <c r="AK32" s="138">
        <v>1834</v>
      </c>
      <c r="AL32" s="138">
        <v>1834</v>
      </c>
      <c r="AM32" s="138">
        <v>1829</v>
      </c>
      <c r="AN32" s="138">
        <v>1835</v>
      </c>
      <c r="AO32" s="138">
        <v>1835</v>
      </c>
      <c r="AP32" s="138">
        <v>1835</v>
      </c>
      <c r="AQ32" s="138">
        <v>1895</v>
      </c>
      <c r="AR32" s="138">
        <v>1915</v>
      </c>
      <c r="AS32" s="138">
        <v>2014</v>
      </c>
      <c r="AT32" s="138">
        <v>2238</v>
      </c>
      <c r="AU32" s="138">
        <v>2372</v>
      </c>
      <c r="AV32" s="138">
        <v>2552</v>
      </c>
      <c r="AW32" s="138">
        <v>2649</v>
      </c>
      <c r="AX32" s="138">
        <v>2689</v>
      </c>
      <c r="AY32" s="138">
        <v>2778</v>
      </c>
      <c r="AZ32" s="138">
        <v>2842</v>
      </c>
      <c r="BA32" s="138">
        <v>3044</v>
      </c>
      <c r="BB32" s="138">
        <v>3044</v>
      </c>
      <c r="BC32" s="138">
        <v>3063</v>
      </c>
      <c r="BD32" s="138">
        <v>3224</v>
      </c>
      <c r="BE32" s="138">
        <v>3224</v>
      </c>
      <c r="BF32" s="138">
        <v>3304</v>
      </c>
      <c r="BG32" s="138">
        <v>3590</v>
      </c>
      <c r="BH32" s="138">
        <v>3590</v>
      </c>
      <c r="BI32" s="138">
        <v>3630</v>
      </c>
      <c r="BJ32" s="138">
        <v>3630</v>
      </c>
      <c r="BK32" s="138">
        <v>3630</v>
      </c>
      <c r="BL32" s="138">
        <v>3630</v>
      </c>
      <c r="BM32" s="138">
        <v>3630</v>
      </c>
      <c r="BN32" s="138">
        <v>3630</v>
      </c>
      <c r="BO32" s="138">
        <v>3533</v>
      </c>
      <c r="BP32" s="138">
        <v>3633</v>
      </c>
      <c r="BQ32" s="138">
        <v>3710</v>
      </c>
      <c r="BR32" s="138">
        <v>3630</v>
      </c>
      <c r="BS32" s="138">
        <v>3750</v>
      </c>
      <c r="BT32" s="138">
        <v>3770</v>
      </c>
      <c r="BU32" s="138">
        <v>3420</v>
      </c>
      <c r="BV32" s="138">
        <v>3774</v>
      </c>
      <c r="BW32" s="138">
        <v>3770</v>
      </c>
      <c r="BX32" s="138">
        <v>3770</v>
      </c>
      <c r="BY32" s="138">
        <v>3668</v>
      </c>
      <c r="BZ32" s="138">
        <v>3818</v>
      </c>
      <c r="CA32" s="138">
        <v>3810</v>
      </c>
      <c r="CB32" s="138">
        <v>3810</v>
      </c>
      <c r="CC32" s="138">
        <v>4008</v>
      </c>
      <c r="CD32" s="138">
        <v>4008</v>
      </c>
      <c r="CE32" s="138">
        <v>4008</v>
      </c>
      <c r="CF32" s="138">
        <v>4008</v>
      </c>
      <c r="CG32" s="138">
        <v>4108</v>
      </c>
      <c r="CH32" s="138">
        <v>4108</v>
      </c>
      <c r="CI32" s="138">
        <v>4108</v>
      </c>
      <c r="CJ32" s="138">
        <v>4128</v>
      </c>
      <c r="CK32" s="138">
        <v>3933</v>
      </c>
      <c r="CL32" s="138">
        <v>4373</v>
      </c>
      <c r="CM32" s="138">
        <v>4324</v>
      </c>
      <c r="CN32" s="138">
        <v>4433</v>
      </c>
      <c r="CO32" s="138">
        <v>4433</v>
      </c>
      <c r="CP32" s="138">
        <v>4433</v>
      </c>
      <c r="CQ32" s="138">
        <v>4433</v>
      </c>
      <c r="CR32" s="138">
        <v>3833</v>
      </c>
      <c r="CS32" s="138">
        <v>4433</v>
      </c>
      <c r="CT32" s="138">
        <v>4433</v>
      </c>
      <c r="CU32" s="138">
        <v>4433</v>
      </c>
      <c r="CV32" s="138">
        <v>4400</v>
      </c>
      <c r="CW32" s="138">
        <v>4433</v>
      </c>
      <c r="CX32" s="138">
        <v>4433</v>
      </c>
      <c r="CY32" s="138">
        <v>4433</v>
      </c>
      <c r="CZ32" s="138">
        <v>4433</v>
      </c>
      <c r="DA32" s="138">
        <v>4433</v>
      </c>
      <c r="DB32" s="138">
        <v>4433</v>
      </c>
      <c r="DC32" s="138">
        <v>4433</v>
      </c>
      <c r="DD32" s="138"/>
    </row>
    <row r="33" spans="1:108" ht="18.600000000000001">
      <c r="A33" s="135" t="s">
        <v>157</v>
      </c>
      <c r="B33" s="138">
        <v>0</v>
      </c>
      <c r="C33" s="138">
        <v>0</v>
      </c>
      <c r="D33" s="138">
        <v>0</v>
      </c>
      <c r="E33" s="138">
        <v>0</v>
      </c>
      <c r="F33" s="138">
        <v>0</v>
      </c>
      <c r="G33" s="138">
        <v>0</v>
      </c>
      <c r="H33" s="138">
        <v>520</v>
      </c>
      <c r="I33" s="138">
        <v>520</v>
      </c>
      <c r="J33" s="138">
        <v>520</v>
      </c>
      <c r="K33" s="138">
        <v>520</v>
      </c>
      <c r="L33" s="138">
        <v>940</v>
      </c>
      <c r="M33" s="138">
        <v>1000</v>
      </c>
      <c r="N33" s="138">
        <v>1000</v>
      </c>
      <c r="O33" s="138">
        <v>1000</v>
      </c>
      <c r="P33" s="138">
        <v>1080</v>
      </c>
      <c r="Q33" s="138">
        <v>1080</v>
      </c>
      <c r="R33" s="138">
        <v>1080</v>
      </c>
      <c r="S33" s="138">
        <v>1263</v>
      </c>
      <c r="T33" s="138">
        <v>1403</v>
      </c>
      <c r="U33" s="138">
        <v>1483</v>
      </c>
      <c r="V33" s="138">
        <v>1543</v>
      </c>
      <c r="W33" s="138">
        <v>1663</v>
      </c>
      <c r="X33" s="138">
        <v>1763</v>
      </c>
      <c r="Y33" s="138">
        <v>1763</v>
      </c>
      <c r="Z33" s="138">
        <v>1764</v>
      </c>
      <c r="AA33" s="138">
        <v>1764</v>
      </c>
      <c r="AB33" s="138">
        <v>1884</v>
      </c>
      <c r="AC33" s="138">
        <v>1885</v>
      </c>
      <c r="AD33" s="138">
        <v>1905</v>
      </c>
      <c r="AE33" s="138">
        <v>1905</v>
      </c>
      <c r="AF33" s="138">
        <v>1905</v>
      </c>
      <c r="AG33" s="138">
        <v>1925</v>
      </c>
      <c r="AH33" s="138">
        <v>2025</v>
      </c>
      <c r="AI33" s="138">
        <v>2025</v>
      </c>
      <c r="AJ33" s="138">
        <v>2065</v>
      </c>
      <c r="AK33" s="138">
        <v>2065</v>
      </c>
      <c r="AL33" s="138">
        <v>2065</v>
      </c>
      <c r="AM33" s="138">
        <v>2065</v>
      </c>
      <c r="AN33" s="138">
        <v>2514</v>
      </c>
      <c r="AO33" s="138">
        <v>2514</v>
      </c>
      <c r="AP33" s="138">
        <v>2564</v>
      </c>
      <c r="AQ33" s="138">
        <v>2564</v>
      </c>
      <c r="AR33" s="138">
        <v>2564</v>
      </c>
      <c r="AS33" s="138">
        <v>2587</v>
      </c>
      <c r="AT33" s="138">
        <v>2907</v>
      </c>
      <c r="AU33" s="138">
        <v>2987</v>
      </c>
      <c r="AV33" s="138">
        <v>3307</v>
      </c>
      <c r="AW33" s="138">
        <v>3411</v>
      </c>
      <c r="AX33" s="138">
        <v>3411</v>
      </c>
      <c r="AY33" s="138">
        <v>3552</v>
      </c>
      <c r="AZ33" s="138">
        <v>3597</v>
      </c>
      <c r="BA33" s="138">
        <v>3704</v>
      </c>
      <c r="BB33" s="138">
        <v>3784</v>
      </c>
      <c r="BC33" s="138">
        <v>3862</v>
      </c>
      <c r="BD33" s="138">
        <v>3914</v>
      </c>
      <c r="BE33" s="138">
        <v>4114</v>
      </c>
      <c r="BF33" s="138">
        <v>4154</v>
      </c>
      <c r="BG33" s="138">
        <v>4436</v>
      </c>
      <c r="BH33" s="138">
        <v>4470</v>
      </c>
      <c r="BI33" s="138">
        <v>4515</v>
      </c>
      <c r="BJ33" s="138">
        <v>4616</v>
      </c>
      <c r="BK33" s="138">
        <v>4696</v>
      </c>
      <c r="BL33" s="138">
        <v>4715</v>
      </c>
      <c r="BM33" s="138">
        <v>4736</v>
      </c>
      <c r="BN33" s="138">
        <v>4816</v>
      </c>
      <c r="BO33" s="138">
        <v>4772</v>
      </c>
      <c r="BP33" s="138">
        <v>4818</v>
      </c>
      <c r="BQ33" s="138">
        <v>4893</v>
      </c>
      <c r="BR33" s="138">
        <v>4856</v>
      </c>
      <c r="BS33" s="138">
        <v>4896</v>
      </c>
      <c r="BT33" s="138">
        <v>4995</v>
      </c>
      <c r="BU33" s="138">
        <v>4480</v>
      </c>
      <c r="BV33" s="138">
        <v>5036</v>
      </c>
      <c r="BW33" s="138">
        <v>5237</v>
      </c>
      <c r="BX33" s="138">
        <v>5278</v>
      </c>
      <c r="BY33" s="138">
        <v>5322</v>
      </c>
      <c r="BZ33" s="138">
        <v>5361</v>
      </c>
      <c r="CA33" s="138">
        <v>5358</v>
      </c>
      <c r="CB33" s="138">
        <v>5378</v>
      </c>
      <c r="CC33" s="138">
        <v>5431</v>
      </c>
      <c r="CD33" s="138">
        <v>5431</v>
      </c>
      <c r="CE33" s="138">
        <v>5428</v>
      </c>
      <c r="CF33" s="138">
        <v>5451</v>
      </c>
      <c r="CG33" s="138">
        <v>5508</v>
      </c>
      <c r="CH33" s="138">
        <v>5512</v>
      </c>
      <c r="CI33" s="138">
        <v>5552</v>
      </c>
      <c r="CJ33" s="138">
        <v>5572</v>
      </c>
      <c r="CK33" s="138">
        <v>5363</v>
      </c>
      <c r="CL33" s="138">
        <v>5571</v>
      </c>
      <c r="CM33" s="138">
        <v>5016</v>
      </c>
      <c r="CN33" s="138">
        <v>5611</v>
      </c>
      <c r="CO33" s="138">
        <v>5631</v>
      </c>
      <c r="CP33" s="138">
        <v>5692</v>
      </c>
      <c r="CQ33" s="138">
        <v>5708</v>
      </c>
      <c r="CR33" s="138">
        <v>5635</v>
      </c>
      <c r="CS33" s="138">
        <v>5731</v>
      </c>
      <c r="CT33" s="138">
        <v>5728</v>
      </c>
      <c r="CU33" s="138">
        <v>5728</v>
      </c>
      <c r="CV33" s="138">
        <v>5126</v>
      </c>
      <c r="CW33" s="138">
        <v>5728</v>
      </c>
      <c r="CX33" s="138">
        <v>5732</v>
      </c>
      <c r="CY33" s="138">
        <v>5732</v>
      </c>
      <c r="CZ33" s="138">
        <v>5728</v>
      </c>
      <c r="DA33" s="138">
        <v>5728</v>
      </c>
      <c r="DB33" s="138">
        <v>5731</v>
      </c>
      <c r="DC33" s="138">
        <v>5732</v>
      </c>
      <c r="DD33" s="138"/>
    </row>
    <row r="34" spans="1:108" ht="18.600000000000001">
      <c r="A34" s="135" t="s">
        <v>359</v>
      </c>
      <c r="B34" s="138">
        <v>0</v>
      </c>
      <c r="C34" s="138">
        <v>0</v>
      </c>
      <c r="D34" s="138">
        <v>0</v>
      </c>
      <c r="E34" s="138">
        <v>0</v>
      </c>
      <c r="F34" s="138">
        <v>0</v>
      </c>
      <c r="G34" s="138">
        <v>0</v>
      </c>
      <c r="H34" s="138">
        <v>520</v>
      </c>
      <c r="I34" s="138">
        <v>520</v>
      </c>
      <c r="J34" s="137">
        <v>520</v>
      </c>
      <c r="K34" s="137">
        <v>520</v>
      </c>
      <c r="L34" s="138">
        <v>1080</v>
      </c>
      <c r="M34" s="138">
        <v>1120</v>
      </c>
      <c r="N34" s="138">
        <v>1120</v>
      </c>
      <c r="O34" s="138">
        <v>1120</v>
      </c>
      <c r="P34" s="138">
        <v>1120</v>
      </c>
      <c r="Q34" s="138">
        <v>1120</v>
      </c>
      <c r="R34" s="138">
        <v>1160</v>
      </c>
      <c r="S34" s="138">
        <v>1722</v>
      </c>
      <c r="T34" s="138">
        <v>1722</v>
      </c>
      <c r="U34" s="138">
        <v>1742</v>
      </c>
      <c r="V34" s="138">
        <v>1742</v>
      </c>
      <c r="W34" s="138">
        <v>1762</v>
      </c>
      <c r="X34" s="138">
        <v>1782</v>
      </c>
      <c r="Y34" s="138">
        <v>1785</v>
      </c>
      <c r="Z34" s="138">
        <v>1871</v>
      </c>
      <c r="AA34" s="138">
        <v>1871</v>
      </c>
      <c r="AB34" s="138">
        <v>1992</v>
      </c>
      <c r="AC34" s="138">
        <v>1992</v>
      </c>
      <c r="AD34" s="138">
        <v>2012</v>
      </c>
      <c r="AE34" s="138">
        <v>2012</v>
      </c>
      <c r="AF34" s="138">
        <v>2012</v>
      </c>
      <c r="AG34" s="138">
        <v>2032</v>
      </c>
      <c r="AH34" s="138">
        <v>2032</v>
      </c>
      <c r="AI34" s="138">
        <v>2032</v>
      </c>
      <c r="AJ34" s="138">
        <v>2032</v>
      </c>
      <c r="AK34" s="138">
        <v>2032</v>
      </c>
      <c r="AL34" s="138">
        <v>2032</v>
      </c>
      <c r="AM34" s="138">
        <v>2029</v>
      </c>
      <c r="AN34" s="138">
        <v>2582</v>
      </c>
      <c r="AO34" s="138">
        <v>2582</v>
      </c>
      <c r="AP34" s="138">
        <v>2602</v>
      </c>
      <c r="AQ34" s="138">
        <v>2622</v>
      </c>
      <c r="AR34" s="138">
        <v>2642</v>
      </c>
      <c r="AS34" s="138">
        <v>2647</v>
      </c>
      <c r="AT34" s="138">
        <v>3645</v>
      </c>
      <c r="AU34" s="138">
        <v>3645</v>
      </c>
      <c r="AV34" s="138">
        <v>3765</v>
      </c>
      <c r="AW34" s="138">
        <v>3972</v>
      </c>
      <c r="AX34" s="138">
        <v>4052</v>
      </c>
      <c r="AY34" s="138">
        <v>4073</v>
      </c>
      <c r="AZ34" s="138">
        <v>4161</v>
      </c>
      <c r="BA34" s="138">
        <v>4301</v>
      </c>
      <c r="BB34" s="138">
        <v>4381</v>
      </c>
      <c r="BC34" s="138">
        <v>4383</v>
      </c>
      <c r="BD34" s="138">
        <v>4501</v>
      </c>
      <c r="BE34" s="138">
        <v>4601</v>
      </c>
      <c r="BF34" s="138">
        <v>4621</v>
      </c>
      <c r="BG34" s="138">
        <v>5386</v>
      </c>
      <c r="BH34" s="138">
        <v>5391</v>
      </c>
      <c r="BI34" s="138">
        <v>5466</v>
      </c>
      <c r="BJ34" s="138">
        <v>5486</v>
      </c>
      <c r="BK34" s="138">
        <v>5526</v>
      </c>
      <c r="BL34" s="138">
        <v>5586</v>
      </c>
      <c r="BM34" s="138">
        <v>5646</v>
      </c>
      <c r="BN34" s="138">
        <v>5646</v>
      </c>
      <c r="BO34" s="138">
        <v>4979</v>
      </c>
      <c r="BP34" s="138">
        <v>5687</v>
      </c>
      <c r="BQ34" s="138">
        <v>5865</v>
      </c>
      <c r="BR34" s="138">
        <v>5766</v>
      </c>
      <c r="BS34" s="138">
        <v>5806</v>
      </c>
      <c r="BT34" s="138">
        <v>5886</v>
      </c>
      <c r="BU34" s="138">
        <v>4200</v>
      </c>
      <c r="BV34" s="138">
        <v>5907</v>
      </c>
      <c r="BW34" s="138">
        <v>6360</v>
      </c>
      <c r="BX34" s="138">
        <v>6400</v>
      </c>
      <c r="BY34" s="138">
        <v>6415</v>
      </c>
      <c r="BZ34" s="138">
        <v>6443</v>
      </c>
      <c r="CA34" s="138">
        <v>6460</v>
      </c>
      <c r="CB34" s="138">
        <v>6460</v>
      </c>
      <c r="CC34" s="138">
        <v>7151</v>
      </c>
      <c r="CD34" s="138">
        <v>7151</v>
      </c>
      <c r="CE34" s="138">
        <v>7191</v>
      </c>
      <c r="CF34" s="138">
        <v>7211</v>
      </c>
      <c r="CG34" s="138">
        <v>7211</v>
      </c>
      <c r="CH34" s="138">
        <v>7231</v>
      </c>
      <c r="CI34" s="138">
        <v>7251</v>
      </c>
      <c r="CJ34" s="138">
        <v>7271</v>
      </c>
      <c r="CK34" s="138">
        <v>6185</v>
      </c>
      <c r="CL34" s="138">
        <v>8021</v>
      </c>
      <c r="CM34" s="138">
        <v>7242</v>
      </c>
      <c r="CN34" s="138">
        <v>8061</v>
      </c>
      <c r="CO34" s="138">
        <v>8081</v>
      </c>
      <c r="CP34" s="138">
        <v>8121</v>
      </c>
      <c r="CQ34" s="138">
        <v>8121</v>
      </c>
      <c r="CR34" s="138">
        <v>7199</v>
      </c>
      <c r="CS34" s="138">
        <v>8121</v>
      </c>
      <c r="CT34" s="138">
        <v>8121</v>
      </c>
      <c r="CU34" s="138">
        <v>8121</v>
      </c>
      <c r="CV34" s="138">
        <v>7037</v>
      </c>
      <c r="CW34" s="138">
        <v>8201</v>
      </c>
      <c r="CX34" s="138">
        <v>8261</v>
      </c>
      <c r="CY34" s="138">
        <v>8261</v>
      </c>
      <c r="CZ34" s="138">
        <v>8261</v>
      </c>
      <c r="DA34" s="138">
        <v>8261</v>
      </c>
      <c r="DB34" s="138">
        <v>8261</v>
      </c>
      <c r="DC34" s="138">
        <v>8261</v>
      </c>
      <c r="DD34" s="138"/>
    </row>
    <row r="35" spans="1:108" ht="18.600000000000001">
      <c r="A35" s="135" t="s">
        <v>141</v>
      </c>
      <c r="B35" s="138">
        <v>0</v>
      </c>
      <c r="C35" s="138">
        <v>0</v>
      </c>
      <c r="D35" s="138">
        <v>0</v>
      </c>
      <c r="E35" s="138">
        <v>0</v>
      </c>
      <c r="F35" s="138">
        <v>0</v>
      </c>
      <c r="G35" s="137">
        <v>0</v>
      </c>
      <c r="H35" s="138">
        <v>520</v>
      </c>
      <c r="I35" s="138">
        <v>520</v>
      </c>
      <c r="J35" s="137">
        <v>520</v>
      </c>
      <c r="K35" s="137">
        <v>520</v>
      </c>
      <c r="L35" s="137">
        <v>1388</v>
      </c>
      <c r="M35" s="137">
        <v>1388</v>
      </c>
      <c r="N35" s="137">
        <v>1388</v>
      </c>
      <c r="O35" s="137">
        <v>1388</v>
      </c>
      <c r="P35" s="137">
        <v>1388</v>
      </c>
      <c r="Q35" s="137">
        <v>1388</v>
      </c>
      <c r="R35" s="137">
        <v>1388</v>
      </c>
      <c r="S35" s="138">
        <v>1775</v>
      </c>
      <c r="T35" s="138">
        <v>1775</v>
      </c>
      <c r="U35" s="138">
        <v>1795</v>
      </c>
      <c r="V35" s="138">
        <v>1835</v>
      </c>
      <c r="W35" s="138">
        <v>1875</v>
      </c>
      <c r="X35" s="138">
        <v>1935</v>
      </c>
      <c r="Y35" s="138">
        <v>2034</v>
      </c>
      <c r="Z35" s="138">
        <v>2218</v>
      </c>
      <c r="AA35" s="138">
        <v>2218</v>
      </c>
      <c r="AB35" s="138">
        <v>2407</v>
      </c>
      <c r="AC35" s="138">
        <v>2418</v>
      </c>
      <c r="AD35" s="138">
        <v>2418</v>
      </c>
      <c r="AE35" s="138">
        <v>2418</v>
      </c>
      <c r="AF35" s="138">
        <v>2418</v>
      </c>
      <c r="AG35" s="138">
        <v>2418</v>
      </c>
      <c r="AH35" s="138">
        <v>2418</v>
      </c>
      <c r="AI35" s="138">
        <v>2418</v>
      </c>
      <c r="AJ35" s="138">
        <v>2418</v>
      </c>
      <c r="AK35" s="138">
        <v>2418</v>
      </c>
      <c r="AL35" s="138">
        <v>2418</v>
      </c>
      <c r="AM35" s="138">
        <v>2417</v>
      </c>
      <c r="AN35" s="138">
        <v>2448</v>
      </c>
      <c r="AO35" s="138">
        <v>2451</v>
      </c>
      <c r="AP35" s="138">
        <v>2451</v>
      </c>
      <c r="AQ35" s="138">
        <v>2468</v>
      </c>
      <c r="AR35" s="138">
        <v>2531</v>
      </c>
      <c r="AS35" s="138">
        <v>2549</v>
      </c>
      <c r="AT35" s="138">
        <v>3383</v>
      </c>
      <c r="AU35" s="138">
        <v>3439</v>
      </c>
      <c r="AV35" s="138">
        <v>3479</v>
      </c>
      <c r="AW35" s="138">
        <v>3620</v>
      </c>
      <c r="AX35" s="138">
        <v>3661</v>
      </c>
      <c r="AY35" s="138">
        <v>3740</v>
      </c>
      <c r="AZ35" s="138">
        <v>3843</v>
      </c>
      <c r="BA35" s="138">
        <v>4292</v>
      </c>
      <c r="BB35" s="138">
        <v>4402</v>
      </c>
      <c r="BC35" s="138">
        <v>4411</v>
      </c>
      <c r="BD35" s="138">
        <v>4440</v>
      </c>
      <c r="BE35" s="138">
        <v>4482</v>
      </c>
      <c r="BF35" s="138">
        <v>4560</v>
      </c>
      <c r="BG35" s="138">
        <v>5030</v>
      </c>
      <c r="BH35" s="138">
        <v>4871</v>
      </c>
      <c r="BI35" s="138">
        <v>5245</v>
      </c>
      <c r="BJ35" s="138">
        <v>5320</v>
      </c>
      <c r="BK35" s="138">
        <v>5405</v>
      </c>
      <c r="BL35" s="138">
        <v>5420</v>
      </c>
      <c r="BM35" s="138">
        <v>5480</v>
      </c>
      <c r="BN35" s="138">
        <v>5505</v>
      </c>
      <c r="BO35" s="138">
        <v>5267</v>
      </c>
      <c r="BP35" s="138">
        <v>5520</v>
      </c>
      <c r="BQ35" s="138">
        <v>5611</v>
      </c>
      <c r="BR35" s="138">
        <v>5785</v>
      </c>
      <c r="BS35" s="138">
        <v>5845</v>
      </c>
      <c r="BT35" s="138">
        <v>5950</v>
      </c>
      <c r="BU35" s="138">
        <v>4400</v>
      </c>
      <c r="BV35" s="138">
        <v>6026</v>
      </c>
      <c r="BW35" s="138">
        <v>6220</v>
      </c>
      <c r="BX35" s="138">
        <v>6260</v>
      </c>
      <c r="BY35" s="138">
        <v>6205</v>
      </c>
      <c r="BZ35" s="138">
        <v>6275</v>
      </c>
      <c r="CA35" s="138">
        <v>6320</v>
      </c>
      <c r="CB35" s="138">
        <v>6355</v>
      </c>
      <c r="CC35" s="138">
        <v>6744</v>
      </c>
      <c r="CD35" s="138">
        <v>6749</v>
      </c>
      <c r="CE35" s="138">
        <v>6784</v>
      </c>
      <c r="CF35" s="138">
        <v>6829</v>
      </c>
      <c r="CG35" s="138">
        <v>6864</v>
      </c>
      <c r="CH35" s="138">
        <v>6909</v>
      </c>
      <c r="CI35" s="138">
        <v>6974</v>
      </c>
      <c r="CJ35" s="138">
        <v>6994</v>
      </c>
      <c r="CK35" s="138">
        <v>5847</v>
      </c>
      <c r="CL35" s="138">
        <v>7200</v>
      </c>
      <c r="CM35" s="138">
        <v>7064</v>
      </c>
      <c r="CN35" s="138">
        <v>7340</v>
      </c>
      <c r="CO35" s="138">
        <v>7380</v>
      </c>
      <c r="CP35" s="138">
        <v>7420</v>
      </c>
      <c r="CQ35" s="138">
        <v>7420</v>
      </c>
      <c r="CR35" s="138">
        <v>6276</v>
      </c>
      <c r="CS35" s="138">
        <v>7500</v>
      </c>
      <c r="CT35" s="138">
        <v>7495</v>
      </c>
      <c r="CU35" s="138">
        <v>7520</v>
      </c>
      <c r="CV35" s="138">
        <v>6954</v>
      </c>
      <c r="CW35" s="138">
        <v>7535</v>
      </c>
      <c r="CX35" s="138">
        <v>7540</v>
      </c>
      <c r="CY35" s="138">
        <v>7535</v>
      </c>
      <c r="CZ35" s="138">
        <v>7540</v>
      </c>
      <c r="DA35" s="138">
        <v>7540</v>
      </c>
      <c r="DB35" s="138">
        <v>7535</v>
      </c>
      <c r="DC35" s="138">
        <v>7535</v>
      </c>
      <c r="DD35" s="138"/>
    </row>
    <row r="36" spans="1:108" ht="18.600000000000001">
      <c r="A36" s="135" t="s">
        <v>147</v>
      </c>
      <c r="B36" s="138">
        <v>0</v>
      </c>
      <c r="C36" s="138">
        <v>0</v>
      </c>
      <c r="D36" s="138">
        <v>0</v>
      </c>
      <c r="E36" s="138">
        <v>0</v>
      </c>
      <c r="F36" s="138">
        <v>0</v>
      </c>
      <c r="G36" s="137">
        <v>0</v>
      </c>
      <c r="H36" s="138">
        <v>520</v>
      </c>
      <c r="I36" s="138">
        <v>520</v>
      </c>
      <c r="J36" s="138">
        <v>520</v>
      </c>
      <c r="K36" s="138">
        <v>520</v>
      </c>
      <c r="L36" s="138">
        <v>1671</v>
      </c>
      <c r="M36" s="138">
        <v>1671</v>
      </c>
      <c r="N36" s="138">
        <v>1671</v>
      </c>
      <c r="O36" s="138">
        <v>1671</v>
      </c>
      <c r="P36" s="138">
        <v>1671</v>
      </c>
      <c r="Q36" s="138">
        <v>1671</v>
      </c>
      <c r="R36" s="138">
        <v>1671</v>
      </c>
      <c r="S36" s="138">
        <v>1938</v>
      </c>
      <c r="T36" s="138">
        <v>1958</v>
      </c>
      <c r="U36" s="138">
        <v>2018</v>
      </c>
      <c r="V36" s="138">
        <v>2058</v>
      </c>
      <c r="W36" s="138">
        <v>2118</v>
      </c>
      <c r="X36" s="138">
        <v>2178</v>
      </c>
      <c r="Y36" s="138">
        <v>2302</v>
      </c>
      <c r="Z36" s="138">
        <v>2599</v>
      </c>
      <c r="AA36" s="138">
        <v>2619</v>
      </c>
      <c r="AB36" s="138">
        <v>2753</v>
      </c>
      <c r="AC36" s="138">
        <v>2772</v>
      </c>
      <c r="AD36" s="138">
        <v>2792</v>
      </c>
      <c r="AE36" s="138">
        <v>2812</v>
      </c>
      <c r="AF36" s="138">
        <v>2812</v>
      </c>
      <c r="AG36" s="138">
        <v>2812</v>
      </c>
      <c r="AH36" s="138">
        <v>2812</v>
      </c>
      <c r="AI36" s="138">
        <v>2832</v>
      </c>
      <c r="AJ36" s="138">
        <v>2932</v>
      </c>
      <c r="AK36" s="138">
        <v>2932</v>
      </c>
      <c r="AL36" s="138">
        <v>2952</v>
      </c>
      <c r="AM36" s="138">
        <v>2936</v>
      </c>
      <c r="AN36" s="138">
        <v>3414</v>
      </c>
      <c r="AO36" s="138">
        <v>3414</v>
      </c>
      <c r="AP36" s="138">
        <v>3434</v>
      </c>
      <c r="AQ36" s="138">
        <v>3434</v>
      </c>
      <c r="AR36" s="138">
        <v>3434</v>
      </c>
      <c r="AS36" s="138">
        <v>3483</v>
      </c>
      <c r="AT36" s="138">
        <v>4302</v>
      </c>
      <c r="AU36" s="138">
        <v>4327</v>
      </c>
      <c r="AV36" s="138">
        <v>4387</v>
      </c>
      <c r="AW36" s="138">
        <v>4545</v>
      </c>
      <c r="AX36" s="138">
        <v>4605</v>
      </c>
      <c r="AY36" s="138">
        <v>4608</v>
      </c>
      <c r="AZ36" s="138">
        <v>4739</v>
      </c>
      <c r="BA36" s="138">
        <v>5007</v>
      </c>
      <c r="BB36" s="138">
        <v>5127</v>
      </c>
      <c r="BC36" s="138">
        <v>5037</v>
      </c>
      <c r="BD36" s="138">
        <v>5227</v>
      </c>
      <c r="BE36" s="138">
        <v>5287</v>
      </c>
      <c r="BF36" s="138">
        <v>5287</v>
      </c>
      <c r="BG36" s="138">
        <v>5857</v>
      </c>
      <c r="BH36" s="138">
        <v>5789</v>
      </c>
      <c r="BI36" s="138">
        <v>5877</v>
      </c>
      <c r="BJ36" s="138">
        <v>5977</v>
      </c>
      <c r="BK36" s="138">
        <v>5977</v>
      </c>
      <c r="BL36" s="138">
        <v>6017</v>
      </c>
      <c r="BM36" s="138">
        <v>6057</v>
      </c>
      <c r="BN36" s="138">
        <v>6077</v>
      </c>
      <c r="BO36" s="138">
        <v>5868</v>
      </c>
      <c r="BP36" s="138">
        <v>6077</v>
      </c>
      <c r="BQ36" s="138">
        <v>6307</v>
      </c>
      <c r="BR36" s="138">
        <v>6077</v>
      </c>
      <c r="BS36" s="138">
        <v>6157</v>
      </c>
      <c r="BT36" s="138">
        <v>6197</v>
      </c>
      <c r="BU36" s="138">
        <v>3920</v>
      </c>
      <c r="BV36" s="138">
        <v>6217</v>
      </c>
      <c r="BW36" s="138">
        <v>6256</v>
      </c>
      <c r="BX36" s="138">
        <v>6414</v>
      </c>
      <c r="BY36" s="138">
        <v>6324</v>
      </c>
      <c r="BZ36" s="138">
        <v>6509</v>
      </c>
      <c r="CA36" s="138">
        <v>6576</v>
      </c>
      <c r="CB36" s="138">
        <v>6634</v>
      </c>
      <c r="CC36" s="138">
        <v>6703</v>
      </c>
      <c r="CD36" s="138">
        <v>6781</v>
      </c>
      <c r="CE36" s="138">
        <v>6821</v>
      </c>
      <c r="CF36" s="138">
        <v>6888</v>
      </c>
      <c r="CG36" s="138">
        <v>7043</v>
      </c>
      <c r="CH36" s="138">
        <v>7048</v>
      </c>
      <c r="CI36" s="138">
        <v>7108</v>
      </c>
      <c r="CJ36" s="138">
        <v>7103</v>
      </c>
      <c r="CK36" s="138">
        <v>6202</v>
      </c>
      <c r="CL36" s="138">
        <v>7289</v>
      </c>
      <c r="CM36" s="138">
        <v>6744</v>
      </c>
      <c r="CN36" s="138">
        <v>7417</v>
      </c>
      <c r="CO36" s="138">
        <v>7437</v>
      </c>
      <c r="CP36" s="138">
        <v>7497</v>
      </c>
      <c r="CQ36" s="138">
        <v>7551</v>
      </c>
      <c r="CR36" s="138">
        <v>6211</v>
      </c>
      <c r="CS36" s="138">
        <v>7637</v>
      </c>
      <c r="CT36" s="138">
        <v>7677</v>
      </c>
      <c r="CU36" s="138">
        <v>7677</v>
      </c>
      <c r="CV36" s="138">
        <v>7106</v>
      </c>
      <c r="CW36" s="138">
        <v>7709</v>
      </c>
      <c r="CX36" s="138">
        <v>7715</v>
      </c>
      <c r="CY36" s="138">
        <v>7715</v>
      </c>
      <c r="CZ36" s="138">
        <v>7729</v>
      </c>
      <c r="DA36" s="138">
        <v>7737</v>
      </c>
      <c r="DB36" s="138">
        <v>7737</v>
      </c>
      <c r="DC36" s="138">
        <v>7737</v>
      </c>
      <c r="DD36" s="138"/>
    </row>
    <row r="37" spans="1:108" ht="18.600000000000001">
      <c r="A37" s="135" t="s">
        <v>360</v>
      </c>
      <c r="B37" s="138">
        <v>0</v>
      </c>
      <c r="C37" s="138">
        <v>0</v>
      </c>
      <c r="D37" s="138">
        <v>0</v>
      </c>
      <c r="E37" s="138">
        <v>0</v>
      </c>
      <c r="F37" s="138">
        <v>0</v>
      </c>
      <c r="G37" s="138">
        <v>0</v>
      </c>
      <c r="H37" s="137">
        <v>520</v>
      </c>
      <c r="I37" s="137">
        <v>520</v>
      </c>
      <c r="J37" s="138">
        <v>520</v>
      </c>
      <c r="K37" s="138">
        <v>520</v>
      </c>
      <c r="L37" s="138">
        <v>1080</v>
      </c>
      <c r="M37" s="138">
        <v>1080</v>
      </c>
      <c r="N37" s="138">
        <v>1080</v>
      </c>
      <c r="O37" s="138">
        <v>1100</v>
      </c>
      <c r="P37" s="138">
        <v>1100</v>
      </c>
      <c r="Q37" s="138">
        <v>1140</v>
      </c>
      <c r="R37" s="138">
        <v>1140</v>
      </c>
      <c r="S37" s="138">
        <v>1632</v>
      </c>
      <c r="T37" s="138">
        <v>1632</v>
      </c>
      <c r="U37" s="138">
        <v>1632</v>
      </c>
      <c r="V37" s="138">
        <v>1632</v>
      </c>
      <c r="W37" s="138">
        <v>1632</v>
      </c>
      <c r="X37" s="138">
        <v>1692</v>
      </c>
      <c r="Y37" s="138">
        <v>1718</v>
      </c>
      <c r="Z37" s="138">
        <v>1813</v>
      </c>
      <c r="AA37" s="138">
        <v>1813</v>
      </c>
      <c r="AB37" s="138">
        <v>1873</v>
      </c>
      <c r="AC37" s="138">
        <v>1873</v>
      </c>
      <c r="AD37" s="138">
        <v>1873</v>
      </c>
      <c r="AE37" s="138">
        <v>1893</v>
      </c>
      <c r="AF37" s="138">
        <v>1893</v>
      </c>
      <c r="AG37" s="138">
        <v>1913</v>
      </c>
      <c r="AH37" s="138">
        <v>1913</v>
      </c>
      <c r="AI37" s="138">
        <v>1913</v>
      </c>
      <c r="AJ37" s="138">
        <v>1913</v>
      </c>
      <c r="AK37" s="138">
        <v>1913</v>
      </c>
      <c r="AL37" s="138">
        <v>1913</v>
      </c>
      <c r="AM37" s="138">
        <v>1906</v>
      </c>
      <c r="AN37" s="138">
        <v>1984</v>
      </c>
      <c r="AO37" s="138">
        <v>1984</v>
      </c>
      <c r="AP37" s="138">
        <v>2004</v>
      </c>
      <c r="AQ37" s="138">
        <v>2044</v>
      </c>
      <c r="AR37" s="138">
        <v>2084</v>
      </c>
      <c r="AS37" s="138">
        <v>2094</v>
      </c>
      <c r="AT37" s="138">
        <v>2732</v>
      </c>
      <c r="AU37" s="138">
        <v>2792</v>
      </c>
      <c r="AV37" s="138">
        <v>2892</v>
      </c>
      <c r="AW37" s="138">
        <v>3003</v>
      </c>
      <c r="AX37" s="138">
        <v>3068</v>
      </c>
      <c r="AY37" s="138">
        <v>3094</v>
      </c>
      <c r="AZ37" s="138">
        <v>3120</v>
      </c>
      <c r="BA37" s="138">
        <v>3905</v>
      </c>
      <c r="BB37" s="138">
        <v>3925</v>
      </c>
      <c r="BC37" s="138">
        <v>3809</v>
      </c>
      <c r="BD37" s="138">
        <v>3990</v>
      </c>
      <c r="BE37" s="138">
        <v>4085</v>
      </c>
      <c r="BF37" s="138">
        <v>4170</v>
      </c>
      <c r="BG37" s="138">
        <v>4722</v>
      </c>
      <c r="BH37" s="138">
        <v>4703</v>
      </c>
      <c r="BI37" s="138">
        <v>4782</v>
      </c>
      <c r="BJ37" s="138">
        <v>4782</v>
      </c>
      <c r="BK37" s="138">
        <v>4792</v>
      </c>
      <c r="BL37" s="138">
        <v>4792</v>
      </c>
      <c r="BM37" s="138">
        <v>4792</v>
      </c>
      <c r="BN37" s="138">
        <v>4842</v>
      </c>
      <c r="BO37" s="138">
        <v>4195</v>
      </c>
      <c r="BP37" s="138">
        <v>4866</v>
      </c>
      <c r="BQ37" s="138">
        <v>5038</v>
      </c>
      <c r="BR37" s="138">
        <v>4992</v>
      </c>
      <c r="BS37" s="138">
        <v>5032</v>
      </c>
      <c r="BT37" s="138">
        <v>5042</v>
      </c>
      <c r="BU37" s="138">
        <v>3840</v>
      </c>
      <c r="BV37" s="138">
        <v>5081</v>
      </c>
      <c r="BW37" s="138">
        <v>5156</v>
      </c>
      <c r="BX37" s="138">
        <v>5183</v>
      </c>
      <c r="BY37" s="138">
        <v>5201</v>
      </c>
      <c r="BZ37" s="138">
        <v>5238</v>
      </c>
      <c r="CA37" s="138">
        <v>5227</v>
      </c>
      <c r="CB37" s="138">
        <v>5276</v>
      </c>
      <c r="CC37" s="138">
        <v>5396</v>
      </c>
      <c r="CD37" s="138">
        <v>5406</v>
      </c>
      <c r="CE37" s="138">
        <v>5406</v>
      </c>
      <c r="CF37" s="138">
        <v>5486</v>
      </c>
      <c r="CG37" s="138">
        <v>5486</v>
      </c>
      <c r="CH37" s="138">
        <v>5486</v>
      </c>
      <c r="CI37" s="138">
        <v>5553</v>
      </c>
      <c r="CJ37" s="138">
        <v>5546</v>
      </c>
      <c r="CK37" s="138">
        <v>4526</v>
      </c>
      <c r="CL37" s="138">
        <v>5633</v>
      </c>
      <c r="CM37" s="138">
        <v>5510</v>
      </c>
      <c r="CN37" s="138">
        <v>5683</v>
      </c>
      <c r="CO37" s="138">
        <v>5743</v>
      </c>
      <c r="CP37" s="138">
        <v>5786</v>
      </c>
      <c r="CQ37" s="138">
        <v>5796</v>
      </c>
      <c r="CR37" s="138">
        <v>4839</v>
      </c>
      <c r="CS37" s="138">
        <v>5793</v>
      </c>
      <c r="CT37" s="138">
        <v>5793</v>
      </c>
      <c r="CU37" s="138">
        <v>5816</v>
      </c>
      <c r="CV37" s="138">
        <v>5363</v>
      </c>
      <c r="CW37" s="138">
        <v>5853</v>
      </c>
      <c r="CX37" s="138">
        <v>5843</v>
      </c>
      <c r="CY37" s="138">
        <v>5903</v>
      </c>
      <c r="CZ37" s="138">
        <v>5906</v>
      </c>
      <c r="DA37" s="138">
        <v>5923</v>
      </c>
      <c r="DB37" s="138">
        <v>5926</v>
      </c>
      <c r="DC37" s="138">
        <v>5936</v>
      </c>
      <c r="DD37" s="138"/>
    </row>
    <row r="38" spans="1:108" ht="18.600000000000001">
      <c r="A38" s="135" t="s">
        <v>195</v>
      </c>
      <c r="B38" s="138">
        <v>0</v>
      </c>
      <c r="C38" s="138">
        <v>0</v>
      </c>
      <c r="D38" s="138">
        <v>0</v>
      </c>
      <c r="E38" s="138">
        <v>0</v>
      </c>
      <c r="F38" s="138">
        <v>0</v>
      </c>
      <c r="G38" s="137">
        <v>0</v>
      </c>
      <c r="H38" s="137">
        <v>520</v>
      </c>
      <c r="I38" s="137">
        <v>520</v>
      </c>
      <c r="J38" s="137">
        <v>520</v>
      </c>
      <c r="K38" s="137">
        <v>520</v>
      </c>
      <c r="L38" s="137">
        <v>1044</v>
      </c>
      <c r="M38" s="137">
        <v>1064</v>
      </c>
      <c r="N38" s="137">
        <v>1123</v>
      </c>
      <c r="O38" s="137">
        <v>1143</v>
      </c>
      <c r="P38" s="137">
        <v>1163</v>
      </c>
      <c r="Q38" s="137">
        <v>1163</v>
      </c>
      <c r="R38" s="137">
        <v>1163</v>
      </c>
      <c r="S38" s="138">
        <v>1306</v>
      </c>
      <c r="T38" s="138">
        <v>1386</v>
      </c>
      <c r="U38" s="138">
        <v>1426</v>
      </c>
      <c r="V38" s="138">
        <v>1486</v>
      </c>
      <c r="W38" s="138">
        <v>1546</v>
      </c>
      <c r="X38" s="138">
        <v>1546</v>
      </c>
      <c r="Y38" s="138">
        <v>1546</v>
      </c>
      <c r="Z38" s="138">
        <v>1710</v>
      </c>
      <c r="AA38" s="138">
        <v>1730</v>
      </c>
      <c r="AB38" s="138">
        <v>1855</v>
      </c>
      <c r="AC38" s="138">
        <v>1896</v>
      </c>
      <c r="AD38" s="138">
        <v>1936</v>
      </c>
      <c r="AE38" s="138">
        <v>1936</v>
      </c>
      <c r="AF38" s="138">
        <v>1956</v>
      </c>
      <c r="AG38" s="138">
        <v>1956</v>
      </c>
      <c r="AH38" s="138">
        <v>1956</v>
      </c>
      <c r="AI38" s="138">
        <v>1976</v>
      </c>
      <c r="AJ38" s="138">
        <v>2016</v>
      </c>
      <c r="AK38" s="138">
        <v>2016</v>
      </c>
      <c r="AL38" s="138">
        <v>2016</v>
      </c>
      <c r="AM38" s="138">
        <v>2014</v>
      </c>
      <c r="AN38" s="138">
        <v>2350</v>
      </c>
      <c r="AO38" s="138">
        <v>2390</v>
      </c>
      <c r="AP38" s="138">
        <v>2430</v>
      </c>
      <c r="AQ38" s="138">
        <v>2450</v>
      </c>
      <c r="AR38" s="138">
        <v>2550</v>
      </c>
      <c r="AS38" s="138">
        <v>2566</v>
      </c>
      <c r="AT38" s="138">
        <v>3016</v>
      </c>
      <c r="AU38" s="138">
        <v>3053</v>
      </c>
      <c r="AV38" s="138">
        <v>3193</v>
      </c>
      <c r="AW38" s="138">
        <v>3331</v>
      </c>
      <c r="AX38" s="138">
        <v>3451</v>
      </c>
      <c r="AY38" s="138">
        <v>3497</v>
      </c>
      <c r="AZ38" s="138">
        <v>3606</v>
      </c>
      <c r="BA38" s="138">
        <v>4135</v>
      </c>
      <c r="BB38" s="138">
        <v>4233</v>
      </c>
      <c r="BC38" s="138">
        <v>4290</v>
      </c>
      <c r="BD38" s="138">
        <v>4333</v>
      </c>
      <c r="BE38" s="138">
        <v>4633</v>
      </c>
      <c r="BF38" s="138">
        <v>4615</v>
      </c>
      <c r="BG38" s="138">
        <v>5308</v>
      </c>
      <c r="BH38" s="138">
        <v>5290</v>
      </c>
      <c r="BI38" s="138">
        <v>5428</v>
      </c>
      <c r="BJ38" s="138">
        <v>5488</v>
      </c>
      <c r="BK38" s="138">
        <v>5488</v>
      </c>
      <c r="BL38" s="138">
        <v>5548</v>
      </c>
      <c r="BM38" s="138">
        <v>5568</v>
      </c>
      <c r="BN38" s="138">
        <v>5608</v>
      </c>
      <c r="BO38" s="138">
        <v>5119</v>
      </c>
      <c r="BP38" s="138">
        <v>5648</v>
      </c>
      <c r="BQ38" s="138">
        <v>5820</v>
      </c>
      <c r="BR38" s="138">
        <v>5648</v>
      </c>
      <c r="BS38" s="138">
        <v>5648</v>
      </c>
      <c r="BT38" s="138">
        <v>5628</v>
      </c>
      <c r="BU38" s="138">
        <v>4140</v>
      </c>
      <c r="BV38" s="138">
        <v>5628</v>
      </c>
      <c r="BW38" s="138">
        <v>5696</v>
      </c>
      <c r="BX38" s="138">
        <v>5696</v>
      </c>
      <c r="BY38" s="138">
        <v>5633</v>
      </c>
      <c r="BZ38" s="138">
        <v>5705</v>
      </c>
      <c r="CA38" s="138">
        <v>5716</v>
      </c>
      <c r="CB38" s="138">
        <v>5696</v>
      </c>
      <c r="CC38" s="138">
        <v>5861</v>
      </c>
      <c r="CD38" s="138">
        <v>5860</v>
      </c>
      <c r="CE38" s="138">
        <v>5920</v>
      </c>
      <c r="CF38" s="138">
        <v>5941</v>
      </c>
      <c r="CG38" s="138">
        <v>5920</v>
      </c>
      <c r="CH38" s="138">
        <v>5941</v>
      </c>
      <c r="CI38" s="138">
        <v>5920</v>
      </c>
      <c r="CJ38" s="138">
        <v>5941</v>
      </c>
      <c r="CK38" s="138">
        <v>5342</v>
      </c>
      <c r="CL38" s="138">
        <v>5980</v>
      </c>
      <c r="CM38" s="138">
        <v>5567</v>
      </c>
      <c r="CN38" s="138">
        <v>6000</v>
      </c>
      <c r="CO38" s="138">
        <v>6000</v>
      </c>
      <c r="CP38" s="138">
        <v>6000</v>
      </c>
      <c r="CQ38" s="138">
        <v>6000</v>
      </c>
      <c r="CR38" s="138">
        <v>5013</v>
      </c>
      <c r="CS38" s="138">
        <v>6021</v>
      </c>
      <c r="CT38" s="138">
        <v>6020</v>
      </c>
      <c r="CU38" s="138">
        <v>6041</v>
      </c>
      <c r="CV38" s="138">
        <v>5239</v>
      </c>
      <c r="CW38" s="138">
        <v>6060</v>
      </c>
      <c r="CX38" s="138">
        <v>6060</v>
      </c>
      <c r="CY38" s="138">
        <v>6060</v>
      </c>
      <c r="CZ38" s="138">
        <v>6081</v>
      </c>
      <c r="DA38" s="138">
        <v>6081</v>
      </c>
      <c r="DB38" s="138">
        <v>6081</v>
      </c>
      <c r="DC38" s="138">
        <v>6081</v>
      </c>
      <c r="DD38" s="138"/>
    </row>
    <row r="39" spans="1:108" ht="18.600000000000001">
      <c r="A39" s="135" t="s">
        <v>361</v>
      </c>
      <c r="B39" s="138">
        <v>0</v>
      </c>
      <c r="C39" s="138">
        <v>0</v>
      </c>
      <c r="D39" s="138">
        <v>0</v>
      </c>
      <c r="E39" s="138">
        <v>0</v>
      </c>
      <c r="F39" s="138">
        <v>0</v>
      </c>
      <c r="G39" s="138">
        <v>0</v>
      </c>
      <c r="H39" s="138">
        <v>960</v>
      </c>
      <c r="I39" s="138">
        <v>960</v>
      </c>
      <c r="J39" s="138">
        <v>960</v>
      </c>
      <c r="K39" s="138">
        <v>960</v>
      </c>
      <c r="L39" s="138">
        <v>2228</v>
      </c>
      <c r="M39" s="138">
        <v>2228</v>
      </c>
      <c r="N39" s="138">
        <v>2228</v>
      </c>
      <c r="O39" s="138">
        <v>2468</v>
      </c>
      <c r="P39" s="138">
        <v>2468</v>
      </c>
      <c r="Q39" s="138">
        <v>2468</v>
      </c>
      <c r="R39" s="138">
        <v>2468</v>
      </c>
      <c r="S39" s="138">
        <v>2909</v>
      </c>
      <c r="T39" s="138">
        <v>2909</v>
      </c>
      <c r="U39" s="138">
        <v>2909</v>
      </c>
      <c r="V39" s="138">
        <v>2909</v>
      </c>
      <c r="W39" s="138">
        <v>3109</v>
      </c>
      <c r="X39" s="138">
        <v>3269</v>
      </c>
      <c r="Y39" s="138">
        <v>3308</v>
      </c>
      <c r="Z39" s="138">
        <v>1972</v>
      </c>
      <c r="AA39" s="138">
        <v>1972</v>
      </c>
      <c r="AB39" s="138">
        <v>2060</v>
      </c>
      <c r="AC39" s="138">
        <v>2059</v>
      </c>
      <c r="AD39" s="138">
        <v>2059</v>
      </c>
      <c r="AE39" s="138">
        <v>2059</v>
      </c>
      <c r="AF39" s="138">
        <v>2059</v>
      </c>
      <c r="AG39" s="138">
        <v>2079</v>
      </c>
      <c r="AH39" s="138">
        <v>2079</v>
      </c>
      <c r="AI39" s="138">
        <v>2079</v>
      </c>
      <c r="AJ39" s="138">
        <v>2079</v>
      </c>
      <c r="AK39" s="138">
        <v>2079</v>
      </c>
      <c r="AL39" s="138">
        <v>2079</v>
      </c>
      <c r="AM39" s="138">
        <v>2079</v>
      </c>
      <c r="AN39" s="138">
        <v>2241</v>
      </c>
      <c r="AO39" s="138">
        <v>2241</v>
      </c>
      <c r="AP39" s="138">
        <v>2281</v>
      </c>
      <c r="AQ39" s="138">
        <v>2301</v>
      </c>
      <c r="AR39" s="138">
        <v>2301</v>
      </c>
      <c r="AS39" s="138">
        <v>2406</v>
      </c>
      <c r="AT39" s="138">
        <v>2600</v>
      </c>
      <c r="AU39" s="138">
        <v>2758</v>
      </c>
      <c r="AV39" s="138">
        <v>2778</v>
      </c>
      <c r="AW39" s="138">
        <v>2822</v>
      </c>
      <c r="AX39" s="138">
        <v>3042</v>
      </c>
      <c r="AY39" s="138">
        <v>3140</v>
      </c>
      <c r="AZ39" s="138">
        <v>3357</v>
      </c>
      <c r="BA39" s="138">
        <v>3558</v>
      </c>
      <c r="BB39" s="138">
        <v>3598</v>
      </c>
      <c r="BC39" s="138">
        <v>3632</v>
      </c>
      <c r="BD39" s="138">
        <v>3638</v>
      </c>
      <c r="BE39" s="138">
        <v>3638</v>
      </c>
      <c r="BF39" s="138">
        <v>3718</v>
      </c>
      <c r="BG39" s="138">
        <v>4097</v>
      </c>
      <c r="BH39" s="138">
        <v>4045</v>
      </c>
      <c r="BI39" s="138">
        <v>4097</v>
      </c>
      <c r="BJ39" s="138">
        <v>4097</v>
      </c>
      <c r="BK39" s="138">
        <v>4097</v>
      </c>
      <c r="BL39" s="138">
        <v>4097</v>
      </c>
      <c r="BM39" s="138">
        <v>4097</v>
      </c>
      <c r="BN39" s="138">
        <v>4097</v>
      </c>
      <c r="BO39" s="138">
        <v>4004</v>
      </c>
      <c r="BP39" s="138">
        <v>4099</v>
      </c>
      <c r="BQ39" s="138">
        <v>4207</v>
      </c>
      <c r="BR39" s="138">
        <v>4197</v>
      </c>
      <c r="BS39" s="138">
        <v>4197</v>
      </c>
      <c r="BT39" s="138">
        <v>4197</v>
      </c>
      <c r="BU39" s="138">
        <v>3320</v>
      </c>
      <c r="BV39" s="138">
        <v>4216</v>
      </c>
      <c r="BW39" s="138">
        <v>4268</v>
      </c>
      <c r="BX39" s="138">
        <v>4272</v>
      </c>
      <c r="BY39" s="138">
        <v>4266</v>
      </c>
      <c r="BZ39" s="138">
        <v>4277</v>
      </c>
      <c r="CA39" s="138">
        <v>4268</v>
      </c>
      <c r="CB39" s="138">
        <v>4268</v>
      </c>
      <c r="CC39" s="138">
        <v>4268</v>
      </c>
      <c r="CD39" s="138">
        <v>4268</v>
      </c>
      <c r="CE39" s="138">
        <v>4268</v>
      </c>
      <c r="CF39" s="138">
        <v>4268</v>
      </c>
      <c r="CG39" s="138">
        <v>4268</v>
      </c>
      <c r="CH39" s="138">
        <v>4268</v>
      </c>
      <c r="CI39" s="138">
        <v>4272</v>
      </c>
      <c r="CJ39" s="138">
        <v>4268</v>
      </c>
      <c r="CK39" s="138">
        <v>4056</v>
      </c>
      <c r="CL39" s="138">
        <v>4272</v>
      </c>
      <c r="CM39" s="138">
        <v>4057</v>
      </c>
      <c r="CN39" s="138">
        <v>4272</v>
      </c>
      <c r="CO39" s="138">
        <v>4272</v>
      </c>
      <c r="CP39" s="138">
        <v>4268</v>
      </c>
      <c r="CQ39" s="138">
        <v>4268</v>
      </c>
      <c r="CR39" s="138">
        <v>3103</v>
      </c>
      <c r="CS39" s="138">
        <v>4272</v>
      </c>
      <c r="CT39" s="138">
        <v>4272</v>
      </c>
      <c r="CU39" s="138">
        <v>4368</v>
      </c>
      <c r="CV39" s="138">
        <v>3652</v>
      </c>
      <c r="CW39" s="138">
        <v>4372</v>
      </c>
      <c r="CX39" s="138">
        <v>4372</v>
      </c>
      <c r="CY39" s="138">
        <v>4372</v>
      </c>
      <c r="CZ39" s="138">
        <v>4368</v>
      </c>
      <c r="DA39" s="138">
        <v>4372</v>
      </c>
      <c r="DB39" s="138">
        <v>4368</v>
      </c>
      <c r="DC39" s="138">
        <v>4368</v>
      </c>
      <c r="DD39" s="138"/>
    </row>
    <row r="40" spans="1:108" ht="18.600000000000001">
      <c r="A40" s="135" t="s">
        <v>361</v>
      </c>
      <c r="B40" s="138">
        <v>0</v>
      </c>
      <c r="C40" s="138">
        <v>0</v>
      </c>
      <c r="D40" s="138">
        <v>0</v>
      </c>
      <c r="E40" s="138">
        <v>0</v>
      </c>
      <c r="F40" s="138">
        <v>0</v>
      </c>
      <c r="G40" s="138">
        <v>0</v>
      </c>
      <c r="H40" s="137">
        <v>960</v>
      </c>
      <c r="I40" s="137">
        <v>960</v>
      </c>
      <c r="J40" s="138">
        <v>960</v>
      </c>
      <c r="K40" s="138">
        <v>960</v>
      </c>
      <c r="L40" s="138">
        <v>2228</v>
      </c>
      <c r="M40" s="138">
        <v>2228</v>
      </c>
      <c r="N40" s="138">
        <v>2228</v>
      </c>
      <c r="O40" s="138">
        <v>2468</v>
      </c>
      <c r="P40" s="138">
        <v>2468</v>
      </c>
      <c r="Q40" s="138">
        <v>2468</v>
      </c>
      <c r="R40" s="138">
        <v>2468</v>
      </c>
      <c r="S40" s="138">
        <v>2909</v>
      </c>
      <c r="T40" s="138">
        <v>2909</v>
      </c>
      <c r="U40" s="138">
        <v>2909</v>
      </c>
      <c r="V40" s="138">
        <v>2909</v>
      </c>
      <c r="W40" s="138">
        <v>3109</v>
      </c>
      <c r="X40" s="138">
        <v>3269</v>
      </c>
      <c r="Y40" s="138">
        <v>3308</v>
      </c>
      <c r="Z40" s="138">
        <v>1972</v>
      </c>
      <c r="AA40" s="138">
        <v>1972</v>
      </c>
      <c r="AB40" s="138">
        <v>2060</v>
      </c>
      <c r="AC40" s="138">
        <v>2059</v>
      </c>
      <c r="AD40" s="138">
        <v>2059</v>
      </c>
      <c r="AE40" s="138">
        <v>2059</v>
      </c>
      <c r="AF40" s="138">
        <v>2059</v>
      </c>
      <c r="AG40" s="138">
        <v>2079</v>
      </c>
      <c r="AH40" s="138">
        <v>2079</v>
      </c>
      <c r="AI40" s="138">
        <v>2079</v>
      </c>
      <c r="AJ40" s="138">
        <v>2079</v>
      </c>
      <c r="AK40" s="138">
        <v>2079</v>
      </c>
      <c r="AL40" s="138">
        <v>2079</v>
      </c>
      <c r="AM40" s="138">
        <v>2079</v>
      </c>
      <c r="AN40" s="138">
        <v>2241</v>
      </c>
      <c r="AO40" s="138">
        <v>2241</v>
      </c>
      <c r="AP40" s="138">
        <v>2281</v>
      </c>
      <c r="AQ40" s="138">
        <v>2301</v>
      </c>
      <c r="AR40" s="138">
        <v>2301</v>
      </c>
      <c r="AS40" s="138">
        <v>2406</v>
      </c>
      <c r="AT40" s="138">
        <v>2600</v>
      </c>
      <c r="AU40" s="138">
        <v>2758</v>
      </c>
      <c r="AV40" s="138">
        <v>2778</v>
      </c>
      <c r="AW40" s="138">
        <v>2822</v>
      </c>
      <c r="AX40" s="138">
        <v>3042</v>
      </c>
      <c r="AY40" s="138">
        <v>3140</v>
      </c>
      <c r="AZ40" s="138">
        <v>3357</v>
      </c>
      <c r="BA40" s="138">
        <v>3558</v>
      </c>
      <c r="BB40" s="138">
        <v>3598</v>
      </c>
      <c r="BC40" s="138">
        <v>3632</v>
      </c>
      <c r="BD40" s="138">
        <v>3638</v>
      </c>
      <c r="BE40" s="138">
        <v>3638</v>
      </c>
      <c r="BF40" s="138">
        <v>3718</v>
      </c>
      <c r="BG40" s="138">
        <v>4097</v>
      </c>
      <c r="BH40" s="138">
        <v>4045</v>
      </c>
      <c r="BI40" s="138">
        <v>4097</v>
      </c>
      <c r="BJ40" s="138">
        <v>4097</v>
      </c>
      <c r="BK40" s="138">
        <v>4097</v>
      </c>
      <c r="BL40" s="138">
        <v>4097</v>
      </c>
      <c r="BM40" s="138">
        <v>4097</v>
      </c>
      <c r="BN40" s="138">
        <v>4097</v>
      </c>
      <c r="BO40" s="138">
        <v>4004</v>
      </c>
      <c r="BP40" s="138">
        <v>4099</v>
      </c>
      <c r="BQ40" s="138">
        <v>4207</v>
      </c>
      <c r="BR40" s="138">
        <v>4197</v>
      </c>
      <c r="BS40" s="138">
        <v>4197</v>
      </c>
      <c r="BT40" s="138">
        <v>4197</v>
      </c>
      <c r="BU40" s="138">
        <v>3320</v>
      </c>
      <c r="BV40" s="138">
        <v>4216</v>
      </c>
      <c r="BW40" s="138">
        <v>4268</v>
      </c>
      <c r="BX40" s="138">
        <v>4272</v>
      </c>
      <c r="BY40" s="138">
        <v>4266</v>
      </c>
      <c r="BZ40" s="138">
        <v>4277</v>
      </c>
      <c r="CA40" s="138">
        <v>4268</v>
      </c>
      <c r="CB40" s="138">
        <v>4268</v>
      </c>
      <c r="CC40" s="138">
        <v>4268</v>
      </c>
      <c r="CD40" s="138">
        <v>4268</v>
      </c>
      <c r="CE40" s="138">
        <v>4268</v>
      </c>
      <c r="CF40" s="138">
        <v>4268</v>
      </c>
      <c r="CG40" s="138">
        <v>4268</v>
      </c>
      <c r="CH40" s="138">
        <v>4268</v>
      </c>
      <c r="CI40" s="138">
        <v>4272</v>
      </c>
      <c r="CJ40" s="138">
        <v>4268</v>
      </c>
      <c r="CK40" s="138">
        <v>4056</v>
      </c>
      <c r="CL40" s="138">
        <v>4272</v>
      </c>
      <c r="CM40" s="138">
        <v>4057</v>
      </c>
      <c r="CN40" s="138">
        <v>4272</v>
      </c>
      <c r="CO40" s="138">
        <v>4272</v>
      </c>
      <c r="CP40" s="138">
        <v>4268</v>
      </c>
      <c r="CQ40" s="138">
        <v>4268</v>
      </c>
      <c r="CR40" s="138">
        <v>3103</v>
      </c>
      <c r="CS40" s="138">
        <v>4272</v>
      </c>
      <c r="CT40" s="138">
        <v>4272</v>
      </c>
      <c r="CU40" s="138">
        <v>4368</v>
      </c>
      <c r="CV40" s="138">
        <v>3652</v>
      </c>
      <c r="CW40" s="138">
        <v>4372</v>
      </c>
      <c r="CX40" s="138">
        <v>4372</v>
      </c>
      <c r="CY40" s="138">
        <v>4372</v>
      </c>
      <c r="CZ40" s="138">
        <v>4368</v>
      </c>
      <c r="DA40" s="138">
        <v>4372</v>
      </c>
      <c r="DB40" s="138">
        <v>4368</v>
      </c>
      <c r="DC40" s="138">
        <v>4368</v>
      </c>
      <c r="DD40" s="138"/>
    </row>
    <row r="41" spans="1:108" ht="18.600000000000001">
      <c r="A41" s="135" t="s">
        <v>362</v>
      </c>
      <c r="B41" s="138">
        <v>0</v>
      </c>
      <c r="C41" s="138">
        <v>0</v>
      </c>
      <c r="D41" s="138">
        <v>0</v>
      </c>
      <c r="E41" s="138">
        <v>0</v>
      </c>
      <c r="F41" s="138">
        <v>0</v>
      </c>
      <c r="G41" s="138">
        <v>0</v>
      </c>
      <c r="H41" s="137">
        <v>340</v>
      </c>
      <c r="I41" s="137">
        <v>340</v>
      </c>
      <c r="J41" s="137">
        <v>520</v>
      </c>
      <c r="K41" s="137">
        <v>520</v>
      </c>
      <c r="L41" s="137">
        <v>660</v>
      </c>
      <c r="M41" s="137">
        <v>660</v>
      </c>
      <c r="N41" s="137">
        <v>740</v>
      </c>
      <c r="O41" s="137">
        <v>740</v>
      </c>
      <c r="P41" s="137">
        <v>780</v>
      </c>
      <c r="Q41" s="137">
        <v>1120</v>
      </c>
      <c r="R41" s="137">
        <v>1120</v>
      </c>
      <c r="S41" s="138">
        <v>1240</v>
      </c>
      <c r="T41" s="138">
        <v>1320</v>
      </c>
      <c r="U41" s="138">
        <v>1400</v>
      </c>
      <c r="V41" s="138">
        <v>1400</v>
      </c>
      <c r="W41" s="138">
        <v>1480</v>
      </c>
      <c r="X41" s="138">
        <v>1740</v>
      </c>
      <c r="Y41" s="138">
        <v>1740</v>
      </c>
      <c r="Z41" s="138">
        <v>1800</v>
      </c>
      <c r="AA41" s="138">
        <v>1800</v>
      </c>
      <c r="AB41" s="138">
        <v>1883</v>
      </c>
      <c r="AC41" s="138">
        <v>1883</v>
      </c>
      <c r="AD41" s="138">
        <v>1883</v>
      </c>
      <c r="AE41" s="138">
        <v>1883</v>
      </c>
      <c r="AF41" s="138">
        <v>1883</v>
      </c>
      <c r="AG41" s="138">
        <v>1883</v>
      </c>
      <c r="AH41" s="138">
        <v>1903</v>
      </c>
      <c r="AI41" s="138">
        <v>1903</v>
      </c>
      <c r="AJ41" s="138">
        <v>1903</v>
      </c>
      <c r="AK41" s="138">
        <v>1903</v>
      </c>
      <c r="AL41" s="138">
        <v>1903</v>
      </c>
      <c r="AM41" s="138">
        <v>1903</v>
      </c>
      <c r="AN41" s="138">
        <v>1903</v>
      </c>
      <c r="AO41" s="138">
        <v>1923</v>
      </c>
      <c r="AP41" s="138">
        <v>1943</v>
      </c>
      <c r="AQ41" s="138">
        <v>1983</v>
      </c>
      <c r="AR41" s="138">
        <v>2003</v>
      </c>
      <c r="AS41" s="138">
        <v>2025</v>
      </c>
      <c r="AT41" s="138">
        <v>2193</v>
      </c>
      <c r="AU41" s="138">
        <v>2193</v>
      </c>
      <c r="AV41" s="138">
        <v>2313</v>
      </c>
      <c r="AW41" s="138">
        <v>2396</v>
      </c>
      <c r="AX41" s="138">
        <v>2496</v>
      </c>
      <c r="AY41" s="138">
        <v>2617</v>
      </c>
      <c r="AZ41" s="138">
        <v>2762</v>
      </c>
      <c r="BA41" s="138">
        <v>2868</v>
      </c>
      <c r="BB41" s="138">
        <v>2888</v>
      </c>
      <c r="BC41" s="138">
        <v>2946</v>
      </c>
      <c r="BD41" s="138">
        <v>3068</v>
      </c>
      <c r="BE41" s="138">
        <v>3088</v>
      </c>
      <c r="BF41" s="138">
        <v>3108</v>
      </c>
      <c r="BG41" s="138">
        <v>3345</v>
      </c>
      <c r="BH41" s="138">
        <v>3320</v>
      </c>
      <c r="BI41" s="138">
        <v>3345</v>
      </c>
      <c r="BJ41" s="138">
        <v>3345</v>
      </c>
      <c r="BK41" s="138">
        <v>3345</v>
      </c>
      <c r="BL41" s="138">
        <v>3345</v>
      </c>
      <c r="BM41" s="138">
        <v>3345</v>
      </c>
      <c r="BN41" s="138">
        <v>3345</v>
      </c>
      <c r="BO41" s="138">
        <v>3316</v>
      </c>
      <c r="BP41" s="138">
        <v>3349</v>
      </c>
      <c r="BQ41" s="138">
        <v>3371</v>
      </c>
      <c r="BR41" s="138">
        <v>3345</v>
      </c>
      <c r="BS41" s="138">
        <v>3345</v>
      </c>
      <c r="BT41" s="138">
        <v>3345</v>
      </c>
      <c r="BU41" s="138">
        <v>3240</v>
      </c>
      <c r="BV41" s="138">
        <v>3349</v>
      </c>
      <c r="BW41" s="138">
        <v>3345</v>
      </c>
      <c r="BX41" s="138">
        <v>3345</v>
      </c>
      <c r="BY41" s="138">
        <v>3353</v>
      </c>
      <c r="BZ41" s="138">
        <v>3357</v>
      </c>
      <c r="CA41" s="138">
        <v>3345</v>
      </c>
      <c r="CB41" s="138">
        <v>3365</v>
      </c>
      <c r="CC41" s="138">
        <v>3385</v>
      </c>
      <c r="CD41" s="138">
        <v>3385</v>
      </c>
      <c r="CE41" s="138">
        <v>3385</v>
      </c>
      <c r="CF41" s="138">
        <v>3445</v>
      </c>
      <c r="CG41" s="138">
        <v>3445</v>
      </c>
      <c r="CH41" s="138">
        <v>3445</v>
      </c>
      <c r="CI41" s="138">
        <v>3445</v>
      </c>
      <c r="CJ41" s="138">
        <v>3445</v>
      </c>
      <c r="CK41" s="138">
        <v>3375</v>
      </c>
      <c r="CL41" s="138">
        <v>3445</v>
      </c>
      <c r="CM41" s="138">
        <v>3442</v>
      </c>
      <c r="CN41" s="138">
        <v>3445</v>
      </c>
      <c r="CO41" s="138">
        <v>3445</v>
      </c>
      <c r="CP41" s="138">
        <v>3445</v>
      </c>
      <c r="CQ41" s="138">
        <v>3445</v>
      </c>
      <c r="CR41" s="138">
        <v>2882</v>
      </c>
      <c r="CS41" s="138">
        <v>3445</v>
      </c>
      <c r="CT41" s="138">
        <v>3445</v>
      </c>
      <c r="CU41" s="138">
        <v>3445</v>
      </c>
      <c r="CV41" s="138">
        <v>3420</v>
      </c>
      <c r="CW41" s="138">
        <v>3445</v>
      </c>
      <c r="CX41" s="138">
        <v>3445</v>
      </c>
      <c r="CY41" s="138">
        <v>3445</v>
      </c>
      <c r="CZ41" s="138">
        <v>3445</v>
      </c>
      <c r="DA41" s="138">
        <v>3445</v>
      </c>
      <c r="DB41" s="138">
        <v>3445</v>
      </c>
      <c r="DC41" s="138">
        <v>3445</v>
      </c>
      <c r="DD41" s="138"/>
    </row>
    <row r="42" spans="1:108" ht="18.600000000000001">
      <c r="A42" s="135" t="s">
        <v>198</v>
      </c>
      <c r="B42" s="138">
        <v>0</v>
      </c>
      <c r="C42" s="138">
        <v>0</v>
      </c>
      <c r="D42" s="138">
        <v>0</v>
      </c>
      <c r="E42" s="138">
        <v>0</v>
      </c>
      <c r="F42" s="138">
        <v>0</v>
      </c>
      <c r="G42" s="138">
        <v>0</v>
      </c>
      <c r="H42" s="138">
        <v>400</v>
      </c>
      <c r="I42" s="138">
        <v>500</v>
      </c>
      <c r="J42" s="137">
        <v>520</v>
      </c>
      <c r="K42" s="138">
        <v>520</v>
      </c>
      <c r="L42" s="138">
        <v>680</v>
      </c>
      <c r="M42" s="138">
        <v>680</v>
      </c>
      <c r="N42" s="138">
        <v>740</v>
      </c>
      <c r="O42" s="138">
        <v>840</v>
      </c>
      <c r="P42" s="138">
        <v>880</v>
      </c>
      <c r="Q42" s="138">
        <v>1040</v>
      </c>
      <c r="R42" s="138">
        <v>1040</v>
      </c>
      <c r="S42" s="138">
        <v>1240</v>
      </c>
      <c r="T42" s="138">
        <v>1280</v>
      </c>
      <c r="U42" s="138">
        <v>1300</v>
      </c>
      <c r="V42" s="138">
        <v>1400</v>
      </c>
      <c r="W42" s="138">
        <v>1400</v>
      </c>
      <c r="X42" s="138">
        <v>1440</v>
      </c>
      <c r="Y42" s="138">
        <v>1440</v>
      </c>
      <c r="Z42" s="138">
        <v>1567</v>
      </c>
      <c r="AA42" s="138">
        <v>1567</v>
      </c>
      <c r="AB42" s="138">
        <v>1628</v>
      </c>
      <c r="AC42" s="138">
        <v>1627</v>
      </c>
      <c r="AD42" s="138">
        <v>1627</v>
      </c>
      <c r="AE42" s="138">
        <v>1727</v>
      </c>
      <c r="AF42" s="138">
        <v>1727</v>
      </c>
      <c r="AG42" s="138">
        <v>1767</v>
      </c>
      <c r="AH42" s="138">
        <v>1807</v>
      </c>
      <c r="AI42" s="138">
        <v>1827</v>
      </c>
      <c r="AJ42" s="138">
        <v>1827</v>
      </c>
      <c r="AK42" s="138">
        <v>1827</v>
      </c>
      <c r="AL42" s="138">
        <v>1887</v>
      </c>
      <c r="AM42" s="138">
        <v>1887</v>
      </c>
      <c r="AN42" s="138">
        <v>1950</v>
      </c>
      <c r="AO42" s="138">
        <v>1950</v>
      </c>
      <c r="AP42" s="138">
        <v>1950</v>
      </c>
      <c r="AQ42" s="138">
        <v>1950</v>
      </c>
      <c r="AR42" s="138">
        <v>2050</v>
      </c>
      <c r="AS42" s="138">
        <v>2053</v>
      </c>
      <c r="AT42" s="138">
        <v>2053</v>
      </c>
      <c r="AU42" s="138">
        <v>2052</v>
      </c>
      <c r="AV42" s="138">
        <v>2052</v>
      </c>
      <c r="AW42" s="138">
        <v>2106</v>
      </c>
      <c r="AX42" s="138">
        <v>2206</v>
      </c>
      <c r="AY42" s="138">
        <v>2551</v>
      </c>
      <c r="AZ42" s="138">
        <v>2679</v>
      </c>
      <c r="BA42" s="138">
        <v>2842</v>
      </c>
      <c r="BB42" s="138">
        <v>2862</v>
      </c>
      <c r="BC42" s="138">
        <v>2882</v>
      </c>
      <c r="BD42" s="138">
        <v>3062</v>
      </c>
      <c r="BE42" s="138">
        <v>3342</v>
      </c>
      <c r="BF42" s="138">
        <v>3362</v>
      </c>
      <c r="BG42" s="138">
        <v>3735</v>
      </c>
      <c r="BH42" s="138">
        <v>3726</v>
      </c>
      <c r="BI42" s="138">
        <v>3736</v>
      </c>
      <c r="BJ42" s="138">
        <v>3735</v>
      </c>
      <c r="BK42" s="138">
        <v>3814</v>
      </c>
      <c r="BL42" s="138">
        <v>3835</v>
      </c>
      <c r="BM42" s="138">
        <v>3836</v>
      </c>
      <c r="BN42" s="138">
        <v>3836</v>
      </c>
      <c r="BO42" s="138">
        <v>3868</v>
      </c>
      <c r="BP42" s="138">
        <v>3916</v>
      </c>
      <c r="BQ42" s="138">
        <v>3941</v>
      </c>
      <c r="BR42" s="138">
        <v>3916</v>
      </c>
      <c r="BS42" s="138">
        <v>3935</v>
      </c>
      <c r="BT42" s="138">
        <v>4034</v>
      </c>
      <c r="BU42" s="138">
        <v>3940</v>
      </c>
      <c r="BV42" s="138">
        <v>4084</v>
      </c>
      <c r="BW42" s="138">
        <v>4319</v>
      </c>
      <c r="BX42" s="138">
        <v>4319</v>
      </c>
      <c r="BY42" s="138">
        <v>4330</v>
      </c>
      <c r="BZ42" s="138">
        <v>4385</v>
      </c>
      <c r="CA42" s="138">
        <v>4361</v>
      </c>
      <c r="CB42" s="138">
        <v>4359</v>
      </c>
      <c r="CC42" s="138">
        <v>4452</v>
      </c>
      <c r="CD42" s="138">
        <v>4452</v>
      </c>
      <c r="CE42" s="138">
        <v>4452</v>
      </c>
      <c r="CF42" s="138">
        <v>4446</v>
      </c>
      <c r="CG42" s="138">
        <v>4452</v>
      </c>
      <c r="CH42" s="138">
        <v>4446</v>
      </c>
      <c r="CI42" s="138">
        <v>4488</v>
      </c>
      <c r="CJ42" s="138">
        <v>4492</v>
      </c>
      <c r="CK42" s="138">
        <v>4292</v>
      </c>
      <c r="CL42" s="138">
        <v>4625</v>
      </c>
      <c r="CM42" s="138">
        <v>4335</v>
      </c>
      <c r="CN42" s="138">
        <v>4619</v>
      </c>
      <c r="CO42" s="138">
        <v>4638</v>
      </c>
      <c r="CP42" s="138">
        <v>4640</v>
      </c>
      <c r="CQ42" s="138">
        <v>4644</v>
      </c>
      <c r="CR42" s="138">
        <v>4091</v>
      </c>
      <c r="CS42" s="138">
        <v>4640</v>
      </c>
      <c r="CT42" s="138">
        <v>4638</v>
      </c>
      <c r="CU42" s="138">
        <v>4778</v>
      </c>
      <c r="CV42" s="138">
        <v>4696</v>
      </c>
      <c r="CW42" s="138">
        <v>5025</v>
      </c>
      <c r="CX42" s="138">
        <v>5099</v>
      </c>
      <c r="CY42" s="138">
        <v>5100</v>
      </c>
      <c r="CZ42" s="138">
        <v>5104</v>
      </c>
      <c r="DA42" s="138">
        <v>5098</v>
      </c>
      <c r="DB42" s="138">
        <v>5100</v>
      </c>
      <c r="DC42" s="138">
        <v>5098</v>
      </c>
      <c r="DD42" s="138"/>
    </row>
    <row r="43" spans="1:108" ht="18.600000000000001">
      <c r="A43" s="135" t="s">
        <v>220</v>
      </c>
      <c r="B43" s="138">
        <v>0</v>
      </c>
      <c r="C43" s="138">
        <v>0</v>
      </c>
      <c r="D43" s="138">
        <v>0</v>
      </c>
      <c r="E43" s="138">
        <v>0</v>
      </c>
      <c r="F43" s="138">
        <v>0</v>
      </c>
      <c r="G43" s="137">
        <v>0</v>
      </c>
      <c r="H43" s="138">
        <v>220</v>
      </c>
      <c r="I43" s="138">
        <v>240</v>
      </c>
      <c r="J43" s="138">
        <v>340</v>
      </c>
      <c r="K43" s="138">
        <v>340</v>
      </c>
      <c r="L43" s="138">
        <v>480</v>
      </c>
      <c r="M43" s="138">
        <v>500</v>
      </c>
      <c r="N43" s="138">
        <v>500</v>
      </c>
      <c r="O43" s="138">
        <v>500</v>
      </c>
      <c r="P43" s="138">
        <v>560</v>
      </c>
      <c r="Q43" s="138">
        <v>640</v>
      </c>
      <c r="R43" s="138">
        <v>660</v>
      </c>
      <c r="S43" s="138">
        <v>700</v>
      </c>
      <c r="T43" s="138">
        <v>700</v>
      </c>
      <c r="U43" s="138">
        <v>760</v>
      </c>
      <c r="V43" s="138">
        <v>880</v>
      </c>
      <c r="W43" s="138">
        <v>980</v>
      </c>
      <c r="X43" s="138">
        <v>1140</v>
      </c>
      <c r="Y43" s="138">
        <v>1200</v>
      </c>
      <c r="Z43" s="138">
        <v>1240</v>
      </c>
      <c r="AA43" s="138">
        <v>1240</v>
      </c>
      <c r="AB43" s="138">
        <v>1300</v>
      </c>
      <c r="AC43" s="138">
        <v>1360</v>
      </c>
      <c r="AD43" s="138">
        <v>1400</v>
      </c>
      <c r="AE43" s="138">
        <v>1400</v>
      </c>
      <c r="AF43" s="138">
        <v>1400</v>
      </c>
      <c r="AG43" s="138">
        <v>1460</v>
      </c>
      <c r="AH43" s="138">
        <v>1460</v>
      </c>
      <c r="AI43" s="138">
        <v>1460</v>
      </c>
      <c r="AJ43" s="138">
        <v>1460</v>
      </c>
      <c r="AK43" s="138">
        <v>1460</v>
      </c>
      <c r="AL43" s="138">
        <v>1520</v>
      </c>
      <c r="AM43" s="138">
        <v>1520</v>
      </c>
      <c r="AN43" s="138">
        <v>1540</v>
      </c>
      <c r="AO43" s="138">
        <v>1540</v>
      </c>
      <c r="AP43" s="138">
        <v>1540</v>
      </c>
      <c r="AQ43" s="138">
        <v>1580</v>
      </c>
      <c r="AR43" s="138">
        <v>1600</v>
      </c>
      <c r="AS43" s="138">
        <v>1660</v>
      </c>
      <c r="AT43" s="138">
        <v>1827</v>
      </c>
      <c r="AU43" s="138">
        <v>1927</v>
      </c>
      <c r="AV43" s="138">
        <v>2007</v>
      </c>
      <c r="AW43" s="138">
        <v>2167</v>
      </c>
      <c r="AX43" s="138">
        <v>2227</v>
      </c>
      <c r="AY43" s="138">
        <v>2327</v>
      </c>
      <c r="AZ43" s="138">
        <v>2429</v>
      </c>
      <c r="BA43" s="138">
        <v>2512</v>
      </c>
      <c r="BB43" s="138">
        <v>2572</v>
      </c>
      <c r="BC43" s="138">
        <v>2611</v>
      </c>
      <c r="BD43" s="138">
        <v>2632</v>
      </c>
      <c r="BE43" s="138">
        <v>2732</v>
      </c>
      <c r="BF43" s="138">
        <v>2832</v>
      </c>
      <c r="BG43" s="138">
        <v>2962</v>
      </c>
      <c r="BH43" s="138">
        <v>3008</v>
      </c>
      <c r="BI43" s="138">
        <v>3090</v>
      </c>
      <c r="BJ43" s="138">
        <v>3110</v>
      </c>
      <c r="BK43" s="138">
        <v>3129</v>
      </c>
      <c r="BL43" s="138">
        <v>3150</v>
      </c>
      <c r="BM43" s="138">
        <v>3190</v>
      </c>
      <c r="BN43" s="138">
        <v>3310</v>
      </c>
      <c r="BO43" s="138">
        <v>3282</v>
      </c>
      <c r="BP43" s="138">
        <v>3313</v>
      </c>
      <c r="BQ43" s="138">
        <v>3347</v>
      </c>
      <c r="BR43" s="138">
        <v>3529</v>
      </c>
      <c r="BS43" s="138">
        <v>3650</v>
      </c>
      <c r="BT43" s="138">
        <v>3780</v>
      </c>
      <c r="BU43" s="138">
        <v>3800</v>
      </c>
      <c r="BV43" s="138">
        <v>3931</v>
      </c>
      <c r="BW43" s="138">
        <v>3999</v>
      </c>
      <c r="BX43" s="138">
        <v>4039</v>
      </c>
      <c r="BY43" s="138">
        <v>4065</v>
      </c>
      <c r="BZ43" s="138">
        <v>4087</v>
      </c>
      <c r="CA43" s="138">
        <v>4121</v>
      </c>
      <c r="CB43" s="138">
        <v>4191</v>
      </c>
      <c r="CC43" s="138">
        <v>4293</v>
      </c>
      <c r="CD43" s="138">
        <v>4313</v>
      </c>
      <c r="CE43" s="138">
        <v>4372</v>
      </c>
      <c r="CF43" s="138">
        <v>4393</v>
      </c>
      <c r="CG43" s="138">
        <v>4432</v>
      </c>
      <c r="CH43" s="138">
        <v>4452</v>
      </c>
      <c r="CI43" s="138">
        <v>4522</v>
      </c>
      <c r="CJ43" s="138">
        <v>4562</v>
      </c>
      <c r="CK43" s="138">
        <v>4525</v>
      </c>
      <c r="CL43" s="138">
        <v>4678</v>
      </c>
      <c r="CM43" s="138">
        <v>4713</v>
      </c>
      <c r="CN43" s="138">
        <v>4847</v>
      </c>
      <c r="CO43" s="138">
        <v>4938</v>
      </c>
      <c r="CP43" s="138">
        <v>4987</v>
      </c>
      <c r="CQ43" s="138">
        <v>5015</v>
      </c>
      <c r="CR43" s="138">
        <v>4609</v>
      </c>
      <c r="CS43" s="138">
        <v>5175</v>
      </c>
      <c r="CT43" s="138">
        <v>5183</v>
      </c>
      <c r="CU43" s="138">
        <v>5180</v>
      </c>
      <c r="CV43" s="138">
        <v>5213</v>
      </c>
      <c r="CW43" s="138">
        <v>5266</v>
      </c>
      <c r="CX43" s="138">
        <v>5260</v>
      </c>
      <c r="CY43" s="138">
        <v>5296</v>
      </c>
      <c r="CZ43" s="138">
        <v>5316</v>
      </c>
      <c r="DA43" s="138">
        <v>5343</v>
      </c>
      <c r="DB43" s="138">
        <v>5356</v>
      </c>
      <c r="DC43" s="138">
        <v>5383</v>
      </c>
      <c r="DD43" s="138"/>
    </row>
    <row r="44" spans="1:108" ht="18.600000000000001">
      <c r="A44" s="135" t="s">
        <v>107</v>
      </c>
      <c r="B44" s="138">
        <v>0</v>
      </c>
      <c r="C44" s="138">
        <v>0</v>
      </c>
      <c r="D44" s="138">
        <v>0</v>
      </c>
      <c r="E44" s="137">
        <v>0</v>
      </c>
      <c r="F44" s="138">
        <v>0</v>
      </c>
      <c r="G44" s="138">
        <v>0</v>
      </c>
      <c r="H44" s="137">
        <v>520</v>
      </c>
      <c r="I44" s="137">
        <v>520</v>
      </c>
      <c r="J44" s="137">
        <v>520</v>
      </c>
      <c r="K44" s="137">
        <v>520</v>
      </c>
      <c r="L44" s="137">
        <v>2000</v>
      </c>
      <c r="M44" s="137">
        <v>2000</v>
      </c>
      <c r="N44" s="137">
        <v>2000</v>
      </c>
      <c r="O44" s="137">
        <v>2000</v>
      </c>
      <c r="P44" s="137">
        <v>2000</v>
      </c>
      <c r="Q44" s="137">
        <v>2000</v>
      </c>
      <c r="R44" s="137">
        <v>2000</v>
      </c>
      <c r="S44" s="138">
        <v>2790</v>
      </c>
      <c r="T44" s="138">
        <v>2910</v>
      </c>
      <c r="U44" s="138">
        <v>2920</v>
      </c>
      <c r="V44" s="138">
        <v>2980</v>
      </c>
      <c r="W44" s="138">
        <v>3020</v>
      </c>
      <c r="X44" s="138">
        <v>3060</v>
      </c>
      <c r="Y44" s="138">
        <v>3226</v>
      </c>
      <c r="Z44" s="138">
        <v>3348</v>
      </c>
      <c r="AA44" s="138">
        <v>3348</v>
      </c>
      <c r="AB44" s="138">
        <v>4079</v>
      </c>
      <c r="AC44" s="138">
        <v>4139</v>
      </c>
      <c r="AD44" s="138">
        <v>4199</v>
      </c>
      <c r="AE44" s="138">
        <v>4199</v>
      </c>
      <c r="AF44" s="138">
        <v>4199</v>
      </c>
      <c r="AG44" s="138">
        <v>4219</v>
      </c>
      <c r="AH44" s="138">
        <v>4219</v>
      </c>
      <c r="AI44" s="138">
        <v>4219</v>
      </c>
      <c r="AJ44" s="138">
        <v>4319</v>
      </c>
      <c r="AK44" s="138">
        <v>4319</v>
      </c>
      <c r="AL44" s="138">
        <v>4319</v>
      </c>
      <c r="AM44" s="138">
        <v>4316</v>
      </c>
      <c r="AN44" s="138">
        <v>4732</v>
      </c>
      <c r="AO44" s="138">
        <v>4732</v>
      </c>
      <c r="AP44" s="138">
        <v>4782</v>
      </c>
      <c r="AQ44" s="138">
        <v>4782</v>
      </c>
      <c r="AR44" s="138">
        <v>4782</v>
      </c>
      <c r="AS44" s="138">
        <v>4864</v>
      </c>
      <c r="AT44" s="138">
        <v>5522</v>
      </c>
      <c r="AU44" s="138">
        <v>5559</v>
      </c>
      <c r="AV44" s="138">
        <v>5559</v>
      </c>
      <c r="AW44" s="138">
        <v>5723</v>
      </c>
      <c r="AX44" s="138">
        <v>5793</v>
      </c>
      <c r="AY44" s="138">
        <v>5797</v>
      </c>
      <c r="AZ44" s="138">
        <v>5814</v>
      </c>
      <c r="BA44" s="138">
        <v>6708</v>
      </c>
      <c r="BB44" s="138">
        <v>6808</v>
      </c>
      <c r="BC44" s="138">
        <v>6079</v>
      </c>
      <c r="BD44" s="138">
        <v>6828</v>
      </c>
      <c r="BE44" s="138">
        <v>7068</v>
      </c>
      <c r="BF44" s="138">
        <v>7068</v>
      </c>
      <c r="BG44" s="138">
        <v>7443</v>
      </c>
      <c r="BH44" s="138">
        <v>6787</v>
      </c>
      <c r="BI44" s="138">
        <v>7443</v>
      </c>
      <c r="BJ44" s="138">
        <v>7443</v>
      </c>
      <c r="BK44" s="138">
        <v>7443</v>
      </c>
      <c r="BL44" s="138">
        <v>7443</v>
      </c>
      <c r="BM44" s="138">
        <v>7523</v>
      </c>
      <c r="BN44" s="138">
        <v>7663</v>
      </c>
      <c r="BO44" s="138">
        <v>6298</v>
      </c>
      <c r="BP44" s="138">
        <v>7703</v>
      </c>
      <c r="BQ44" s="138">
        <v>7837</v>
      </c>
      <c r="BR44" s="138">
        <v>7723</v>
      </c>
      <c r="BS44" s="138">
        <v>7763</v>
      </c>
      <c r="BT44" s="138">
        <v>7763</v>
      </c>
      <c r="BU44" s="138">
        <v>4030</v>
      </c>
      <c r="BV44" s="138">
        <v>7773</v>
      </c>
      <c r="BW44" s="138">
        <v>7843</v>
      </c>
      <c r="BX44" s="138">
        <v>7843</v>
      </c>
      <c r="BY44" s="138">
        <v>7780</v>
      </c>
      <c r="BZ44" s="138">
        <v>7860</v>
      </c>
      <c r="CA44" s="138">
        <v>7843</v>
      </c>
      <c r="CB44" s="138">
        <v>7843</v>
      </c>
      <c r="CC44" s="138">
        <v>7843</v>
      </c>
      <c r="CD44" s="138">
        <v>7843</v>
      </c>
      <c r="CE44" s="138">
        <v>7843</v>
      </c>
      <c r="CF44" s="138">
        <v>7843</v>
      </c>
      <c r="CG44" s="138">
        <v>7843</v>
      </c>
      <c r="CH44" s="138">
        <v>7843</v>
      </c>
      <c r="CI44" s="138">
        <v>7843</v>
      </c>
      <c r="CJ44" s="138">
        <v>7843</v>
      </c>
      <c r="CK44" s="138">
        <v>5641</v>
      </c>
      <c r="CL44" s="138">
        <v>7843</v>
      </c>
      <c r="CM44" s="138">
        <v>7376</v>
      </c>
      <c r="CN44" s="138">
        <v>7843</v>
      </c>
      <c r="CO44" s="138">
        <v>7843</v>
      </c>
      <c r="CP44" s="138">
        <v>7843</v>
      </c>
      <c r="CQ44" s="138">
        <v>7843</v>
      </c>
      <c r="CR44" s="138">
        <v>4946</v>
      </c>
      <c r="CS44" s="138">
        <v>7843</v>
      </c>
      <c r="CT44" s="138">
        <v>7843</v>
      </c>
      <c r="CU44" s="138">
        <v>7843</v>
      </c>
      <c r="CV44" s="138">
        <v>7302</v>
      </c>
      <c r="CW44" s="138">
        <v>7843</v>
      </c>
      <c r="CX44" s="138">
        <v>7843</v>
      </c>
      <c r="CY44" s="138">
        <v>7843</v>
      </c>
      <c r="CZ44" s="138">
        <v>7843</v>
      </c>
      <c r="DA44" s="138">
        <v>7843</v>
      </c>
      <c r="DB44" s="138">
        <v>7843</v>
      </c>
      <c r="DC44" s="138">
        <v>7843</v>
      </c>
      <c r="DD44" s="138"/>
    </row>
    <row r="45" spans="1:108" ht="18.600000000000001">
      <c r="A45" s="135" t="s">
        <v>115</v>
      </c>
      <c r="B45" s="138">
        <v>0</v>
      </c>
      <c r="C45" s="138">
        <v>0</v>
      </c>
      <c r="D45" s="138">
        <v>0</v>
      </c>
      <c r="E45" s="138">
        <v>0</v>
      </c>
      <c r="F45" s="138">
        <v>0</v>
      </c>
      <c r="G45" s="137">
        <v>0</v>
      </c>
      <c r="H45" s="138">
        <v>60</v>
      </c>
      <c r="I45" s="138">
        <v>60</v>
      </c>
      <c r="J45" s="137">
        <v>440</v>
      </c>
      <c r="K45" s="137">
        <v>520</v>
      </c>
      <c r="L45" s="137">
        <v>911</v>
      </c>
      <c r="M45" s="137">
        <v>911</v>
      </c>
      <c r="N45" s="137">
        <v>911</v>
      </c>
      <c r="O45" s="137">
        <v>911</v>
      </c>
      <c r="P45" s="137">
        <v>911</v>
      </c>
      <c r="Q45" s="137">
        <v>911</v>
      </c>
      <c r="R45" s="137">
        <v>904</v>
      </c>
      <c r="S45" s="138">
        <v>1119</v>
      </c>
      <c r="T45" s="138">
        <v>1119</v>
      </c>
      <c r="U45" s="138">
        <v>1119</v>
      </c>
      <c r="V45" s="138">
        <v>1379</v>
      </c>
      <c r="W45" s="138">
        <v>1384</v>
      </c>
      <c r="X45" s="138">
        <v>1384</v>
      </c>
      <c r="Y45" s="138">
        <v>1393</v>
      </c>
      <c r="Z45" s="138">
        <v>1426</v>
      </c>
      <c r="AA45" s="138">
        <v>1426</v>
      </c>
      <c r="AB45" s="138">
        <v>1466</v>
      </c>
      <c r="AC45" s="138">
        <v>1486</v>
      </c>
      <c r="AD45" s="138">
        <v>1506</v>
      </c>
      <c r="AE45" s="138">
        <v>1526</v>
      </c>
      <c r="AF45" s="138">
        <v>1586</v>
      </c>
      <c r="AG45" s="138">
        <v>1626</v>
      </c>
      <c r="AH45" s="138">
        <v>1706</v>
      </c>
      <c r="AI45" s="138">
        <v>1706</v>
      </c>
      <c r="AJ45" s="138">
        <v>1706</v>
      </c>
      <c r="AK45" s="138">
        <v>1766</v>
      </c>
      <c r="AL45" s="138">
        <v>1766</v>
      </c>
      <c r="AM45" s="138">
        <v>1774</v>
      </c>
      <c r="AN45" s="138">
        <v>1861</v>
      </c>
      <c r="AO45" s="138">
        <v>1961</v>
      </c>
      <c r="AP45" s="138">
        <v>1961</v>
      </c>
      <c r="AQ45" s="138">
        <v>2001</v>
      </c>
      <c r="AR45" s="138">
        <v>2061</v>
      </c>
      <c r="AS45" s="138">
        <v>2147</v>
      </c>
      <c r="AT45" s="138">
        <v>2287</v>
      </c>
      <c r="AU45" s="138">
        <v>2447</v>
      </c>
      <c r="AV45" s="138">
        <v>2547</v>
      </c>
      <c r="AW45" s="138">
        <v>2630</v>
      </c>
      <c r="AX45" s="138">
        <v>2710</v>
      </c>
      <c r="AY45" s="138">
        <v>2733</v>
      </c>
      <c r="AZ45" s="138">
        <v>2830</v>
      </c>
      <c r="BA45" s="138">
        <v>2928</v>
      </c>
      <c r="BB45" s="138">
        <v>2948</v>
      </c>
      <c r="BC45" s="138">
        <v>2966</v>
      </c>
      <c r="BD45" s="138">
        <v>3068</v>
      </c>
      <c r="BE45" s="138">
        <v>3088</v>
      </c>
      <c r="BF45" s="138">
        <v>3148</v>
      </c>
      <c r="BG45" s="138">
        <v>3526</v>
      </c>
      <c r="BH45" s="138">
        <v>3526</v>
      </c>
      <c r="BI45" s="138">
        <v>3706</v>
      </c>
      <c r="BJ45" s="138">
        <v>3826</v>
      </c>
      <c r="BK45" s="138">
        <v>3926</v>
      </c>
      <c r="BL45" s="138">
        <v>3966</v>
      </c>
      <c r="BM45" s="138">
        <v>3986</v>
      </c>
      <c r="BN45" s="138">
        <v>4006</v>
      </c>
      <c r="BO45" s="138">
        <v>4029</v>
      </c>
      <c r="BP45" s="138">
        <v>4106</v>
      </c>
      <c r="BQ45" s="138">
        <v>4183</v>
      </c>
      <c r="BR45" s="138">
        <v>4186</v>
      </c>
      <c r="BS45" s="138">
        <v>4186</v>
      </c>
      <c r="BT45" s="138">
        <v>4226</v>
      </c>
      <c r="BU45" s="138">
        <v>3985</v>
      </c>
      <c r="BV45" s="138">
        <v>4311</v>
      </c>
      <c r="BW45" s="138">
        <v>4346</v>
      </c>
      <c r="BX45" s="138">
        <v>4366</v>
      </c>
      <c r="BY45" s="138">
        <v>4408</v>
      </c>
      <c r="BZ45" s="138">
        <v>4428</v>
      </c>
      <c r="CA45" s="138">
        <v>4426</v>
      </c>
      <c r="CB45" s="138">
        <v>4426</v>
      </c>
      <c r="CC45" s="138">
        <v>4446</v>
      </c>
      <c r="CD45" s="138">
        <v>4466</v>
      </c>
      <c r="CE45" s="138">
        <v>4466</v>
      </c>
      <c r="CF45" s="138">
        <v>4486</v>
      </c>
      <c r="CG45" s="138">
        <v>4506</v>
      </c>
      <c r="CH45" s="138">
        <v>4506</v>
      </c>
      <c r="CI45" s="138">
        <v>4526</v>
      </c>
      <c r="CJ45" s="138">
        <v>4546</v>
      </c>
      <c r="CK45" s="138">
        <v>4505</v>
      </c>
      <c r="CL45" s="138">
        <v>4546</v>
      </c>
      <c r="CM45" s="138">
        <v>4523</v>
      </c>
      <c r="CN45" s="138">
        <v>4566</v>
      </c>
      <c r="CO45" s="138">
        <v>4566</v>
      </c>
      <c r="CP45" s="138">
        <v>4566</v>
      </c>
      <c r="CQ45" s="138">
        <v>4566</v>
      </c>
      <c r="CR45" s="138">
        <v>3816</v>
      </c>
      <c r="CS45" s="138">
        <v>4566</v>
      </c>
      <c r="CT45" s="138">
        <v>4566</v>
      </c>
      <c r="CU45" s="138">
        <v>4566</v>
      </c>
      <c r="CV45" s="138">
        <v>4506</v>
      </c>
      <c r="CW45" s="138">
        <v>4566</v>
      </c>
      <c r="CX45" s="138">
        <v>4566</v>
      </c>
      <c r="CY45" s="138">
        <v>4566</v>
      </c>
      <c r="CZ45" s="138">
        <v>4566</v>
      </c>
      <c r="DA45" s="138">
        <v>4566</v>
      </c>
      <c r="DB45" s="138">
        <v>4566</v>
      </c>
      <c r="DC45" s="138">
        <v>4566</v>
      </c>
      <c r="DD45" s="138"/>
    </row>
    <row r="46" spans="1:108" ht="18.600000000000001">
      <c r="A46" s="135" t="s">
        <v>125</v>
      </c>
      <c r="B46" s="138">
        <v>0</v>
      </c>
      <c r="C46" s="138">
        <v>0</v>
      </c>
      <c r="D46" s="138">
        <v>0</v>
      </c>
      <c r="E46" s="137">
        <v>0</v>
      </c>
      <c r="F46" s="138">
        <v>0</v>
      </c>
      <c r="G46" s="137">
        <v>0</v>
      </c>
      <c r="H46" s="138">
        <v>380</v>
      </c>
      <c r="I46" s="138">
        <v>460</v>
      </c>
      <c r="J46" s="137">
        <v>520</v>
      </c>
      <c r="K46" s="137">
        <v>520</v>
      </c>
      <c r="L46" s="137">
        <v>960</v>
      </c>
      <c r="M46" s="137">
        <v>960</v>
      </c>
      <c r="N46" s="137">
        <v>978</v>
      </c>
      <c r="O46" s="137">
        <v>978</v>
      </c>
      <c r="P46" s="137">
        <v>978</v>
      </c>
      <c r="Q46" s="137">
        <v>978</v>
      </c>
      <c r="R46" s="137">
        <v>996</v>
      </c>
      <c r="S46" s="138">
        <v>1085</v>
      </c>
      <c r="T46" s="138">
        <v>1085</v>
      </c>
      <c r="U46" s="138">
        <v>1105</v>
      </c>
      <c r="V46" s="138">
        <v>1165</v>
      </c>
      <c r="W46" s="138">
        <v>1345</v>
      </c>
      <c r="X46" s="138">
        <v>1405</v>
      </c>
      <c r="Y46" s="138">
        <v>1428</v>
      </c>
      <c r="Z46" s="138">
        <v>1522</v>
      </c>
      <c r="AA46" s="138">
        <v>1522</v>
      </c>
      <c r="AB46" s="138">
        <v>1616</v>
      </c>
      <c r="AC46" s="138">
        <v>1655</v>
      </c>
      <c r="AD46" s="138">
        <v>1715</v>
      </c>
      <c r="AE46" s="138">
        <v>1715</v>
      </c>
      <c r="AF46" s="138">
        <v>1715</v>
      </c>
      <c r="AG46" s="138">
        <v>1715</v>
      </c>
      <c r="AH46" s="138">
        <v>1715</v>
      </c>
      <c r="AI46" s="138">
        <v>1715</v>
      </c>
      <c r="AJ46" s="138">
        <v>1715</v>
      </c>
      <c r="AK46" s="138">
        <v>1715</v>
      </c>
      <c r="AL46" s="138">
        <v>1795</v>
      </c>
      <c r="AM46" s="138">
        <v>1791</v>
      </c>
      <c r="AN46" s="138">
        <v>1792</v>
      </c>
      <c r="AO46" s="138">
        <v>1792</v>
      </c>
      <c r="AP46" s="138">
        <v>1812</v>
      </c>
      <c r="AQ46" s="138">
        <v>1812</v>
      </c>
      <c r="AR46" s="138">
        <v>1852</v>
      </c>
      <c r="AS46" s="138">
        <v>1927</v>
      </c>
      <c r="AT46" s="138">
        <v>2242</v>
      </c>
      <c r="AU46" s="138">
        <v>2340</v>
      </c>
      <c r="AV46" s="138">
        <v>2360</v>
      </c>
      <c r="AW46" s="138">
        <v>2502</v>
      </c>
      <c r="AX46" s="138">
        <v>2542</v>
      </c>
      <c r="AY46" s="138">
        <v>2644</v>
      </c>
      <c r="AZ46" s="138">
        <v>2875</v>
      </c>
      <c r="BA46" s="138">
        <v>2966</v>
      </c>
      <c r="BB46" s="138">
        <v>3007</v>
      </c>
      <c r="BC46" s="138">
        <v>3012</v>
      </c>
      <c r="BD46" s="138">
        <v>3527</v>
      </c>
      <c r="BE46" s="138">
        <v>3547</v>
      </c>
      <c r="BF46" s="138">
        <v>3607</v>
      </c>
      <c r="BG46" s="138">
        <v>3771</v>
      </c>
      <c r="BH46" s="138">
        <v>3695</v>
      </c>
      <c r="BI46" s="138">
        <v>3772</v>
      </c>
      <c r="BJ46" s="138">
        <v>3772</v>
      </c>
      <c r="BK46" s="138">
        <v>3771</v>
      </c>
      <c r="BL46" s="138">
        <v>3771</v>
      </c>
      <c r="BM46" s="138">
        <v>3771</v>
      </c>
      <c r="BN46" s="138">
        <v>3772</v>
      </c>
      <c r="BO46" s="138">
        <v>3723</v>
      </c>
      <c r="BP46" s="138">
        <v>3775</v>
      </c>
      <c r="BQ46" s="138">
        <v>3873</v>
      </c>
      <c r="BR46" s="138">
        <v>3893</v>
      </c>
      <c r="BS46" s="138">
        <v>3913</v>
      </c>
      <c r="BT46" s="138">
        <v>3932</v>
      </c>
      <c r="BU46" s="138">
        <v>3660</v>
      </c>
      <c r="BV46" s="138">
        <v>4018</v>
      </c>
      <c r="BW46" s="138">
        <v>4171</v>
      </c>
      <c r="BX46" s="138">
        <v>4171</v>
      </c>
      <c r="BY46" s="138">
        <v>4221</v>
      </c>
      <c r="BZ46" s="138">
        <v>4266</v>
      </c>
      <c r="CA46" s="138">
        <v>4252</v>
      </c>
      <c r="CB46" s="138">
        <v>4272</v>
      </c>
      <c r="CC46" s="138">
        <v>4311</v>
      </c>
      <c r="CD46" s="138">
        <v>4311</v>
      </c>
      <c r="CE46" s="138">
        <v>4532</v>
      </c>
      <c r="CF46" s="138">
        <v>4531</v>
      </c>
      <c r="CG46" s="138">
        <v>4533</v>
      </c>
      <c r="CH46" s="138">
        <v>4531</v>
      </c>
      <c r="CI46" s="138">
        <v>4532</v>
      </c>
      <c r="CJ46" s="138">
        <v>4531</v>
      </c>
      <c r="CK46" s="138">
        <v>4375</v>
      </c>
      <c r="CL46" s="138">
        <v>4531</v>
      </c>
      <c r="CM46" s="138">
        <v>4518</v>
      </c>
      <c r="CN46" s="138">
        <v>4532</v>
      </c>
      <c r="CO46" s="138">
        <v>4532</v>
      </c>
      <c r="CP46" s="138">
        <v>4532</v>
      </c>
      <c r="CQ46" s="138">
        <v>4531</v>
      </c>
      <c r="CR46" s="138">
        <v>3839</v>
      </c>
      <c r="CS46" s="138">
        <v>4532</v>
      </c>
      <c r="CT46" s="138">
        <v>4532</v>
      </c>
      <c r="CU46" s="138">
        <v>4531</v>
      </c>
      <c r="CV46" s="138">
        <v>4515</v>
      </c>
      <c r="CW46" s="138">
        <v>4532</v>
      </c>
      <c r="CX46" s="138">
        <v>4531</v>
      </c>
      <c r="CY46" s="138">
        <v>4533</v>
      </c>
      <c r="CZ46" s="138">
        <v>4531</v>
      </c>
      <c r="DA46" s="138">
        <v>4532</v>
      </c>
      <c r="DB46" s="138">
        <v>4533</v>
      </c>
      <c r="DC46" s="138">
        <v>4533</v>
      </c>
      <c r="DD46" s="138"/>
    </row>
    <row r="47" spans="1:108" ht="18.600000000000001">
      <c r="A47" s="135" t="s">
        <v>117</v>
      </c>
      <c r="B47" s="138">
        <v>0</v>
      </c>
      <c r="C47" s="138">
        <v>0</v>
      </c>
      <c r="D47" s="138">
        <v>0</v>
      </c>
      <c r="E47" s="137">
        <v>0</v>
      </c>
      <c r="F47" s="138">
        <v>0</v>
      </c>
      <c r="G47" s="137">
        <v>0</v>
      </c>
      <c r="H47" s="137">
        <v>0</v>
      </c>
      <c r="I47" s="137">
        <v>0</v>
      </c>
      <c r="J47" s="137">
        <v>520</v>
      </c>
      <c r="K47" s="137">
        <v>520</v>
      </c>
      <c r="L47" s="137">
        <v>780</v>
      </c>
      <c r="M47" s="137">
        <v>840</v>
      </c>
      <c r="N47" s="137">
        <v>920</v>
      </c>
      <c r="O47" s="137">
        <v>940</v>
      </c>
      <c r="P47" s="137">
        <v>980</v>
      </c>
      <c r="Q47" s="137">
        <v>1080</v>
      </c>
      <c r="R47" s="137">
        <v>1080</v>
      </c>
      <c r="S47" s="138">
        <v>1509</v>
      </c>
      <c r="T47" s="138">
        <v>1529</v>
      </c>
      <c r="U47" s="138">
        <v>1589</v>
      </c>
      <c r="V47" s="138">
        <v>1689</v>
      </c>
      <c r="W47" s="138">
        <v>1724</v>
      </c>
      <c r="X47" s="138">
        <v>1744</v>
      </c>
      <c r="Y47" s="138">
        <v>1756</v>
      </c>
      <c r="Z47" s="138">
        <v>1885</v>
      </c>
      <c r="AA47" s="138">
        <v>1925</v>
      </c>
      <c r="AB47" s="138">
        <v>2314</v>
      </c>
      <c r="AC47" s="138">
        <v>2314</v>
      </c>
      <c r="AD47" s="138">
        <v>2314</v>
      </c>
      <c r="AE47" s="138">
        <v>2314</v>
      </c>
      <c r="AF47" s="138">
        <v>2314</v>
      </c>
      <c r="AG47" s="138">
        <v>2334</v>
      </c>
      <c r="AH47" s="138">
        <v>2374</v>
      </c>
      <c r="AI47" s="138">
        <v>2374</v>
      </c>
      <c r="AJ47" s="138">
        <v>2409</v>
      </c>
      <c r="AK47" s="138">
        <v>2449</v>
      </c>
      <c r="AL47" s="138">
        <v>2469</v>
      </c>
      <c r="AM47" s="138">
        <v>2454</v>
      </c>
      <c r="AN47" s="138">
        <v>2699</v>
      </c>
      <c r="AO47" s="138">
        <v>2719</v>
      </c>
      <c r="AP47" s="138">
        <v>2789</v>
      </c>
      <c r="AQ47" s="138">
        <v>2789</v>
      </c>
      <c r="AR47" s="138">
        <v>2789</v>
      </c>
      <c r="AS47" s="138">
        <v>2806</v>
      </c>
      <c r="AT47" s="138">
        <v>3807</v>
      </c>
      <c r="AU47" s="138">
        <v>4007</v>
      </c>
      <c r="AV47" s="138">
        <v>4047</v>
      </c>
      <c r="AW47" s="138">
        <v>4268</v>
      </c>
      <c r="AX47" s="138">
        <v>4558</v>
      </c>
      <c r="AY47" s="138">
        <v>4706</v>
      </c>
      <c r="AZ47" s="138">
        <v>4856</v>
      </c>
      <c r="BA47" s="138">
        <v>5516</v>
      </c>
      <c r="BB47" s="138">
        <v>5556</v>
      </c>
      <c r="BC47" s="138">
        <v>5560</v>
      </c>
      <c r="BD47" s="138">
        <v>5906</v>
      </c>
      <c r="BE47" s="138">
        <v>5966</v>
      </c>
      <c r="BF47" s="138">
        <v>5986</v>
      </c>
      <c r="BG47" s="138">
        <v>6645</v>
      </c>
      <c r="BH47" s="138">
        <v>6295</v>
      </c>
      <c r="BI47" s="138">
        <v>6644</v>
      </c>
      <c r="BJ47" s="138">
        <v>6745</v>
      </c>
      <c r="BK47" s="138">
        <v>6745</v>
      </c>
      <c r="BL47" s="138">
        <v>6845</v>
      </c>
      <c r="BM47" s="138">
        <v>6925</v>
      </c>
      <c r="BN47" s="138">
        <v>7005</v>
      </c>
      <c r="BO47" s="138">
        <v>6293</v>
      </c>
      <c r="BP47" s="138">
        <v>7186</v>
      </c>
      <c r="BQ47" s="138">
        <v>7331</v>
      </c>
      <c r="BR47" s="138">
        <v>7225</v>
      </c>
      <c r="BS47" s="138">
        <v>7305</v>
      </c>
      <c r="BT47" s="138">
        <v>7364</v>
      </c>
      <c r="BU47" s="138">
        <v>5070</v>
      </c>
      <c r="BV47" s="138">
        <v>7405</v>
      </c>
      <c r="BW47" s="138">
        <v>8424</v>
      </c>
      <c r="BX47" s="138">
        <v>8464</v>
      </c>
      <c r="BY47" s="138">
        <v>8525</v>
      </c>
      <c r="BZ47" s="138">
        <v>8633</v>
      </c>
      <c r="CA47" s="138">
        <v>8644</v>
      </c>
      <c r="CB47" s="138">
        <v>8664</v>
      </c>
      <c r="CC47" s="138">
        <v>9514</v>
      </c>
      <c r="CD47" s="138">
        <v>9594</v>
      </c>
      <c r="CE47" s="138">
        <v>9713</v>
      </c>
      <c r="CF47" s="138">
        <v>9773</v>
      </c>
      <c r="CG47" s="138">
        <v>9853</v>
      </c>
      <c r="CH47" s="138">
        <v>9893</v>
      </c>
      <c r="CI47" s="138">
        <v>9894</v>
      </c>
      <c r="CJ47" s="138">
        <v>9894</v>
      </c>
      <c r="CK47" s="138">
        <v>6648</v>
      </c>
      <c r="CL47" s="138">
        <v>10140</v>
      </c>
      <c r="CM47" s="138">
        <v>9049</v>
      </c>
      <c r="CN47" s="138">
        <v>10201</v>
      </c>
      <c r="CO47" s="138">
        <v>10241</v>
      </c>
      <c r="CP47" s="138">
        <v>10261</v>
      </c>
      <c r="CQ47" s="138">
        <v>10260</v>
      </c>
      <c r="CR47" s="138">
        <v>8607</v>
      </c>
      <c r="CS47" s="138">
        <v>10261</v>
      </c>
      <c r="CT47" s="138">
        <v>10261</v>
      </c>
      <c r="CU47" s="138">
        <v>10260</v>
      </c>
      <c r="CV47" s="138">
        <v>8929</v>
      </c>
      <c r="CW47" s="138">
        <v>10321</v>
      </c>
      <c r="CX47" s="138">
        <v>10321</v>
      </c>
      <c r="CY47" s="138">
        <v>10320</v>
      </c>
      <c r="CZ47" s="138">
        <v>10320</v>
      </c>
      <c r="DA47" s="138">
        <v>10320</v>
      </c>
      <c r="DB47" s="138">
        <v>10320</v>
      </c>
      <c r="DC47" s="138">
        <v>10320</v>
      </c>
      <c r="DD47" s="138"/>
    </row>
    <row r="48" spans="1:108" ht="18.600000000000001">
      <c r="A48" s="135" t="s">
        <v>193</v>
      </c>
      <c r="B48" s="138">
        <v>0</v>
      </c>
      <c r="C48" s="138">
        <v>0</v>
      </c>
      <c r="D48" s="138">
        <v>0</v>
      </c>
      <c r="E48" s="138">
        <v>0</v>
      </c>
      <c r="F48" s="138">
        <v>0</v>
      </c>
      <c r="G48" s="137">
        <v>0</v>
      </c>
      <c r="H48" s="137">
        <v>0</v>
      </c>
      <c r="I48" s="137">
        <v>0</v>
      </c>
      <c r="J48" s="138">
        <v>480</v>
      </c>
      <c r="K48" s="138">
        <v>480</v>
      </c>
      <c r="L48" s="138">
        <v>807</v>
      </c>
      <c r="M48" s="138">
        <v>807</v>
      </c>
      <c r="N48" s="138">
        <v>812</v>
      </c>
      <c r="O48" s="138">
        <v>812</v>
      </c>
      <c r="P48" s="138">
        <v>1007</v>
      </c>
      <c r="Q48" s="138">
        <v>1152</v>
      </c>
      <c r="R48" s="138">
        <v>1147</v>
      </c>
      <c r="S48" s="138">
        <v>1862</v>
      </c>
      <c r="T48" s="138">
        <v>1896</v>
      </c>
      <c r="U48" s="138">
        <v>1962</v>
      </c>
      <c r="V48" s="138">
        <v>1996</v>
      </c>
      <c r="W48" s="138">
        <v>2082</v>
      </c>
      <c r="X48" s="138">
        <v>2096</v>
      </c>
      <c r="Y48" s="138">
        <v>2163</v>
      </c>
      <c r="Z48" s="138">
        <v>2476</v>
      </c>
      <c r="AA48" s="138">
        <v>2476</v>
      </c>
      <c r="AB48" s="138">
        <v>2639</v>
      </c>
      <c r="AC48" s="138">
        <v>2653</v>
      </c>
      <c r="AD48" s="138">
        <v>2673</v>
      </c>
      <c r="AE48" s="138">
        <v>2683</v>
      </c>
      <c r="AF48" s="138">
        <v>2683</v>
      </c>
      <c r="AG48" s="138">
        <v>2723</v>
      </c>
      <c r="AH48" s="138">
        <v>2713</v>
      </c>
      <c r="AI48" s="138">
        <v>2723</v>
      </c>
      <c r="AJ48" s="138">
        <v>2723</v>
      </c>
      <c r="AK48" s="138">
        <v>2713</v>
      </c>
      <c r="AL48" s="138">
        <v>2713</v>
      </c>
      <c r="AM48" s="138">
        <v>2717</v>
      </c>
      <c r="AN48" s="138">
        <v>2785</v>
      </c>
      <c r="AO48" s="138">
        <v>2785</v>
      </c>
      <c r="AP48" s="138">
        <v>2843</v>
      </c>
      <c r="AQ48" s="138">
        <v>2855</v>
      </c>
      <c r="AR48" s="138">
        <v>2863</v>
      </c>
      <c r="AS48" s="138">
        <v>2962</v>
      </c>
      <c r="AT48" s="138">
        <v>3002</v>
      </c>
      <c r="AU48" s="138">
        <v>3047</v>
      </c>
      <c r="AV48" s="138">
        <v>3136</v>
      </c>
      <c r="AW48" s="138">
        <v>3292</v>
      </c>
      <c r="AX48" s="138">
        <v>3503</v>
      </c>
      <c r="AY48" s="138">
        <v>3599</v>
      </c>
      <c r="AZ48" s="138">
        <v>3676</v>
      </c>
      <c r="BA48" s="138">
        <v>3819</v>
      </c>
      <c r="BB48" s="138">
        <v>3819</v>
      </c>
      <c r="BC48" s="138">
        <v>3298</v>
      </c>
      <c r="BD48" s="138">
        <v>4021</v>
      </c>
      <c r="BE48" s="138">
        <v>4261</v>
      </c>
      <c r="BF48" s="138">
        <v>4281</v>
      </c>
      <c r="BG48" s="138">
        <v>4664</v>
      </c>
      <c r="BH48" s="138">
        <v>4497</v>
      </c>
      <c r="BI48" s="138">
        <v>4663</v>
      </c>
      <c r="BJ48" s="138">
        <v>4678</v>
      </c>
      <c r="BK48" s="138">
        <v>4678</v>
      </c>
      <c r="BL48" s="138">
        <v>4663</v>
      </c>
      <c r="BM48" s="138">
        <v>4663</v>
      </c>
      <c r="BN48" s="138">
        <v>4678</v>
      </c>
      <c r="BO48" s="138">
        <v>4072</v>
      </c>
      <c r="BP48" s="138">
        <v>4664</v>
      </c>
      <c r="BQ48" s="138">
        <v>4794</v>
      </c>
      <c r="BR48" s="138">
        <v>4663</v>
      </c>
      <c r="BS48" s="138">
        <v>4723</v>
      </c>
      <c r="BT48" s="138">
        <v>4723</v>
      </c>
      <c r="BU48" s="138">
        <v>3420</v>
      </c>
      <c r="BV48" s="138">
        <v>4730</v>
      </c>
      <c r="BW48" s="138">
        <v>4959</v>
      </c>
      <c r="BX48" s="138">
        <v>4979</v>
      </c>
      <c r="BY48" s="138">
        <v>4757</v>
      </c>
      <c r="BZ48" s="138">
        <v>5026</v>
      </c>
      <c r="CA48" s="138">
        <v>4994</v>
      </c>
      <c r="CB48" s="138">
        <v>5019</v>
      </c>
      <c r="CC48" s="138">
        <v>5183</v>
      </c>
      <c r="CD48" s="138">
        <v>5168</v>
      </c>
      <c r="CE48" s="138">
        <v>5183</v>
      </c>
      <c r="CF48" s="138">
        <v>5168</v>
      </c>
      <c r="CG48" s="138">
        <v>5183</v>
      </c>
      <c r="CH48" s="138">
        <v>5183</v>
      </c>
      <c r="CI48" s="138">
        <v>5168</v>
      </c>
      <c r="CJ48" s="138">
        <v>5168</v>
      </c>
      <c r="CK48" s="138">
        <v>4149</v>
      </c>
      <c r="CL48" s="138">
        <v>5449</v>
      </c>
      <c r="CM48" s="138">
        <v>5060</v>
      </c>
      <c r="CN48" s="138">
        <v>5434</v>
      </c>
      <c r="CO48" s="138">
        <v>5434</v>
      </c>
      <c r="CP48" s="138">
        <v>5434</v>
      </c>
      <c r="CQ48" s="138">
        <v>5454</v>
      </c>
      <c r="CR48" s="138">
        <v>4536</v>
      </c>
      <c r="CS48" s="138">
        <v>5469</v>
      </c>
      <c r="CT48" s="138">
        <v>5454</v>
      </c>
      <c r="CU48" s="138">
        <v>5469</v>
      </c>
      <c r="CV48" s="138">
        <v>5196</v>
      </c>
      <c r="CW48" s="138">
        <v>5454</v>
      </c>
      <c r="CX48" s="138">
        <v>5469</v>
      </c>
      <c r="CY48" s="138">
        <v>5454</v>
      </c>
      <c r="CZ48" s="138">
        <v>5454</v>
      </c>
      <c r="DA48" s="138">
        <v>5454</v>
      </c>
      <c r="DB48" s="138">
        <v>5469</v>
      </c>
      <c r="DC48" s="138">
        <v>5469</v>
      </c>
      <c r="DD48" s="138"/>
    </row>
    <row r="49" spans="1:108" ht="18.600000000000001">
      <c r="A49" s="135" t="s">
        <v>216</v>
      </c>
      <c r="B49" s="138">
        <v>0</v>
      </c>
      <c r="C49" s="138">
        <v>0</v>
      </c>
      <c r="D49" s="138">
        <v>0</v>
      </c>
      <c r="E49" s="138">
        <v>0</v>
      </c>
      <c r="F49" s="138">
        <v>0</v>
      </c>
      <c r="G49" s="138">
        <v>0</v>
      </c>
      <c r="H49" s="138">
        <v>0</v>
      </c>
      <c r="I49" s="138">
        <v>0</v>
      </c>
      <c r="J49" s="138">
        <v>0</v>
      </c>
      <c r="K49" s="138">
        <v>0</v>
      </c>
      <c r="L49" s="138">
        <v>830</v>
      </c>
      <c r="M49" s="138">
        <v>830</v>
      </c>
      <c r="N49" s="138">
        <v>827</v>
      </c>
      <c r="O49" s="138">
        <v>907</v>
      </c>
      <c r="P49" s="138">
        <v>967</v>
      </c>
      <c r="Q49" s="138">
        <v>1067</v>
      </c>
      <c r="R49" s="138">
        <v>1085</v>
      </c>
      <c r="S49" s="138">
        <v>2164</v>
      </c>
      <c r="T49" s="138">
        <v>2204</v>
      </c>
      <c r="U49" s="138">
        <v>2204</v>
      </c>
      <c r="V49" s="138">
        <v>2224</v>
      </c>
      <c r="W49" s="138">
        <v>2224</v>
      </c>
      <c r="X49" s="138">
        <v>2324</v>
      </c>
      <c r="Y49" s="138">
        <v>2458</v>
      </c>
      <c r="Z49" s="138">
        <v>2656</v>
      </c>
      <c r="AA49" s="138">
        <v>2656</v>
      </c>
      <c r="AB49" s="138">
        <v>2961</v>
      </c>
      <c r="AC49" s="138">
        <v>2943</v>
      </c>
      <c r="AD49" s="138">
        <v>2943</v>
      </c>
      <c r="AE49" s="138">
        <v>2943</v>
      </c>
      <c r="AF49" s="138">
        <v>2943</v>
      </c>
      <c r="AG49" s="138">
        <v>2943</v>
      </c>
      <c r="AH49" s="138">
        <v>2943</v>
      </c>
      <c r="AI49" s="138">
        <v>2943</v>
      </c>
      <c r="AJ49" s="138">
        <v>2943</v>
      </c>
      <c r="AK49" s="138">
        <v>2943</v>
      </c>
      <c r="AL49" s="138">
        <v>2943</v>
      </c>
      <c r="AM49" s="138">
        <v>2991</v>
      </c>
      <c r="AN49" s="138">
        <v>3042</v>
      </c>
      <c r="AO49" s="138">
        <v>3042</v>
      </c>
      <c r="AP49" s="138">
        <v>3062</v>
      </c>
      <c r="AQ49" s="138">
        <v>3082</v>
      </c>
      <c r="AR49" s="138">
        <v>3202</v>
      </c>
      <c r="AS49" s="138">
        <v>3256</v>
      </c>
      <c r="AT49" s="138">
        <v>3635</v>
      </c>
      <c r="AU49" s="138">
        <v>3647</v>
      </c>
      <c r="AV49" s="138">
        <v>3707</v>
      </c>
      <c r="AW49" s="138">
        <v>3812</v>
      </c>
      <c r="AX49" s="138">
        <v>3932</v>
      </c>
      <c r="AY49" s="138">
        <v>3964</v>
      </c>
      <c r="AZ49" s="138">
        <v>4186</v>
      </c>
      <c r="BA49" s="138">
        <v>4501</v>
      </c>
      <c r="BB49" s="138">
        <v>4583</v>
      </c>
      <c r="BC49" s="138">
        <v>3723</v>
      </c>
      <c r="BD49" s="138">
        <v>4783</v>
      </c>
      <c r="BE49" s="138">
        <v>5103</v>
      </c>
      <c r="BF49" s="138">
        <v>5161</v>
      </c>
      <c r="BG49" s="138">
        <v>5508</v>
      </c>
      <c r="BH49" s="138">
        <v>5245</v>
      </c>
      <c r="BI49" s="138">
        <v>5604</v>
      </c>
      <c r="BJ49" s="138">
        <v>5644</v>
      </c>
      <c r="BK49" s="138">
        <v>5685</v>
      </c>
      <c r="BL49" s="138">
        <v>5724</v>
      </c>
      <c r="BM49" s="138">
        <v>5745</v>
      </c>
      <c r="BN49" s="138">
        <v>5764</v>
      </c>
      <c r="BO49" s="138">
        <v>4608</v>
      </c>
      <c r="BP49" s="138">
        <v>5765</v>
      </c>
      <c r="BQ49" s="138">
        <v>5843</v>
      </c>
      <c r="BR49" s="138">
        <v>5814</v>
      </c>
      <c r="BS49" s="138">
        <v>5814</v>
      </c>
      <c r="BT49" s="138">
        <v>5835</v>
      </c>
      <c r="BU49" s="138">
        <v>4090</v>
      </c>
      <c r="BV49" s="138">
        <v>5839</v>
      </c>
      <c r="BW49" s="138">
        <v>5922</v>
      </c>
      <c r="BX49" s="138">
        <v>5922</v>
      </c>
      <c r="BY49" s="138">
        <v>5828</v>
      </c>
      <c r="BZ49" s="138">
        <v>5950</v>
      </c>
      <c r="CA49" s="138">
        <v>5941</v>
      </c>
      <c r="CB49" s="138">
        <v>5962</v>
      </c>
      <c r="CC49" s="138">
        <v>5992</v>
      </c>
      <c r="CD49" s="138">
        <v>6013</v>
      </c>
      <c r="CE49" s="138">
        <v>6016</v>
      </c>
      <c r="CF49" s="138">
        <v>6112</v>
      </c>
      <c r="CG49" s="138">
        <v>6136</v>
      </c>
      <c r="CH49" s="138">
        <v>6152</v>
      </c>
      <c r="CI49" s="138">
        <v>6173</v>
      </c>
      <c r="CJ49" s="138">
        <v>6152</v>
      </c>
      <c r="CK49" s="138">
        <v>4718</v>
      </c>
      <c r="CL49" s="138">
        <v>6291</v>
      </c>
      <c r="CM49" s="138">
        <v>6095</v>
      </c>
      <c r="CN49" s="138">
        <v>6311</v>
      </c>
      <c r="CO49" s="138">
        <v>6411</v>
      </c>
      <c r="CP49" s="138">
        <v>6671</v>
      </c>
      <c r="CQ49" s="138">
        <v>6774</v>
      </c>
      <c r="CR49" s="138">
        <v>6198</v>
      </c>
      <c r="CS49" s="138">
        <v>6790</v>
      </c>
      <c r="CT49" s="138">
        <v>6814</v>
      </c>
      <c r="CU49" s="138">
        <v>6794</v>
      </c>
      <c r="CV49" s="138">
        <v>6715</v>
      </c>
      <c r="CW49" s="138">
        <v>6814</v>
      </c>
      <c r="CX49" s="138">
        <v>6831</v>
      </c>
      <c r="CY49" s="138">
        <v>6871</v>
      </c>
      <c r="CZ49" s="138">
        <v>6854</v>
      </c>
      <c r="DA49" s="138">
        <v>6854</v>
      </c>
      <c r="DB49" s="138">
        <v>6850</v>
      </c>
      <c r="DC49" s="138">
        <v>6850</v>
      </c>
      <c r="DD49" s="138"/>
    </row>
    <row r="50" spans="1:108" ht="18.600000000000001">
      <c r="A50" s="135" t="s">
        <v>209</v>
      </c>
      <c r="B50" s="138">
        <v>0</v>
      </c>
      <c r="C50" s="138">
        <v>0</v>
      </c>
      <c r="D50" s="138">
        <v>0</v>
      </c>
      <c r="E50" s="138">
        <v>0</v>
      </c>
      <c r="F50" s="138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7">
        <v>700</v>
      </c>
      <c r="M50" s="137">
        <v>700</v>
      </c>
      <c r="N50" s="137">
        <v>700</v>
      </c>
      <c r="O50" s="137">
        <v>700</v>
      </c>
      <c r="P50" s="137">
        <v>800</v>
      </c>
      <c r="Q50" s="137">
        <v>800</v>
      </c>
      <c r="R50" s="137">
        <v>800</v>
      </c>
      <c r="S50" s="138">
        <v>1009</v>
      </c>
      <c r="T50" s="138">
        <v>1269</v>
      </c>
      <c r="U50" s="138">
        <v>1389</v>
      </c>
      <c r="V50" s="138">
        <v>1389</v>
      </c>
      <c r="W50" s="138">
        <v>1409</v>
      </c>
      <c r="X50" s="138">
        <v>1409</v>
      </c>
      <c r="Y50" s="138">
        <v>1410</v>
      </c>
      <c r="Z50" s="138">
        <v>1529</v>
      </c>
      <c r="AA50" s="138">
        <v>1529</v>
      </c>
      <c r="AB50" s="138">
        <v>1684</v>
      </c>
      <c r="AC50" s="138">
        <v>1742</v>
      </c>
      <c r="AD50" s="138">
        <v>1762</v>
      </c>
      <c r="AE50" s="138">
        <v>1762</v>
      </c>
      <c r="AF50" s="138">
        <v>1762</v>
      </c>
      <c r="AG50" s="138">
        <v>1802</v>
      </c>
      <c r="AH50" s="138">
        <v>1802</v>
      </c>
      <c r="AI50" s="138">
        <v>1802</v>
      </c>
      <c r="AJ50" s="138">
        <v>1802</v>
      </c>
      <c r="AK50" s="138">
        <v>1802</v>
      </c>
      <c r="AL50" s="138">
        <v>1802</v>
      </c>
      <c r="AM50" s="138">
        <v>1798</v>
      </c>
      <c r="AN50" s="138">
        <v>1825</v>
      </c>
      <c r="AO50" s="138">
        <v>1865</v>
      </c>
      <c r="AP50" s="138">
        <v>1425</v>
      </c>
      <c r="AQ50" s="138">
        <v>1905</v>
      </c>
      <c r="AR50" s="138">
        <v>1905</v>
      </c>
      <c r="AS50" s="138">
        <v>1920</v>
      </c>
      <c r="AT50" s="138">
        <v>2369</v>
      </c>
      <c r="AU50" s="138">
        <v>2503</v>
      </c>
      <c r="AV50" s="138">
        <v>2623</v>
      </c>
      <c r="AW50" s="138">
        <v>2717</v>
      </c>
      <c r="AX50" s="138">
        <v>2982</v>
      </c>
      <c r="AY50" s="138">
        <v>3097</v>
      </c>
      <c r="AZ50" s="138">
        <v>3113</v>
      </c>
      <c r="BA50" s="138">
        <v>3320</v>
      </c>
      <c r="BB50" s="138">
        <v>3366</v>
      </c>
      <c r="BC50" s="138">
        <v>3415</v>
      </c>
      <c r="BD50" s="138">
        <v>3586</v>
      </c>
      <c r="BE50" s="138">
        <v>3606</v>
      </c>
      <c r="BF50" s="138">
        <v>3640</v>
      </c>
      <c r="BG50" s="138">
        <v>4276</v>
      </c>
      <c r="BH50" s="138">
        <v>4181</v>
      </c>
      <c r="BI50" s="138">
        <v>4274</v>
      </c>
      <c r="BJ50" s="138">
        <v>4313</v>
      </c>
      <c r="BK50" s="138">
        <v>4274</v>
      </c>
      <c r="BL50" s="138">
        <v>4313</v>
      </c>
      <c r="BM50" s="138">
        <v>4313</v>
      </c>
      <c r="BN50" s="138">
        <v>4313</v>
      </c>
      <c r="BO50" s="138">
        <v>3791</v>
      </c>
      <c r="BP50" s="138">
        <v>4276</v>
      </c>
      <c r="BQ50" s="138">
        <v>4338</v>
      </c>
      <c r="BR50" s="138">
        <v>4313</v>
      </c>
      <c r="BS50" s="138">
        <v>4274</v>
      </c>
      <c r="BT50" s="138">
        <v>4373</v>
      </c>
      <c r="BU50" s="138">
        <v>3630</v>
      </c>
      <c r="BV50" s="138">
        <v>4399</v>
      </c>
      <c r="BW50" s="138">
        <v>4662</v>
      </c>
      <c r="BX50" s="138">
        <v>4662</v>
      </c>
      <c r="BY50" s="138">
        <v>4623</v>
      </c>
      <c r="BZ50" s="138">
        <v>4643</v>
      </c>
      <c r="CA50" s="138">
        <v>4662</v>
      </c>
      <c r="CB50" s="138">
        <v>4664</v>
      </c>
      <c r="CC50" s="138">
        <v>4664</v>
      </c>
      <c r="CD50" s="138">
        <v>4702</v>
      </c>
      <c r="CE50" s="138">
        <v>4742</v>
      </c>
      <c r="CF50" s="138">
        <v>4704</v>
      </c>
      <c r="CG50" s="138">
        <v>4742</v>
      </c>
      <c r="CH50" s="138">
        <v>4704</v>
      </c>
      <c r="CI50" s="138">
        <v>4742</v>
      </c>
      <c r="CJ50" s="138">
        <v>4742</v>
      </c>
      <c r="CK50" s="138">
        <v>4304</v>
      </c>
      <c r="CL50" s="138">
        <v>4742</v>
      </c>
      <c r="CM50" s="138">
        <v>4511</v>
      </c>
      <c r="CN50" s="138">
        <v>4742</v>
      </c>
      <c r="CO50" s="138">
        <v>4762</v>
      </c>
      <c r="CP50" s="138">
        <v>4762</v>
      </c>
      <c r="CQ50" s="138">
        <v>4762</v>
      </c>
      <c r="CR50" s="138">
        <v>4513</v>
      </c>
      <c r="CS50" s="138">
        <v>4762</v>
      </c>
      <c r="CT50" s="138">
        <v>4724</v>
      </c>
      <c r="CU50" s="138">
        <v>4744</v>
      </c>
      <c r="CV50" s="138">
        <v>4609</v>
      </c>
      <c r="CW50" s="138">
        <v>4764</v>
      </c>
      <c r="CX50" s="138">
        <v>4844</v>
      </c>
      <c r="CY50" s="138">
        <v>5002</v>
      </c>
      <c r="CZ50" s="138">
        <v>4984</v>
      </c>
      <c r="DA50" s="138">
        <v>5024</v>
      </c>
      <c r="DB50" s="138">
        <v>5124</v>
      </c>
      <c r="DC50" s="138">
        <v>5164</v>
      </c>
      <c r="DD50" s="138"/>
    </row>
    <row r="51" spans="1:108" ht="18.600000000000001">
      <c r="A51" s="135" t="s">
        <v>363</v>
      </c>
      <c r="B51" s="138">
        <v>0</v>
      </c>
      <c r="C51" s="138">
        <v>0</v>
      </c>
      <c r="D51" s="138">
        <v>0</v>
      </c>
      <c r="E51" s="138">
        <v>0</v>
      </c>
      <c r="F51" s="138">
        <v>0</v>
      </c>
      <c r="G51" s="138">
        <v>0</v>
      </c>
      <c r="H51" s="137">
        <v>0</v>
      </c>
      <c r="I51" s="137">
        <v>0</v>
      </c>
      <c r="J51" s="138">
        <v>0</v>
      </c>
      <c r="K51" s="138">
        <v>0</v>
      </c>
      <c r="L51" s="138">
        <v>560</v>
      </c>
      <c r="M51" s="138">
        <v>560</v>
      </c>
      <c r="N51" s="138">
        <v>560</v>
      </c>
      <c r="O51" s="138">
        <v>560</v>
      </c>
      <c r="P51" s="138">
        <v>560</v>
      </c>
      <c r="Q51" s="138">
        <v>600</v>
      </c>
      <c r="R51" s="138">
        <v>760</v>
      </c>
      <c r="S51" s="138">
        <v>800</v>
      </c>
      <c r="T51" s="138">
        <v>960</v>
      </c>
      <c r="U51" s="138">
        <v>1000</v>
      </c>
      <c r="V51" s="138">
        <v>1000</v>
      </c>
      <c r="W51" s="138">
        <v>1140</v>
      </c>
      <c r="X51" s="138">
        <v>1140</v>
      </c>
      <c r="Y51" s="138">
        <v>1140</v>
      </c>
      <c r="Z51" s="138">
        <v>1200</v>
      </c>
      <c r="AA51" s="138">
        <v>1200</v>
      </c>
      <c r="AB51" s="138">
        <v>1300</v>
      </c>
      <c r="AC51" s="138">
        <v>1380</v>
      </c>
      <c r="AD51" s="138">
        <v>1380</v>
      </c>
      <c r="AE51" s="138">
        <v>1440</v>
      </c>
      <c r="AF51" s="138">
        <v>1460</v>
      </c>
      <c r="AG51" s="138">
        <v>1480</v>
      </c>
      <c r="AH51" s="138">
        <v>1500</v>
      </c>
      <c r="AI51" s="138">
        <v>1500</v>
      </c>
      <c r="AJ51" s="138">
        <v>1500</v>
      </c>
      <c r="AK51" s="138">
        <v>1540</v>
      </c>
      <c r="AL51" s="138">
        <v>1540</v>
      </c>
      <c r="AM51" s="138">
        <v>1540</v>
      </c>
      <c r="AN51" s="138">
        <v>1560</v>
      </c>
      <c r="AO51" s="138">
        <v>1560</v>
      </c>
      <c r="AP51" s="138">
        <v>1620</v>
      </c>
      <c r="AQ51" s="138">
        <v>1640</v>
      </c>
      <c r="AR51" s="138">
        <v>1640</v>
      </c>
      <c r="AS51" s="138">
        <v>1760</v>
      </c>
      <c r="AT51" s="138">
        <v>2549</v>
      </c>
      <c r="AU51" s="138">
        <v>2589</v>
      </c>
      <c r="AV51" s="138">
        <v>2669</v>
      </c>
      <c r="AW51" s="138">
        <v>2718</v>
      </c>
      <c r="AX51" s="138">
        <v>2758</v>
      </c>
      <c r="AY51" s="138">
        <v>2798</v>
      </c>
      <c r="AZ51" s="138">
        <v>2935</v>
      </c>
      <c r="BA51" s="138">
        <v>3405</v>
      </c>
      <c r="BB51" s="138">
        <v>3425</v>
      </c>
      <c r="BC51" s="138">
        <v>3425</v>
      </c>
      <c r="BD51" s="138">
        <v>3485</v>
      </c>
      <c r="BE51" s="138">
        <v>3605</v>
      </c>
      <c r="BF51" s="138">
        <v>3645</v>
      </c>
      <c r="BG51" s="138">
        <v>4401</v>
      </c>
      <c r="BH51" s="138">
        <v>4398</v>
      </c>
      <c r="BI51" s="138">
        <v>4400</v>
      </c>
      <c r="BJ51" s="138">
        <v>4400</v>
      </c>
      <c r="BK51" s="138">
        <v>4400</v>
      </c>
      <c r="BL51" s="138">
        <v>4400</v>
      </c>
      <c r="BM51" s="138">
        <v>4400</v>
      </c>
      <c r="BN51" s="138">
        <v>4400</v>
      </c>
      <c r="BO51" s="138">
        <v>3742</v>
      </c>
      <c r="BP51" s="138">
        <v>4501</v>
      </c>
      <c r="BQ51" s="138">
        <v>4639</v>
      </c>
      <c r="BR51" s="138">
        <v>4500</v>
      </c>
      <c r="BS51" s="138">
        <v>4500</v>
      </c>
      <c r="BT51" s="138">
        <v>4500</v>
      </c>
      <c r="BU51" s="138">
        <v>3140</v>
      </c>
      <c r="BV51" s="138">
        <v>4574</v>
      </c>
      <c r="BW51" s="138">
        <v>4679</v>
      </c>
      <c r="BX51" s="138">
        <v>4678</v>
      </c>
      <c r="BY51" s="138">
        <v>4696</v>
      </c>
      <c r="BZ51" s="138">
        <v>4700</v>
      </c>
      <c r="CA51" s="138">
        <v>4678</v>
      </c>
      <c r="CB51" s="138">
        <v>4679</v>
      </c>
      <c r="CC51" s="138">
        <v>4699</v>
      </c>
      <c r="CD51" s="138">
        <v>4699</v>
      </c>
      <c r="CE51" s="138">
        <v>4698</v>
      </c>
      <c r="CF51" s="138">
        <v>4698</v>
      </c>
      <c r="CG51" s="138">
        <v>4699</v>
      </c>
      <c r="CH51" s="138">
        <v>4699</v>
      </c>
      <c r="CI51" s="138">
        <v>4698</v>
      </c>
      <c r="CJ51" s="138">
        <v>4698</v>
      </c>
      <c r="CK51" s="138">
        <v>4162</v>
      </c>
      <c r="CL51" s="138">
        <v>4699</v>
      </c>
      <c r="CM51" s="138">
        <v>4637</v>
      </c>
      <c r="CN51" s="138">
        <v>4699</v>
      </c>
      <c r="CO51" s="138">
        <v>4698</v>
      </c>
      <c r="CP51" s="138">
        <v>4699</v>
      </c>
      <c r="CQ51" s="138">
        <v>4698</v>
      </c>
      <c r="CR51" s="138">
        <v>3721</v>
      </c>
      <c r="CS51" s="138">
        <v>4699</v>
      </c>
      <c r="CT51" s="138">
        <v>4699</v>
      </c>
      <c r="CU51" s="138">
        <v>4699</v>
      </c>
      <c r="CV51" s="138">
        <v>3756</v>
      </c>
      <c r="CW51" s="138">
        <v>4698</v>
      </c>
      <c r="CX51" s="138">
        <v>4699</v>
      </c>
      <c r="CY51" s="138">
        <v>4698</v>
      </c>
      <c r="CZ51" s="138">
        <v>4699</v>
      </c>
      <c r="DA51" s="138">
        <v>4699</v>
      </c>
      <c r="DB51" s="138">
        <v>4698</v>
      </c>
      <c r="DC51" s="138">
        <v>4698</v>
      </c>
      <c r="DD51" s="138"/>
    </row>
    <row r="52" spans="1:108" ht="18.600000000000001">
      <c r="A52" s="135" t="s">
        <v>160</v>
      </c>
      <c r="B52" s="138">
        <v>0</v>
      </c>
      <c r="C52" s="138">
        <v>0</v>
      </c>
      <c r="D52" s="138">
        <v>0</v>
      </c>
      <c r="E52" s="138">
        <v>0</v>
      </c>
      <c r="F52" s="138">
        <v>0</v>
      </c>
      <c r="G52" s="138">
        <v>0</v>
      </c>
      <c r="H52" s="137">
        <v>0</v>
      </c>
      <c r="I52" s="137">
        <v>0</v>
      </c>
      <c r="J52" s="138">
        <v>0</v>
      </c>
      <c r="K52" s="138">
        <v>0</v>
      </c>
      <c r="L52" s="138">
        <v>440</v>
      </c>
      <c r="M52" s="138">
        <v>440</v>
      </c>
      <c r="N52" s="138">
        <v>440</v>
      </c>
      <c r="O52" s="138">
        <v>560</v>
      </c>
      <c r="P52" s="138">
        <v>640</v>
      </c>
      <c r="Q52" s="138">
        <v>820</v>
      </c>
      <c r="R52" s="138">
        <v>820</v>
      </c>
      <c r="S52" s="138">
        <v>820</v>
      </c>
      <c r="T52" s="138">
        <v>820</v>
      </c>
      <c r="U52" s="138">
        <v>820</v>
      </c>
      <c r="V52" s="138">
        <v>880</v>
      </c>
      <c r="W52" s="138">
        <v>1060</v>
      </c>
      <c r="X52" s="138">
        <v>1260</v>
      </c>
      <c r="Y52" s="138">
        <v>1260</v>
      </c>
      <c r="Z52" s="138">
        <v>1340</v>
      </c>
      <c r="AA52" s="138">
        <v>1340</v>
      </c>
      <c r="AB52" s="138">
        <v>1481</v>
      </c>
      <c r="AC52" s="138">
        <v>1521</v>
      </c>
      <c r="AD52" s="138">
        <v>1521</v>
      </c>
      <c r="AE52" s="138">
        <v>1561</v>
      </c>
      <c r="AF52" s="138">
        <v>1581</v>
      </c>
      <c r="AG52" s="138">
        <v>1581</v>
      </c>
      <c r="AH52" s="138">
        <v>1581</v>
      </c>
      <c r="AI52" s="138">
        <v>1581</v>
      </c>
      <c r="AJ52" s="138">
        <v>1241</v>
      </c>
      <c r="AK52" s="138">
        <v>1241</v>
      </c>
      <c r="AL52" s="138">
        <v>1241</v>
      </c>
      <c r="AM52" s="138">
        <v>1241</v>
      </c>
      <c r="AN52" s="138">
        <v>1263</v>
      </c>
      <c r="AO52" s="138">
        <v>1263</v>
      </c>
      <c r="AP52" s="138">
        <v>1263</v>
      </c>
      <c r="AQ52" s="138">
        <v>1263</v>
      </c>
      <c r="AR52" s="138">
        <v>1263</v>
      </c>
      <c r="AS52" s="138">
        <v>1265</v>
      </c>
      <c r="AT52" s="138">
        <v>1265</v>
      </c>
      <c r="AU52" s="138">
        <v>1584</v>
      </c>
      <c r="AV52" s="138">
        <v>1684</v>
      </c>
      <c r="AW52" s="138">
        <v>2066</v>
      </c>
      <c r="AX52" s="138">
        <v>2226</v>
      </c>
      <c r="AY52" s="138">
        <v>2297</v>
      </c>
      <c r="AZ52" s="138">
        <v>2340</v>
      </c>
      <c r="BA52" s="138">
        <v>2480</v>
      </c>
      <c r="BB52" s="138">
        <v>2600</v>
      </c>
      <c r="BC52" s="138">
        <v>2810</v>
      </c>
      <c r="BD52" s="138">
        <v>2970</v>
      </c>
      <c r="BE52" s="138">
        <v>3030</v>
      </c>
      <c r="BF52" s="138">
        <v>3190</v>
      </c>
      <c r="BG52" s="138">
        <v>3367</v>
      </c>
      <c r="BH52" s="138">
        <v>3350</v>
      </c>
      <c r="BI52" s="138">
        <v>3364</v>
      </c>
      <c r="BJ52" s="138">
        <v>3464</v>
      </c>
      <c r="BK52" s="138">
        <v>3504</v>
      </c>
      <c r="BL52" s="138">
        <v>3504</v>
      </c>
      <c r="BM52" s="138">
        <v>3604</v>
      </c>
      <c r="BN52" s="138">
        <v>3604</v>
      </c>
      <c r="BO52" s="138">
        <v>3603</v>
      </c>
      <c r="BP52" s="138">
        <v>3605</v>
      </c>
      <c r="BQ52" s="138">
        <v>3692</v>
      </c>
      <c r="BR52" s="138">
        <v>3744</v>
      </c>
      <c r="BS52" s="138">
        <v>3744</v>
      </c>
      <c r="BT52" s="138">
        <v>3784</v>
      </c>
      <c r="BU52" s="138">
        <v>3800</v>
      </c>
      <c r="BV52" s="138">
        <v>3847</v>
      </c>
      <c r="BW52" s="138">
        <v>3932</v>
      </c>
      <c r="BX52" s="138">
        <v>3992</v>
      </c>
      <c r="BY52" s="138">
        <v>4013</v>
      </c>
      <c r="BZ52" s="138">
        <v>4057</v>
      </c>
      <c r="CA52" s="138">
        <v>4112</v>
      </c>
      <c r="CB52" s="138">
        <v>4112</v>
      </c>
      <c r="CC52" s="138">
        <v>4112</v>
      </c>
      <c r="CD52" s="138">
        <v>4172</v>
      </c>
      <c r="CE52" s="138">
        <v>4232</v>
      </c>
      <c r="CF52" s="138">
        <v>4232</v>
      </c>
      <c r="CG52" s="138">
        <v>4252</v>
      </c>
      <c r="CH52" s="138">
        <v>4292</v>
      </c>
      <c r="CI52" s="138">
        <v>4292</v>
      </c>
      <c r="CJ52" s="138">
        <v>4292</v>
      </c>
      <c r="CK52" s="138">
        <v>4304</v>
      </c>
      <c r="CL52" s="138">
        <v>4332</v>
      </c>
      <c r="CM52" s="138">
        <v>4341</v>
      </c>
      <c r="CN52" s="138">
        <v>4372</v>
      </c>
      <c r="CO52" s="138">
        <v>4372</v>
      </c>
      <c r="CP52" s="138">
        <v>4372</v>
      </c>
      <c r="CQ52" s="138">
        <v>4372</v>
      </c>
      <c r="CR52" s="138">
        <v>4351</v>
      </c>
      <c r="CS52" s="138">
        <v>4372</v>
      </c>
      <c r="CT52" s="138">
        <v>4372</v>
      </c>
      <c r="CU52" s="138">
        <v>4372</v>
      </c>
      <c r="CV52" s="138">
        <v>4342</v>
      </c>
      <c r="CW52" s="138">
        <v>4372</v>
      </c>
      <c r="CX52" s="138">
        <v>4372</v>
      </c>
      <c r="CY52" s="138">
        <v>4372</v>
      </c>
      <c r="CZ52" s="138">
        <v>4372</v>
      </c>
      <c r="DA52" s="138">
        <v>4372</v>
      </c>
      <c r="DB52" s="138">
        <v>4372</v>
      </c>
      <c r="DC52" s="138">
        <v>4372</v>
      </c>
      <c r="DD52" s="138"/>
    </row>
    <row r="53" spans="1:108" ht="18.600000000000001">
      <c r="A53" s="135" t="s">
        <v>364</v>
      </c>
      <c r="B53" s="138">
        <v>0</v>
      </c>
      <c r="C53" s="138">
        <v>0</v>
      </c>
      <c r="D53" s="138">
        <v>0</v>
      </c>
      <c r="E53" s="138">
        <v>0</v>
      </c>
      <c r="F53" s="138">
        <v>0</v>
      </c>
      <c r="G53" s="137">
        <v>0</v>
      </c>
      <c r="H53" s="137">
        <v>0</v>
      </c>
      <c r="I53" s="137">
        <v>0</v>
      </c>
      <c r="J53" s="138">
        <v>0</v>
      </c>
      <c r="K53" s="138">
        <v>0</v>
      </c>
      <c r="L53" s="138">
        <v>0</v>
      </c>
      <c r="M53" s="138">
        <v>0</v>
      </c>
      <c r="N53" s="138">
        <v>0</v>
      </c>
      <c r="O53" s="138">
        <v>0</v>
      </c>
      <c r="P53" s="138">
        <v>0</v>
      </c>
      <c r="Q53" s="138">
        <v>0</v>
      </c>
      <c r="R53" s="138">
        <v>860</v>
      </c>
      <c r="S53" s="138">
        <v>960</v>
      </c>
      <c r="T53" s="138">
        <v>1000</v>
      </c>
      <c r="U53" s="138">
        <v>1000</v>
      </c>
      <c r="V53" s="138">
        <v>1000</v>
      </c>
      <c r="W53" s="138">
        <v>1000</v>
      </c>
      <c r="X53" s="138">
        <v>1040</v>
      </c>
      <c r="Y53" s="138">
        <v>1060</v>
      </c>
      <c r="Z53" s="138">
        <v>1100</v>
      </c>
      <c r="AA53" s="138">
        <v>1100</v>
      </c>
      <c r="AB53" s="138">
        <v>1220</v>
      </c>
      <c r="AC53" s="138">
        <v>1260</v>
      </c>
      <c r="AD53" s="138">
        <v>1300</v>
      </c>
      <c r="AE53" s="138">
        <v>1300</v>
      </c>
      <c r="AF53" s="138">
        <v>1300</v>
      </c>
      <c r="AG53" s="138">
        <v>1300</v>
      </c>
      <c r="AH53" s="138">
        <v>1300</v>
      </c>
      <c r="AI53" s="138">
        <v>1300</v>
      </c>
      <c r="AJ53" s="138">
        <v>1300</v>
      </c>
      <c r="AK53" s="138">
        <v>1300</v>
      </c>
      <c r="AL53" s="138">
        <v>1300</v>
      </c>
      <c r="AM53" s="138">
        <v>1300</v>
      </c>
      <c r="AN53" s="138">
        <v>1300</v>
      </c>
      <c r="AO53" s="138">
        <v>1300</v>
      </c>
      <c r="AP53" s="138">
        <v>1420</v>
      </c>
      <c r="AQ53" s="138">
        <v>1440</v>
      </c>
      <c r="AR53" s="138">
        <v>1580</v>
      </c>
      <c r="AS53" s="138">
        <v>1601</v>
      </c>
      <c r="AT53" s="138">
        <v>1781</v>
      </c>
      <c r="AU53" s="138">
        <v>1881</v>
      </c>
      <c r="AV53" s="138">
        <v>1961</v>
      </c>
      <c r="AW53" s="138">
        <v>2025</v>
      </c>
      <c r="AX53" s="138">
        <v>2045</v>
      </c>
      <c r="AY53" s="138">
        <v>2125</v>
      </c>
      <c r="AZ53" s="138">
        <v>2212</v>
      </c>
      <c r="BA53" s="138">
        <v>2272</v>
      </c>
      <c r="BB53" s="138">
        <v>2372</v>
      </c>
      <c r="BC53" s="138">
        <v>2392</v>
      </c>
      <c r="BD53" s="138">
        <v>2432</v>
      </c>
      <c r="BE53" s="138">
        <v>2572</v>
      </c>
      <c r="BF53" s="138">
        <v>2672</v>
      </c>
      <c r="BG53" s="138">
        <v>2890</v>
      </c>
      <c r="BH53" s="138">
        <v>2879</v>
      </c>
      <c r="BI53" s="138">
        <v>2890</v>
      </c>
      <c r="BJ53" s="138">
        <v>2890</v>
      </c>
      <c r="BK53" s="138">
        <v>2890</v>
      </c>
      <c r="BL53" s="138">
        <v>2890</v>
      </c>
      <c r="BM53" s="138">
        <v>2890</v>
      </c>
      <c r="BN53" s="138">
        <v>2890</v>
      </c>
      <c r="BO53" s="138">
        <v>2855</v>
      </c>
      <c r="BP53" s="138">
        <v>2892</v>
      </c>
      <c r="BQ53" s="138">
        <v>2913</v>
      </c>
      <c r="BR53" s="138">
        <v>2950</v>
      </c>
      <c r="BS53" s="138">
        <v>2950</v>
      </c>
      <c r="BT53" s="138">
        <v>2950</v>
      </c>
      <c r="BU53" s="138">
        <v>2940</v>
      </c>
      <c r="BV53" s="138">
        <v>3031</v>
      </c>
      <c r="BW53" s="138">
        <v>3030</v>
      </c>
      <c r="BX53" s="138">
        <v>3030</v>
      </c>
      <c r="BY53" s="138">
        <v>3035</v>
      </c>
      <c r="BZ53" s="138">
        <v>3037</v>
      </c>
      <c r="CA53" s="138">
        <v>3030</v>
      </c>
      <c r="CB53" s="138">
        <v>3030</v>
      </c>
      <c r="CC53" s="138">
        <v>3030</v>
      </c>
      <c r="CD53" s="138">
        <v>3030</v>
      </c>
      <c r="CE53" s="138">
        <v>3030</v>
      </c>
      <c r="CF53" s="138">
        <v>3030</v>
      </c>
      <c r="CG53" s="138">
        <v>3030</v>
      </c>
      <c r="CH53" s="138">
        <v>3030</v>
      </c>
      <c r="CI53" s="138">
        <v>3030</v>
      </c>
      <c r="CJ53" s="138">
        <v>3030</v>
      </c>
      <c r="CK53" s="138">
        <v>2987</v>
      </c>
      <c r="CL53" s="138">
        <v>3048</v>
      </c>
      <c r="CM53" s="138">
        <v>3053</v>
      </c>
      <c r="CN53" s="138">
        <v>3053</v>
      </c>
      <c r="CO53" s="138">
        <v>3102</v>
      </c>
      <c r="CP53" s="138">
        <v>3104</v>
      </c>
      <c r="CQ53" s="138">
        <v>3103</v>
      </c>
      <c r="CR53" s="138">
        <v>3078</v>
      </c>
      <c r="CS53" s="138">
        <v>3103</v>
      </c>
      <c r="CT53" s="138">
        <v>3108</v>
      </c>
      <c r="CU53" s="138">
        <v>3108</v>
      </c>
      <c r="CV53" s="138">
        <v>2685</v>
      </c>
      <c r="CW53" s="138">
        <v>3155</v>
      </c>
      <c r="CX53" s="138">
        <v>3148</v>
      </c>
      <c r="CY53" s="138">
        <v>3147</v>
      </c>
      <c r="CZ53" s="138">
        <v>3164</v>
      </c>
      <c r="DA53" s="138">
        <v>3172</v>
      </c>
      <c r="DB53" s="138">
        <v>3175</v>
      </c>
      <c r="DC53" s="138">
        <v>3175</v>
      </c>
      <c r="DD53" s="138"/>
    </row>
    <row r="54" spans="1:108" ht="18.600000000000001">
      <c r="A54" s="135" t="s">
        <v>178</v>
      </c>
      <c r="B54" s="138">
        <v>0</v>
      </c>
      <c r="C54" s="138">
        <v>0</v>
      </c>
      <c r="D54" s="138">
        <v>0</v>
      </c>
      <c r="E54" s="137">
        <v>0</v>
      </c>
      <c r="F54" s="137">
        <v>0</v>
      </c>
      <c r="G54" s="138">
        <v>0</v>
      </c>
      <c r="H54" s="138">
        <v>0</v>
      </c>
      <c r="I54" s="138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7">
        <v>0</v>
      </c>
      <c r="P54" s="137">
        <v>0</v>
      </c>
      <c r="Q54" s="137">
        <v>0</v>
      </c>
      <c r="R54" s="137">
        <v>1266</v>
      </c>
      <c r="S54" s="138">
        <v>2376</v>
      </c>
      <c r="T54" s="138">
        <v>2456</v>
      </c>
      <c r="U54" s="138">
        <v>2456</v>
      </c>
      <c r="V54" s="138">
        <v>2496</v>
      </c>
      <c r="W54" s="138">
        <v>2496</v>
      </c>
      <c r="X54" s="138">
        <v>2496</v>
      </c>
      <c r="Y54" s="138">
        <v>2596</v>
      </c>
      <c r="Z54" s="138">
        <v>3195</v>
      </c>
      <c r="AA54" s="138">
        <v>3195</v>
      </c>
      <c r="AB54" s="138">
        <v>3541</v>
      </c>
      <c r="AC54" s="138">
        <v>3520</v>
      </c>
      <c r="AD54" s="138">
        <v>3520</v>
      </c>
      <c r="AE54" s="138">
        <v>3520</v>
      </c>
      <c r="AF54" s="138">
        <v>3520</v>
      </c>
      <c r="AG54" s="138">
        <v>3520</v>
      </c>
      <c r="AH54" s="138">
        <v>3520</v>
      </c>
      <c r="AI54" s="138">
        <v>3520</v>
      </c>
      <c r="AJ54" s="138">
        <v>3520</v>
      </c>
      <c r="AK54" s="138">
        <v>3520</v>
      </c>
      <c r="AL54" s="138">
        <v>3520</v>
      </c>
      <c r="AM54" s="138">
        <v>3520</v>
      </c>
      <c r="AN54" s="138">
        <v>4598</v>
      </c>
      <c r="AO54" s="138">
        <v>4618</v>
      </c>
      <c r="AP54" s="138">
        <v>4618</v>
      </c>
      <c r="AQ54" s="138">
        <v>4618</v>
      </c>
      <c r="AR54" s="138">
        <v>4618</v>
      </c>
      <c r="AS54" s="138">
        <v>4712</v>
      </c>
      <c r="AT54" s="138">
        <v>7301</v>
      </c>
      <c r="AU54" s="138">
        <v>7361</v>
      </c>
      <c r="AV54" s="138">
        <v>7381</v>
      </c>
      <c r="AW54" s="138">
        <v>7454</v>
      </c>
      <c r="AX54" s="138">
        <v>7454</v>
      </c>
      <c r="AY54" s="138">
        <v>7454</v>
      </c>
      <c r="AZ54" s="138">
        <v>7753</v>
      </c>
      <c r="BA54" s="138">
        <v>9441</v>
      </c>
      <c r="BB54" s="138">
        <v>9461</v>
      </c>
      <c r="BC54" s="138">
        <v>8805</v>
      </c>
      <c r="BD54" s="138">
        <v>9521</v>
      </c>
      <c r="BE54" s="138">
        <v>9541</v>
      </c>
      <c r="BF54" s="138">
        <v>9541</v>
      </c>
      <c r="BG54" s="138">
        <v>10775</v>
      </c>
      <c r="BH54" s="138">
        <v>10561</v>
      </c>
      <c r="BI54" s="138">
        <v>11295</v>
      </c>
      <c r="BJ54" s="138">
        <v>11295</v>
      </c>
      <c r="BK54" s="138">
        <v>11295</v>
      </c>
      <c r="BL54" s="138">
        <v>11295</v>
      </c>
      <c r="BM54" s="138">
        <v>11295</v>
      </c>
      <c r="BN54" s="138">
        <v>11295</v>
      </c>
      <c r="BO54" s="138">
        <v>8949</v>
      </c>
      <c r="BP54" s="138">
        <v>11355</v>
      </c>
      <c r="BQ54" s="138">
        <v>11434</v>
      </c>
      <c r="BR54" s="138">
        <v>12575</v>
      </c>
      <c r="BS54" s="138">
        <v>12595</v>
      </c>
      <c r="BT54" s="138">
        <v>12595</v>
      </c>
      <c r="BU54" s="138">
        <v>6150</v>
      </c>
      <c r="BV54" s="138">
        <v>12595</v>
      </c>
      <c r="BW54" s="138">
        <v>13444</v>
      </c>
      <c r="BX54" s="138">
        <v>13464</v>
      </c>
      <c r="BY54" s="138">
        <v>12894</v>
      </c>
      <c r="BZ54" s="138">
        <v>13484</v>
      </c>
      <c r="CA54" s="138">
        <v>13504</v>
      </c>
      <c r="CB54" s="138">
        <v>13564</v>
      </c>
      <c r="CC54" s="138">
        <v>14474</v>
      </c>
      <c r="CD54" s="138">
        <v>14494</v>
      </c>
      <c r="CE54" s="138">
        <v>14614</v>
      </c>
      <c r="CF54" s="138">
        <v>14614</v>
      </c>
      <c r="CG54" s="138">
        <v>14654</v>
      </c>
      <c r="CH54" s="138">
        <v>14654</v>
      </c>
      <c r="CI54" s="138">
        <v>14674</v>
      </c>
      <c r="CJ54" s="138">
        <v>14674</v>
      </c>
      <c r="CK54" s="138">
        <v>10359</v>
      </c>
      <c r="CL54" s="138">
        <v>15181</v>
      </c>
      <c r="CM54" s="138">
        <v>13072</v>
      </c>
      <c r="CN54" s="138">
        <v>15221</v>
      </c>
      <c r="CO54" s="138">
        <v>15221</v>
      </c>
      <c r="CP54" s="138">
        <v>15241</v>
      </c>
      <c r="CQ54" s="138">
        <v>15241</v>
      </c>
      <c r="CR54" s="138">
        <v>12869</v>
      </c>
      <c r="CS54" s="138">
        <v>15241</v>
      </c>
      <c r="CT54" s="138">
        <v>15241</v>
      </c>
      <c r="CU54" s="138">
        <v>15241</v>
      </c>
      <c r="CV54" s="138">
        <v>12415</v>
      </c>
      <c r="CW54" s="138">
        <v>15241</v>
      </c>
      <c r="CX54" s="138">
        <v>15241</v>
      </c>
      <c r="CY54" s="138">
        <v>15241</v>
      </c>
      <c r="CZ54" s="138">
        <v>15241</v>
      </c>
      <c r="DA54" s="138">
        <v>15241</v>
      </c>
      <c r="DB54" s="138">
        <v>15241</v>
      </c>
      <c r="DC54" s="138">
        <v>15241</v>
      </c>
      <c r="DD54" s="138"/>
    </row>
    <row r="55" spans="1:108" ht="18.600000000000001">
      <c r="A55" s="135" t="s">
        <v>365</v>
      </c>
      <c r="B55" s="138">
        <v>0</v>
      </c>
      <c r="C55" s="138">
        <v>0</v>
      </c>
      <c r="D55" s="138">
        <v>0</v>
      </c>
      <c r="E55" s="138">
        <v>0</v>
      </c>
      <c r="F55" s="138">
        <v>0</v>
      </c>
      <c r="G55" s="138">
        <v>0</v>
      </c>
      <c r="H55" s="138">
        <v>0</v>
      </c>
      <c r="I55" s="138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  <c r="P55" s="137">
        <v>0</v>
      </c>
      <c r="Q55" s="137">
        <v>0</v>
      </c>
      <c r="R55" s="137">
        <v>0</v>
      </c>
      <c r="S55" s="138">
        <v>0</v>
      </c>
      <c r="T55" s="138">
        <v>0</v>
      </c>
      <c r="U55" s="138">
        <v>0</v>
      </c>
      <c r="V55" s="138">
        <v>0</v>
      </c>
      <c r="W55" s="138">
        <v>0</v>
      </c>
      <c r="X55" s="138">
        <v>0</v>
      </c>
      <c r="Y55" s="138">
        <v>0</v>
      </c>
      <c r="Z55" s="138">
        <v>1760</v>
      </c>
      <c r="AA55" s="138">
        <v>1760</v>
      </c>
      <c r="AB55" s="138">
        <v>1860</v>
      </c>
      <c r="AC55" s="138">
        <v>1861</v>
      </c>
      <c r="AD55" s="138">
        <v>1861</v>
      </c>
      <c r="AE55" s="138">
        <v>1861</v>
      </c>
      <c r="AF55" s="138">
        <v>1901</v>
      </c>
      <c r="AG55" s="138">
        <v>1901</v>
      </c>
      <c r="AH55" s="138">
        <v>1901</v>
      </c>
      <c r="AI55" s="138">
        <v>1901</v>
      </c>
      <c r="AJ55" s="138">
        <v>1901</v>
      </c>
      <c r="AK55" s="138">
        <v>1901</v>
      </c>
      <c r="AL55" s="138">
        <v>1901</v>
      </c>
      <c r="AM55" s="138">
        <v>1894</v>
      </c>
      <c r="AN55" s="138">
        <v>1901</v>
      </c>
      <c r="AO55" s="138">
        <v>1941</v>
      </c>
      <c r="AP55" s="138">
        <v>1941</v>
      </c>
      <c r="AQ55" s="138">
        <v>2061</v>
      </c>
      <c r="AR55" s="138">
        <v>2061</v>
      </c>
      <c r="AS55" s="138">
        <v>2094</v>
      </c>
      <c r="AT55" s="138">
        <v>2638</v>
      </c>
      <c r="AU55" s="138">
        <v>2688</v>
      </c>
      <c r="AV55" s="138">
        <v>2748</v>
      </c>
      <c r="AW55" s="138">
        <v>2807</v>
      </c>
      <c r="AX55" s="138">
        <v>2867</v>
      </c>
      <c r="AY55" s="138">
        <v>3020</v>
      </c>
      <c r="AZ55" s="138">
        <v>3263</v>
      </c>
      <c r="BA55" s="138">
        <v>3773</v>
      </c>
      <c r="BB55" s="138">
        <v>3773</v>
      </c>
      <c r="BC55" s="138">
        <v>3796</v>
      </c>
      <c r="BD55" s="138">
        <v>3803</v>
      </c>
      <c r="BE55" s="138">
        <v>3913</v>
      </c>
      <c r="BF55" s="138">
        <v>4003</v>
      </c>
      <c r="BG55" s="138">
        <v>4393</v>
      </c>
      <c r="BH55" s="138">
        <v>4428</v>
      </c>
      <c r="BI55" s="138">
        <v>4428</v>
      </c>
      <c r="BJ55" s="138">
        <v>4413</v>
      </c>
      <c r="BK55" s="138">
        <v>4428</v>
      </c>
      <c r="BL55" s="138">
        <v>4428</v>
      </c>
      <c r="BM55" s="138">
        <v>4628</v>
      </c>
      <c r="BN55" s="138">
        <v>4708</v>
      </c>
      <c r="BO55" s="138">
        <v>4227</v>
      </c>
      <c r="BP55" s="138">
        <v>4693</v>
      </c>
      <c r="BQ55" s="138">
        <v>4842</v>
      </c>
      <c r="BR55" s="138">
        <v>4893</v>
      </c>
      <c r="BS55" s="138">
        <v>4908</v>
      </c>
      <c r="BT55" s="138">
        <v>4893</v>
      </c>
      <c r="BU55" s="138">
        <v>3880</v>
      </c>
      <c r="BV55" s="138">
        <v>4908</v>
      </c>
      <c r="BW55" s="138">
        <v>4893</v>
      </c>
      <c r="BX55" s="138">
        <v>4893</v>
      </c>
      <c r="BY55" s="138">
        <v>4781</v>
      </c>
      <c r="BZ55" s="138">
        <v>4991</v>
      </c>
      <c r="CA55" s="138">
        <v>4973</v>
      </c>
      <c r="CB55" s="138">
        <v>5048</v>
      </c>
      <c r="CC55" s="138">
        <v>5133</v>
      </c>
      <c r="CD55" s="138">
        <v>5121</v>
      </c>
      <c r="CE55" s="138">
        <v>5121</v>
      </c>
      <c r="CF55" s="138">
        <v>5121</v>
      </c>
      <c r="CG55" s="138">
        <v>5121</v>
      </c>
      <c r="CH55" s="138">
        <v>5138</v>
      </c>
      <c r="CI55" s="138">
        <v>5141</v>
      </c>
      <c r="CJ55" s="138">
        <v>5176</v>
      </c>
      <c r="CK55" s="138">
        <v>4513</v>
      </c>
      <c r="CL55" s="138">
        <v>5278</v>
      </c>
      <c r="CM55" s="138">
        <v>5131</v>
      </c>
      <c r="CN55" s="138">
        <v>5278</v>
      </c>
      <c r="CO55" s="138">
        <v>5281</v>
      </c>
      <c r="CP55" s="138">
        <v>5281</v>
      </c>
      <c r="CQ55" s="138">
        <v>5293</v>
      </c>
      <c r="CR55" s="138">
        <v>4437</v>
      </c>
      <c r="CS55" s="138">
        <v>5278</v>
      </c>
      <c r="CT55" s="138">
        <v>5316</v>
      </c>
      <c r="CU55" s="138">
        <v>5316</v>
      </c>
      <c r="CV55" s="138">
        <v>5156</v>
      </c>
      <c r="CW55" s="138">
        <v>5313</v>
      </c>
      <c r="CX55" s="138">
        <v>5333</v>
      </c>
      <c r="CY55" s="138">
        <v>5361</v>
      </c>
      <c r="CZ55" s="138">
        <v>5358</v>
      </c>
      <c r="DA55" s="138">
        <v>5398</v>
      </c>
      <c r="DB55" s="138">
        <v>5398</v>
      </c>
      <c r="DC55" s="138">
        <v>5413</v>
      </c>
      <c r="DD55" s="138"/>
    </row>
    <row r="56" spans="1:108" ht="18.600000000000001">
      <c r="A56" s="135" t="s">
        <v>170</v>
      </c>
      <c r="B56" s="138">
        <v>0</v>
      </c>
      <c r="C56" s="138">
        <v>0</v>
      </c>
      <c r="D56" s="138">
        <v>0</v>
      </c>
      <c r="E56" s="138">
        <v>0</v>
      </c>
      <c r="F56" s="138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7">
        <v>0</v>
      </c>
      <c r="P56" s="137">
        <v>0</v>
      </c>
      <c r="Q56" s="137">
        <v>0</v>
      </c>
      <c r="R56" s="137">
        <v>0</v>
      </c>
      <c r="S56" s="138">
        <v>0</v>
      </c>
      <c r="T56" s="138">
        <v>0</v>
      </c>
      <c r="U56" s="138">
        <v>0</v>
      </c>
      <c r="V56" s="138">
        <v>0</v>
      </c>
      <c r="W56" s="138">
        <v>0</v>
      </c>
      <c r="X56" s="138">
        <v>0</v>
      </c>
      <c r="Y56" s="138">
        <v>0</v>
      </c>
      <c r="Z56" s="138">
        <v>1935</v>
      </c>
      <c r="AA56" s="138">
        <v>1935</v>
      </c>
      <c r="AB56" s="138">
        <v>2535</v>
      </c>
      <c r="AC56" s="138">
        <v>2555</v>
      </c>
      <c r="AD56" s="138">
        <v>2615</v>
      </c>
      <c r="AE56" s="138">
        <v>2605</v>
      </c>
      <c r="AF56" s="138">
        <v>2605</v>
      </c>
      <c r="AG56" s="138">
        <v>2645</v>
      </c>
      <c r="AH56" s="138">
        <v>2655</v>
      </c>
      <c r="AI56" s="138">
        <v>2645</v>
      </c>
      <c r="AJ56" s="138">
        <v>2695</v>
      </c>
      <c r="AK56" s="138">
        <v>2725</v>
      </c>
      <c r="AL56" s="138">
        <v>2765</v>
      </c>
      <c r="AM56" s="138">
        <v>2728</v>
      </c>
      <c r="AN56" s="138">
        <v>2797</v>
      </c>
      <c r="AO56" s="138">
        <v>2817</v>
      </c>
      <c r="AP56" s="138">
        <v>2958</v>
      </c>
      <c r="AQ56" s="138">
        <v>2967</v>
      </c>
      <c r="AR56" s="138">
        <v>2958</v>
      </c>
      <c r="AS56" s="138">
        <v>3031</v>
      </c>
      <c r="AT56" s="138">
        <v>4689</v>
      </c>
      <c r="AU56" s="138">
        <v>4758</v>
      </c>
      <c r="AV56" s="138">
        <v>4849</v>
      </c>
      <c r="AW56" s="138">
        <v>5068</v>
      </c>
      <c r="AX56" s="138">
        <v>5097</v>
      </c>
      <c r="AY56" s="138">
        <v>5229</v>
      </c>
      <c r="AZ56" s="138">
        <v>5440</v>
      </c>
      <c r="BA56" s="138">
        <v>6197</v>
      </c>
      <c r="BB56" s="138">
        <v>6197</v>
      </c>
      <c r="BC56" s="138">
        <v>6350</v>
      </c>
      <c r="BD56" s="138">
        <v>6425</v>
      </c>
      <c r="BE56" s="138">
        <v>6625</v>
      </c>
      <c r="BF56" s="138">
        <v>6685</v>
      </c>
      <c r="BG56" s="138">
        <v>7282</v>
      </c>
      <c r="BH56" s="138">
        <v>6751</v>
      </c>
      <c r="BI56" s="138">
        <v>7300</v>
      </c>
      <c r="BJ56" s="138">
        <v>7285</v>
      </c>
      <c r="BK56" s="138">
        <v>7285</v>
      </c>
      <c r="BL56" s="138">
        <v>7380</v>
      </c>
      <c r="BM56" s="138">
        <v>7380</v>
      </c>
      <c r="BN56" s="138">
        <v>7425</v>
      </c>
      <c r="BO56" s="138">
        <v>6682</v>
      </c>
      <c r="BP56" s="138">
        <v>7580</v>
      </c>
      <c r="BQ56" s="138">
        <v>7728</v>
      </c>
      <c r="BR56" s="138">
        <v>7720</v>
      </c>
      <c r="BS56" s="138">
        <v>7720</v>
      </c>
      <c r="BT56" s="138">
        <v>7720</v>
      </c>
      <c r="BU56" s="138">
        <v>4440</v>
      </c>
      <c r="BV56" s="138">
        <v>7722</v>
      </c>
      <c r="BW56" s="138">
        <v>7720</v>
      </c>
      <c r="BX56" s="138">
        <v>7720</v>
      </c>
      <c r="BY56" s="138">
        <v>7505</v>
      </c>
      <c r="BZ56" s="138">
        <v>7793</v>
      </c>
      <c r="CA56" s="138">
        <v>7825</v>
      </c>
      <c r="CB56" s="138">
        <v>7940</v>
      </c>
      <c r="CC56" s="138">
        <v>8537</v>
      </c>
      <c r="CD56" s="138">
        <v>8552</v>
      </c>
      <c r="CE56" s="138">
        <v>8557</v>
      </c>
      <c r="CF56" s="138">
        <v>8672</v>
      </c>
      <c r="CG56" s="138">
        <v>8677</v>
      </c>
      <c r="CH56" s="138">
        <v>8677</v>
      </c>
      <c r="CI56" s="138">
        <v>8692</v>
      </c>
      <c r="CJ56" s="138">
        <v>8792</v>
      </c>
      <c r="CK56" s="138">
        <v>6292</v>
      </c>
      <c r="CL56" s="138">
        <v>9061</v>
      </c>
      <c r="CM56" s="138">
        <v>8783</v>
      </c>
      <c r="CN56" s="138">
        <v>9097</v>
      </c>
      <c r="CO56" s="138">
        <v>9137</v>
      </c>
      <c r="CP56" s="138">
        <v>9237</v>
      </c>
      <c r="CQ56" s="138">
        <v>9257</v>
      </c>
      <c r="CR56" s="138">
        <v>8459</v>
      </c>
      <c r="CS56" s="138">
        <v>9281</v>
      </c>
      <c r="CT56" s="138">
        <v>9317</v>
      </c>
      <c r="CU56" s="138">
        <v>9381</v>
      </c>
      <c r="CV56" s="138">
        <v>8827</v>
      </c>
      <c r="CW56" s="138">
        <v>9597</v>
      </c>
      <c r="CX56" s="138">
        <v>9581</v>
      </c>
      <c r="CY56" s="138">
        <v>9597</v>
      </c>
      <c r="CZ56" s="138">
        <v>9597</v>
      </c>
      <c r="DA56" s="138">
        <v>9597</v>
      </c>
      <c r="DB56" s="138">
        <v>9581</v>
      </c>
      <c r="DC56" s="138">
        <v>9581</v>
      </c>
      <c r="DD56" s="138"/>
    </row>
    <row r="57" spans="1:108" ht="18.600000000000001">
      <c r="A57" s="135" t="s">
        <v>149</v>
      </c>
      <c r="B57" s="138">
        <v>0</v>
      </c>
      <c r="C57" s="138">
        <v>0</v>
      </c>
      <c r="D57" s="138">
        <v>0</v>
      </c>
      <c r="E57" s="138">
        <v>0</v>
      </c>
      <c r="F57" s="138">
        <v>0</v>
      </c>
      <c r="G57" s="138">
        <v>0</v>
      </c>
      <c r="H57" s="138">
        <v>0</v>
      </c>
      <c r="I57" s="138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  <c r="P57" s="137">
        <v>0</v>
      </c>
      <c r="Q57" s="137">
        <v>0</v>
      </c>
      <c r="R57" s="137">
        <v>0</v>
      </c>
      <c r="S57" s="138">
        <v>0</v>
      </c>
      <c r="T57" s="138">
        <v>0</v>
      </c>
      <c r="U57" s="138">
        <v>0</v>
      </c>
      <c r="V57" s="138">
        <v>0</v>
      </c>
      <c r="W57" s="138">
        <v>0</v>
      </c>
      <c r="X57" s="138">
        <v>0</v>
      </c>
      <c r="Y57" s="138">
        <v>0</v>
      </c>
      <c r="Z57" s="138">
        <v>0</v>
      </c>
      <c r="AA57" s="138">
        <v>0</v>
      </c>
      <c r="AB57" s="138">
        <v>0</v>
      </c>
      <c r="AC57" s="138">
        <v>0</v>
      </c>
      <c r="AD57" s="138">
        <v>0</v>
      </c>
      <c r="AE57" s="138">
        <v>0</v>
      </c>
      <c r="AF57" s="138">
        <v>0</v>
      </c>
      <c r="AG57" s="138">
        <v>0</v>
      </c>
      <c r="AH57" s="138">
        <v>0</v>
      </c>
      <c r="AI57" s="138">
        <v>0</v>
      </c>
      <c r="AJ57" s="138">
        <v>0</v>
      </c>
      <c r="AK57" s="138">
        <v>0</v>
      </c>
      <c r="AL57" s="138">
        <v>0</v>
      </c>
      <c r="AM57" s="138">
        <v>2936</v>
      </c>
      <c r="AN57" s="138">
        <v>3305</v>
      </c>
      <c r="AO57" s="138">
        <v>3305</v>
      </c>
      <c r="AP57" s="138">
        <v>3305</v>
      </c>
      <c r="AQ57" s="138">
        <v>3305</v>
      </c>
      <c r="AR57" s="138">
        <v>3305</v>
      </c>
      <c r="AS57" s="138">
        <v>3406</v>
      </c>
      <c r="AT57" s="138">
        <v>3725</v>
      </c>
      <c r="AU57" s="138">
        <v>3725</v>
      </c>
      <c r="AV57" s="138">
        <v>3745</v>
      </c>
      <c r="AW57" s="138">
        <v>4112</v>
      </c>
      <c r="AX57" s="138">
        <v>4112</v>
      </c>
      <c r="AY57" s="138">
        <v>4180</v>
      </c>
      <c r="AZ57" s="138">
        <v>4400</v>
      </c>
      <c r="BA57" s="138">
        <v>4568</v>
      </c>
      <c r="BB57" s="138">
        <v>4568</v>
      </c>
      <c r="BC57" s="138">
        <v>4219</v>
      </c>
      <c r="BD57" s="138">
        <v>4648</v>
      </c>
      <c r="BE57" s="138">
        <v>4668</v>
      </c>
      <c r="BF57" s="138">
        <v>4708</v>
      </c>
      <c r="BG57" s="138">
        <v>5380</v>
      </c>
      <c r="BH57" s="138">
        <v>5440</v>
      </c>
      <c r="BI57" s="138">
        <v>5440</v>
      </c>
      <c r="BJ57" s="138">
        <v>5440</v>
      </c>
      <c r="BK57" s="138">
        <v>5440</v>
      </c>
      <c r="BL57" s="138">
        <v>5440</v>
      </c>
      <c r="BM57" s="138">
        <v>5480</v>
      </c>
      <c r="BN57" s="138">
        <v>5480</v>
      </c>
      <c r="BO57" s="138">
        <v>4862</v>
      </c>
      <c r="BP57" s="138">
        <v>5480</v>
      </c>
      <c r="BQ57" s="138">
        <v>5613</v>
      </c>
      <c r="BR57" s="138">
        <v>5560</v>
      </c>
      <c r="BS57" s="138">
        <v>5580</v>
      </c>
      <c r="BT57" s="138">
        <v>5660</v>
      </c>
      <c r="BU57" s="138">
        <v>3840</v>
      </c>
      <c r="BV57" s="138">
        <v>5674</v>
      </c>
      <c r="BW57" s="138">
        <v>5660</v>
      </c>
      <c r="BX57" s="138">
        <v>5720</v>
      </c>
      <c r="BY57" s="138">
        <v>5222</v>
      </c>
      <c r="BZ57" s="138">
        <v>5794</v>
      </c>
      <c r="CA57" s="138">
        <v>5840</v>
      </c>
      <c r="CB57" s="138">
        <v>5840</v>
      </c>
      <c r="CC57" s="138">
        <v>5840</v>
      </c>
      <c r="CD57" s="138">
        <v>5840</v>
      </c>
      <c r="CE57" s="138">
        <v>5840</v>
      </c>
      <c r="CF57" s="138">
        <v>5940</v>
      </c>
      <c r="CG57" s="138">
        <v>6060</v>
      </c>
      <c r="CH57" s="138">
        <v>6060</v>
      </c>
      <c r="CI57" s="138">
        <v>6200</v>
      </c>
      <c r="CJ57" s="138">
        <v>6240</v>
      </c>
      <c r="CK57" s="138">
        <v>5785</v>
      </c>
      <c r="CL57" s="138">
        <v>6734</v>
      </c>
      <c r="CM57" s="138">
        <v>6081</v>
      </c>
      <c r="CN57" s="138">
        <v>6894</v>
      </c>
      <c r="CO57" s="138">
        <v>6954</v>
      </c>
      <c r="CP57" s="138">
        <v>7054</v>
      </c>
      <c r="CQ57" s="138">
        <v>7114</v>
      </c>
      <c r="CR57" s="138">
        <v>5973</v>
      </c>
      <c r="CS57" s="138">
        <v>7114</v>
      </c>
      <c r="CT57" s="138">
        <v>7114</v>
      </c>
      <c r="CU57" s="138">
        <v>7114</v>
      </c>
      <c r="CV57" s="138">
        <v>6764</v>
      </c>
      <c r="CW57" s="138">
        <v>7114</v>
      </c>
      <c r="CX57" s="138">
        <v>7114</v>
      </c>
      <c r="CY57" s="138">
        <v>7114</v>
      </c>
      <c r="CZ57" s="138">
        <v>7114</v>
      </c>
      <c r="DA57" s="138">
        <v>7114</v>
      </c>
      <c r="DB57" s="138">
        <v>7114</v>
      </c>
      <c r="DC57" s="138">
        <v>7114</v>
      </c>
      <c r="DD57" s="138"/>
    </row>
    <row r="58" spans="1:108" ht="18.600000000000001">
      <c r="A58" s="135" t="s">
        <v>197</v>
      </c>
      <c r="B58" s="138">
        <v>0</v>
      </c>
      <c r="C58" s="138">
        <v>0</v>
      </c>
      <c r="D58" s="138">
        <v>0</v>
      </c>
      <c r="E58" s="138">
        <v>0</v>
      </c>
      <c r="F58" s="138">
        <v>0</v>
      </c>
      <c r="G58" s="138">
        <v>0</v>
      </c>
      <c r="H58" s="137">
        <v>0</v>
      </c>
      <c r="I58" s="137">
        <v>0</v>
      </c>
      <c r="J58" s="138">
        <v>0</v>
      </c>
      <c r="K58" s="138">
        <v>0</v>
      </c>
      <c r="L58" s="138">
        <v>0</v>
      </c>
      <c r="M58" s="138">
        <v>0</v>
      </c>
      <c r="N58" s="138">
        <v>0</v>
      </c>
      <c r="O58" s="138">
        <v>0</v>
      </c>
      <c r="P58" s="138">
        <v>0</v>
      </c>
      <c r="Q58" s="138">
        <v>0</v>
      </c>
      <c r="R58" s="138">
        <v>0</v>
      </c>
      <c r="S58" s="138">
        <v>0</v>
      </c>
      <c r="T58" s="138">
        <v>0</v>
      </c>
      <c r="U58" s="138">
        <v>0</v>
      </c>
      <c r="V58" s="138">
        <v>0</v>
      </c>
      <c r="W58" s="138">
        <v>0</v>
      </c>
      <c r="X58" s="138">
        <v>0</v>
      </c>
      <c r="Y58" s="138">
        <v>0</v>
      </c>
      <c r="Z58" s="138">
        <v>0</v>
      </c>
      <c r="AA58" s="138">
        <v>0</v>
      </c>
      <c r="AB58" s="138">
        <v>0</v>
      </c>
      <c r="AC58" s="138">
        <v>0</v>
      </c>
      <c r="AD58" s="138">
        <v>0</v>
      </c>
      <c r="AE58" s="138">
        <v>0</v>
      </c>
      <c r="AF58" s="138">
        <v>0</v>
      </c>
      <c r="AG58" s="138">
        <v>0</v>
      </c>
      <c r="AH58" s="138">
        <v>0</v>
      </c>
      <c r="AI58" s="138">
        <v>0</v>
      </c>
      <c r="AJ58" s="138">
        <v>0</v>
      </c>
      <c r="AK58" s="138">
        <v>0</v>
      </c>
      <c r="AL58" s="138">
        <v>0</v>
      </c>
      <c r="AM58" s="138">
        <v>0</v>
      </c>
      <c r="AN58" s="138">
        <v>0</v>
      </c>
      <c r="AO58" s="138">
        <v>0</v>
      </c>
      <c r="AP58" s="138">
        <v>0</v>
      </c>
      <c r="AQ58" s="138">
        <v>0</v>
      </c>
      <c r="AR58" s="138">
        <v>0</v>
      </c>
      <c r="AS58" s="138">
        <v>0</v>
      </c>
      <c r="AT58" s="138">
        <v>0</v>
      </c>
      <c r="AU58" s="138">
        <v>0</v>
      </c>
      <c r="AV58" s="138">
        <v>0</v>
      </c>
      <c r="AW58" s="138">
        <v>0</v>
      </c>
      <c r="AX58" s="138">
        <v>0</v>
      </c>
      <c r="AY58" s="138">
        <v>0</v>
      </c>
      <c r="AZ58" s="138">
        <v>0</v>
      </c>
      <c r="BA58" s="138">
        <v>3312</v>
      </c>
      <c r="BB58" s="138">
        <v>3312</v>
      </c>
      <c r="BC58" s="138">
        <v>3304</v>
      </c>
      <c r="BD58" s="138">
        <v>3312</v>
      </c>
      <c r="BE58" s="138">
        <v>3772</v>
      </c>
      <c r="BF58" s="138">
        <v>3852</v>
      </c>
      <c r="BG58" s="138">
        <v>4228</v>
      </c>
      <c r="BH58" s="138">
        <v>4260</v>
      </c>
      <c r="BI58" s="138">
        <v>4268</v>
      </c>
      <c r="BJ58" s="138">
        <v>4268</v>
      </c>
      <c r="BK58" s="138">
        <v>4268</v>
      </c>
      <c r="BL58" s="138">
        <v>4268</v>
      </c>
      <c r="BM58" s="138">
        <v>4268</v>
      </c>
      <c r="BN58" s="138">
        <v>4268</v>
      </c>
      <c r="BO58" s="138">
        <v>4191</v>
      </c>
      <c r="BP58" s="138">
        <v>4270</v>
      </c>
      <c r="BQ58" s="138">
        <v>4364</v>
      </c>
      <c r="BR58" s="138">
        <v>4268</v>
      </c>
      <c r="BS58" s="138">
        <v>4268</v>
      </c>
      <c r="BT58" s="138">
        <v>4268</v>
      </c>
      <c r="BU58" s="138">
        <v>3540</v>
      </c>
      <c r="BV58" s="138">
        <v>4269</v>
      </c>
      <c r="BW58" s="138">
        <v>4297</v>
      </c>
      <c r="BX58" s="138">
        <v>4297</v>
      </c>
      <c r="BY58" s="138">
        <v>4271</v>
      </c>
      <c r="BZ58" s="138">
        <v>4302</v>
      </c>
      <c r="CA58" s="138">
        <v>4297</v>
      </c>
      <c r="CB58" s="138">
        <v>4297</v>
      </c>
      <c r="CC58" s="138">
        <v>4297</v>
      </c>
      <c r="CD58" s="138">
        <v>4297</v>
      </c>
      <c r="CE58" s="138">
        <v>4297</v>
      </c>
      <c r="CF58" s="138">
        <v>4297</v>
      </c>
      <c r="CG58" s="138">
        <v>4297</v>
      </c>
      <c r="CH58" s="138">
        <v>4297</v>
      </c>
      <c r="CI58" s="138">
        <v>4297</v>
      </c>
      <c r="CJ58" s="138">
        <v>4297</v>
      </c>
      <c r="CK58" s="138">
        <v>4144</v>
      </c>
      <c r="CL58" s="138">
        <v>4297</v>
      </c>
      <c r="CM58" s="138">
        <v>4257</v>
      </c>
      <c r="CN58" s="138">
        <v>4297</v>
      </c>
      <c r="CO58" s="138">
        <v>4297</v>
      </c>
      <c r="CP58" s="138">
        <v>4297</v>
      </c>
      <c r="CQ58" s="138">
        <v>4297</v>
      </c>
      <c r="CR58" s="138">
        <v>3157</v>
      </c>
      <c r="CS58" s="138">
        <v>4297</v>
      </c>
      <c r="CT58" s="138">
        <v>4297</v>
      </c>
      <c r="CU58" s="138">
        <v>4297</v>
      </c>
      <c r="CV58" s="138">
        <v>4260</v>
      </c>
      <c r="CW58" s="138">
        <v>4297</v>
      </c>
      <c r="CX58" s="138">
        <v>4297</v>
      </c>
      <c r="CY58" s="138">
        <v>4297</v>
      </c>
      <c r="CZ58" s="138">
        <v>4297</v>
      </c>
      <c r="DA58" s="138">
        <v>4297</v>
      </c>
      <c r="DB58" s="138">
        <v>4297</v>
      </c>
      <c r="DC58" s="138">
        <v>4297</v>
      </c>
      <c r="DD58" s="138"/>
    </row>
    <row r="59" spans="1:108" ht="18.600000000000001">
      <c r="A59" s="135" t="s">
        <v>366</v>
      </c>
      <c r="B59" s="138">
        <v>0</v>
      </c>
      <c r="C59" s="138">
        <v>0</v>
      </c>
      <c r="D59" s="138">
        <v>0</v>
      </c>
      <c r="E59" s="138">
        <v>0</v>
      </c>
      <c r="F59" s="138">
        <v>0</v>
      </c>
      <c r="G59" s="138">
        <v>0</v>
      </c>
      <c r="H59" s="138">
        <v>0</v>
      </c>
      <c r="I59" s="138">
        <v>0</v>
      </c>
      <c r="J59" s="138">
        <v>0</v>
      </c>
      <c r="K59" s="138">
        <v>0</v>
      </c>
      <c r="L59" s="138">
        <v>0</v>
      </c>
      <c r="M59" s="138">
        <v>0</v>
      </c>
      <c r="N59" s="138">
        <v>0</v>
      </c>
      <c r="O59" s="138">
        <v>0</v>
      </c>
      <c r="P59" s="138">
        <v>0</v>
      </c>
      <c r="Q59" s="138">
        <v>0</v>
      </c>
      <c r="R59" s="138">
        <v>0</v>
      </c>
      <c r="S59" s="138">
        <v>0</v>
      </c>
      <c r="T59" s="138">
        <v>0</v>
      </c>
      <c r="U59" s="138">
        <v>0</v>
      </c>
      <c r="V59" s="138">
        <v>0</v>
      </c>
      <c r="W59" s="138">
        <v>0</v>
      </c>
      <c r="X59" s="138">
        <v>0</v>
      </c>
      <c r="Y59" s="138">
        <v>0</v>
      </c>
      <c r="Z59" s="138">
        <v>0</v>
      </c>
      <c r="AA59" s="138">
        <v>0</v>
      </c>
      <c r="AB59" s="138">
        <v>0</v>
      </c>
      <c r="AC59" s="138">
        <v>0</v>
      </c>
      <c r="AD59" s="138">
        <v>0</v>
      </c>
      <c r="AE59" s="138">
        <v>0</v>
      </c>
      <c r="AF59" s="138">
        <v>0</v>
      </c>
      <c r="AG59" s="138">
        <v>0</v>
      </c>
      <c r="AH59" s="138">
        <v>0</v>
      </c>
      <c r="AI59" s="138">
        <v>0</v>
      </c>
      <c r="AJ59" s="138">
        <v>0</v>
      </c>
      <c r="AK59" s="138">
        <v>0</v>
      </c>
      <c r="AL59" s="138">
        <v>0</v>
      </c>
      <c r="AM59" s="138">
        <v>0</v>
      </c>
      <c r="AN59" s="138">
        <v>0</v>
      </c>
      <c r="AO59" s="138">
        <v>0</v>
      </c>
      <c r="AP59" s="138">
        <v>0</v>
      </c>
      <c r="AQ59" s="138">
        <v>0</v>
      </c>
      <c r="AR59" s="138">
        <v>0</v>
      </c>
      <c r="AS59" s="138">
        <v>0</v>
      </c>
      <c r="AT59" s="138">
        <v>0</v>
      </c>
      <c r="AU59" s="138">
        <v>0</v>
      </c>
      <c r="AV59" s="138">
        <v>0</v>
      </c>
      <c r="AW59" s="138">
        <v>0</v>
      </c>
      <c r="AX59" s="138">
        <v>0</v>
      </c>
      <c r="AY59" s="138">
        <v>0</v>
      </c>
      <c r="AZ59" s="138">
        <v>0</v>
      </c>
      <c r="BA59" s="138">
        <v>0</v>
      </c>
      <c r="BB59" s="138">
        <v>0</v>
      </c>
      <c r="BC59" s="138">
        <v>0</v>
      </c>
      <c r="BD59" s="138">
        <v>0</v>
      </c>
      <c r="BE59" s="138">
        <v>0</v>
      </c>
      <c r="BF59" s="138">
        <v>0</v>
      </c>
      <c r="BG59" s="138">
        <v>0</v>
      </c>
      <c r="BH59" s="138">
        <v>0</v>
      </c>
      <c r="BI59" s="138">
        <v>3017</v>
      </c>
      <c r="BJ59" s="138">
        <v>3117</v>
      </c>
      <c r="BK59" s="138">
        <v>3117</v>
      </c>
      <c r="BL59" s="138">
        <v>3157</v>
      </c>
      <c r="BM59" s="138">
        <v>3157</v>
      </c>
      <c r="BN59" s="138">
        <v>3157</v>
      </c>
      <c r="BO59" s="138">
        <v>3150</v>
      </c>
      <c r="BP59" s="138">
        <v>3198</v>
      </c>
      <c r="BQ59" s="138">
        <v>3242</v>
      </c>
      <c r="BR59" s="138">
        <v>3257</v>
      </c>
      <c r="BS59" s="138">
        <v>3257</v>
      </c>
      <c r="BT59" s="138">
        <v>3257</v>
      </c>
      <c r="BU59" s="138">
        <v>3240</v>
      </c>
      <c r="BV59" s="138">
        <v>3260</v>
      </c>
      <c r="BW59" s="138">
        <v>3257</v>
      </c>
      <c r="BX59" s="138">
        <v>3317</v>
      </c>
      <c r="BY59" s="138">
        <v>3319</v>
      </c>
      <c r="BZ59" s="138">
        <v>3379</v>
      </c>
      <c r="CA59" s="138">
        <v>3397</v>
      </c>
      <c r="CB59" s="138">
        <v>3417</v>
      </c>
      <c r="CC59" s="138">
        <v>3455</v>
      </c>
      <c r="CD59" s="138">
        <v>3475</v>
      </c>
      <c r="CE59" s="138">
        <v>3475</v>
      </c>
      <c r="CF59" s="138">
        <v>3475</v>
      </c>
      <c r="CG59" s="138">
        <v>3575</v>
      </c>
      <c r="CH59" s="138">
        <v>3615</v>
      </c>
      <c r="CI59" s="138">
        <v>3615</v>
      </c>
      <c r="CJ59" s="138">
        <v>3615</v>
      </c>
      <c r="CK59" s="138">
        <v>3628</v>
      </c>
      <c r="CL59" s="138">
        <v>3686</v>
      </c>
      <c r="CM59" s="138">
        <v>3726</v>
      </c>
      <c r="CN59" s="138">
        <v>3726</v>
      </c>
      <c r="CO59" s="138">
        <v>3726</v>
      </c>
      <c r="CP59" s="138">
        <v>3726</v>
      </c>
      <c r="CQ59" s="138">
        <v>3786</v>
      </c>
      <c r="CR59" s="138">
        <v>3257</v>
      </c>
      <c r="CS59" s="138">
        <v>3786</v>
      </c>
      <c r="CT59" s="138">
        <v>3786</v>
      </c>
      <c r="CU59" s="138">
        <v>3786</v>
      </c>
      <c r="CV59" s="138">
        <v>3782</v>
      </c>
      <c r="CW59" s="138">
        <v>3806</v>
      </c>
      <c r="CX59" s="138">
        <v>3846</v>
      </c>
      <c r="CY59" s="138">
        <v>3846</v>
      </c>
      <c r="CZ59" s="138">
        <v>3846</v>
      </c>
      <c r="DA59" s="138">
        <v>3846</v>
      </c>
      <c r="DB59" s="138">
        <v>3846</v>
      </c>
      <c r="DC59" s="138">
        <v>3846</v>
      </c>
      <c r="DD59" s="138"/>
    </row>
    <row r="60" spans="1:108" ht="18.600000000000001">
      <c r="A60" s="135" t="s">
        <v>367</v>
      </c>
      <c r="B60" s="138">
        <v>0</v>
      </c>
      <c r="C60" s="138">
        <v>0</v>
      </c>
      <c r="D60" s="138">
        <v>0</v>
      </c>
      <c r="E60" s="137">
        <v>0</v>
      </c>
      <c r="F60" s="137">
        <v>0</v>
      </c>
      <c r="G60" s="138">
        <v>0</v>
      </c>
      <c r="H60" s="138">
        <v>0</v>
      </c>
      <c r="I60" s="138">
        <v>0</v>
      </c>
      <c r="J60" s="138">
        <v>0</v>
      </c>
      <c r="K60" s="138">
        <v>0</v>
      </c>
      <c r="L60" s="138">
        <v>0</v>
      </c>
      <c r="M60" s="138">
        <v>0</v>
      </c>
      <c r="N60" s="138">
        <v>0</v>
      </c>
      <c r="O60" s="138">
        <v>0</v>
      </c>
      <c r="P60" s="138">
        <v>0</v>
      </c>
      <c r="Q60" s="138">
        <v>0</v>
      </c>
      <c r="R60" s="138">
        <v>0</v>
      </c>
      <c r="S60" s="138">
        <v>0</v>
      </c>
      <c r="T60" s="138">
        <v>0</v>
      </c>
      <c r="U60" s="138">
        <v>0</v>
      </c>
      <c r="V60" s="138">
        <v>0</v>
      </c>
      <c r="W60" s="138">
        <v>0</v>
      </c>
      <c r="X60" s="138">
        <v>0</v>
      </c>
      <c r="Y60" s="138">
        <v>0</v>
      </c>
      <c r="Z60" s="138">
        <v>0</v>
      </c>
      <c r="AA60" s="138">
        <v>0</v>
      </c>
      <c r="AB60" s="138">
        <v>0</v>
      </c>
      <c r="AC60" s="138">
        <v>0</v>
      </c>
      <c r="AD60" s="138">
        <v>0</v>
      </c>
      <c r="AE60" s="138">
        <v>0</v>
      </c>
      <c r="AF60" s="138">
        <v>0</v>
      </c>
      <c r="AG60" s="138">
        <v>0</v>
      </c>
      <c r="AH60" s="138">
        <v>0</v>
      </c>
      <c r="AI60" s="138">
        <v>0</v>
      </c>
      <c r="AJ60" s="138">
        <v>0</v>
      </c>
      <c r="AK60" s="138">
        <v>0</v>
      </c>
      <c r="AL60" s="138">
        <v>0</v>
      </c>
      <c r="AM60" s="138">
        <v>0</v>
      </c>
      <c r="AN60" s="138">
        <v>0</v>
      </c>
      <c r="AO60" s="138">
        <v>0</v>
      </c>
      <c r="AP60" s="138">
        <v>0</v>
      </c>
      <c r="AQ60" s="138">
        <v>0</v>
      </c>
      <c r="AR60" s="138">
        <v>0</v>
      </c>
      <c r="AS60" s="138">
        <v>0</v>
      </c>
      <c r="AT60" s="138">
        <v>0</v>
      </c>
      <c r="AU60" s="138">
        <v>0</v>
      </c>
      <c r="AV60" s="138">
        <v>0</v>
      </c>
      <c r="AW60" s="138">
        <v>0</v>
      </c>
      <c r="AX60" s="138">
        <v>0</v>
      </c>
      <c r="AY60" s="138">
        <v>0</v>
      </c>
      <c r="AZ60" s="138">
        <v>0</v>
      </c>
      <c r="BA60" s="138">
        <v>0</v>
      </c>
      <c r="BB60" s="138">
        <v>0</v>
      </c>
      <c r="BC60" s="138">
        <v>0</v>
      </c>
      <c r="BD60" s="138">
        <v>0</v>
      </c>
      <c r="BE60" s="138">
        <v>0</v>
      </c>
      <c r="BF60" s="138">
        <v>0</v>
      </c>
      <c r="BG60" s="138">
        <v>0</v>
      </c>
      <c r="BH60" s="138">
        <v>0</v>
      </c>
      <c r="BI60" s="138">
        <v>2858</v>
      </c>
      <c r="BJ60" s="138">
        <v>2858</v>
      </c>
      <c r="BK60" s="138">
        <v>2858</v>
      </c>
      <c r="BL60" s="138">
        <v>2858</v>
      </c>
      <c r="BM60" s="138">
        <v>2861</v>
      </c>
      <c r="BN60" s="138">
        <v>2877</v>
      </c>
      <c r="BO60" s="138">
        <v>2890</v>
      </c>
      <c r="BP60" s="138">
        <v>2903</v>
      </c>
      <c r="BQ60" s="138">
        <v>2912</v>
      </c>
      <c r="BR60" s="138">
        <v>2901</v>
      </c>
      <c r="BS60" s="138">
        <v>2941</v>
      </c>
      <c r="BT60" s="138">
        <v>2958</v>
      </c>
      <c r="BU60" s="138">
        <v>2920</v>
      </c>
      <c r="BV60" s="138">
        <v>2990</v>
      </c>
      <c r="BW60" s="138">
        <v>3028</v>
      </c>
      <c r="BX60" s="138">
        <v>3024</v>
      </c>
      <c r="BY60" s="138">
        <v>3025</v>
      </c>
      <c r="BZ60" s="138">
        <v>3027</v>
      </c>
      <c r="CA60" s="138">
        <v>3067</v>
      </c>
      <c r="CB60" s="138">
        <v>3067</v>
      </c>
      <c r="CC60" s="138">
        <v>3097</v>
      </c>
      <c r="CD60" s="138">
        <v>3101</v>
      </c>
      <c r="CE60" s="138">
        <v>3100</v>
      </c>
      <c r="CF60" s="138">
        <v>3101</v>
      </c>
      <c r="CG60" s="138">
        <v>3097</v>
      </c>
      <c r="CH60" s="138">
        <v>3117</v>
      </c>
      <c r="CI60" s="138">
        <v>3137</v>
      </c>
      <c r="CJ60" s="138">
        <v>3140</v>
      </c>
      <c r="CK60" s="138">
        <v>3127</v>
      </c>
      <c r="CL60" s="138">
        <v>3189</v>
      </c>
      <c r="CM60" s="138">
        <v>3163</v>
      </c>
      <c r="CN60" s="138">
        <v>3209</v>
      </c>
      <c r="CO60" s="138">
        <v>3265</v>
      </c>
      <c r="CP60" s="138">
        <v>3264</v>
      </c>
      <c r="CQ60" s="138">
        <v>3265</v>
      </c>
      <c r="CR60" s="138">
        <v>2798</v>
      </c>
      <c r="CS60" s="138">
        <v>3265</v>
      </c>
      <c r="CT60" s="138">
        <v>3265</v>
      </c>
      <c r="CU60" s="138">
        <v>3268</v>
      </c>
      <c r="CV60" s="138">
        <v>3223</v>
      </c>
      <c r="CW60" s="138">
        <v>3268</v>
      </c>
      <c r="CX60" s="138">
        <v>3264</v>
      </c>
      <c r="CY60" s="138">
        <v>3268</v>
      </c>
      <c r="CZ60" s="138">
        <v>3325</v>
      </c>
      <c r="DA60" s="138">
        <v>3425</v>
      </c>
      <c r="DB60" s="138">
        <v>3449</v>
      </c>
      <c r="DC60" s="138">
        <v>3448</v>
      </c>
      <c r="DD60" s="138"/>
    </row>
    <row r="61" spans="1:108" ht="18.600000000000001">
      <c r="A61" s="135" t="s">
        <v>368</v>
      </c>
      <c r="B61" s="138">
        <v>0</v>
      </c>
      <c r="C61" s="138">
        <v>0</v>
      </c>
      <c r="D61" s="138">
        <v>0</v>
      </c>
      <c r="E61" s="138">
        <v>0</v>
      </c>
      <c r="F61" s="138">
        <v>0</v>
      </c>
      <c r="G61" s="137">
        <v>0</v>
      </c>
      <c r="H61" s="137">
        <v>0</v>
      </c>
      <c r="I61" s="137">
        <v>0</v>
      </c>
      <c r="J61" s="138">
        <v>0</v>
      </c>
      <c r="K61" s="138">
        <v>0</v>
      </c>
      <c r="L61" s="138">
        <v>0</v>
      </c>
      <c r="M61" s="138">
        <v>0</v>
      </c>
      <c r="N61" s="138">
        <v>0</v>
      </c>
      <c r="O61" s="138">
        <v>0</v>
      </c>
      <c r="P61" s="138">
        <v>0</v>
      </c>
      <c r="Q61" s="138">
        <v>0</v>
      </c>
      <c r="R61" s="138">
        <v>0</v>
      </c>
      <c r="S61" s="138">
        <v>0</v>
      </c>
      <c r="T61" s="138">
        <v>0</v>
      </c>
      <c r="U61" s="138">
        <v>0</v>
      </c>
      <c r="V61" s="138">
        <v>0</v>
      </c>
      <c r="W61" s="138">
        <v>0</v>
      </c>
      <c r="X61" s="138">
        <v>0</v>
      </c>
      <c r="Y61" s="138">
        <v>0</v>
      </c>
      <c r="Z61" s="138">
        <v>0</v>
      </c>
      <c r="AA61" s="138">
        <v>0</v>
      </c>
      <c r="AB61" s="138">
        <v>0</v>
      </c>
      <c r="AC61" s="138">
        <v>0</v>
      </c>
      <c r="AD61" s="138">
        <v>0</v>
      </c>
      <c r="AE61" s="138">
        <v>0</v>
      </c>
      <c r="AF61" s="138">
        <v>0</v>
      </c>
      <c r="AG61" s="138">
        <v>0</v>
      </c>
      <c r="AH61" s="138">
        <v>0</v>
      </c>
      <c r="AI61" s="138">
        <v>0</v>
      </c>
      <c r="AJ61" s="138">
        <v>0</v>
      </c>
      <c r="AK61" s="138">
        <v>0</v>
      </c>
      <c r="AL61" s="138">
        <v>0</v>
      </c>
      <c r="AM61" s="138">
        <v>0</v>
      </c>
      <c r="AN61" s="138">
        <v>0</v>
      </c>
      <c r="AO61" s="138">
        <v>0</v>
      </c>
      <c r="AP61" s="138">
        <v>0</v>
      </c>
      <c r="AQ61" s="138">
        <v>0</v>
      </c>
      <c r="AR61" s="138">
        <v>0</v>
      </c>
      <c r="AS61" s="138">
        <v>0</v>
      </c>
      <c r="AT61" s="138">
        <v>0</v>
      </c>
      <c r="AU61" s="138">
        <v>0</v>
      </c>
      <c r="AV61" s="138">
        <v>0</v>
      </c>
      <c r="AW61" s="138">
        <v>0</v>
      </c>
      <c r="AX61" s="138">
        <v>0</v>
      </c>
      <c r="AY61" s="138">
        <v>0</v>
      </c>
      <c r="AZ61" s="138">
        <v>0</v>
      </c>
      <c r="BA61" s="138">
        <v>0</v>
      </c>
      <c r="BB61" s="138">
        <v>0</v>
      </c>
      <c r="BC61" s="138">
        <v>0</v>
      </c>
      <c r="BD61" s="138">
        <v>0</v>
      </c>
      <c r="BE61" s="138">
        <v>0</v>
      </c>
      <c r="BF61" s="138">
        <v>0</v>
      </c>
      <c r="BG61" s="138">
        <v>0</v>
      </c>
      <c r="BH61" s="138">
        <v>0</v>
      </c>
      <c r="BI61" s="138">
        <v>0</v>
      </c>
      <c r="BJ61" s="138">
        <v>0</v>
      </c>
      <c r="BK61" s="138">
        <v>0</v>
      </c>
      <c r="BL61" s="138">
        <v>0</v>
      </c>
      <c r="BM61" s="138">
        <v>0</v>
      </c>
      <c r="BN61" s="138">
        <v>0</v>
      </c>
      <c r="BO61" s="138">
        <v>9623</v>
      </c>
      <c r="BP61" s="138">
        <v>11412</v>
      </c>
      <c r="BQ61" s="138">
        <v>11447</v>
      </c>
      <c r="BR61" s="138">
        <v>12312</v>
      </c>
      <c r="BS61" s="138">
        <v>12312</v>
      </c>
      <c r="BT61" s="138">
        <v>12332</v>
      </c>
      <c r="BU61" s="138">
        <v>5360</v>
      </c>
      <c r="BV61" s="138">
        <v>12372</v>
      </c>
      <c r="BW61" s="138">
        <v>13492</v>
      </c>
      <c r="BX61" s="138">
        <v>13652</v>
      </c>
      <c r="BY61" s="138">
        <v>13221</v>
      </c>
      <c r="BZ61" s="138">
        <v>13672</v>
      </c>
      <c r="CA61" s="138">
        <v>13772</v>
      </c>
      <c r="CB61" s="138">
        <v>13812</v>
      </c>
      <c r="CC61" s="138">
        <v>14912</v>
      </c>
      <c r="CD61" s="138">
        <v>14912</v>
      </c>
      <c r="CE61" s="138">
        <v>14912</v>
      </c>
      <c r="CF61" s="138">
        <v>14952</v>
      </c>
      <c r="CG61" s="138">
        <v>14952</v>
      </c>
      <c r="CH61" s="138">
        <v>14952</v>
      </c>
      <c r="CI61" s="138">
        <v>14952</v>
      </c>
      <c r="CJ61" s="138">
        <v>14952</v>
      </c>
      <c r="CK61" s="138">
        <v>8323</v>
      </c>
      <c r="CL61" s="138">
        <v>16052</v>
      </c>
      <c r="CM61" s="138">
        <v>13892</v>
      </c>
      <c r="CN61" s="138">
        <v>16052</v>
      </c>
      <c r="CO61" s="138">
        <v>16072</v>
      </c>
      <c r="CP61" s="138">
        <v>16072</v>
      </c>
      <c r="CQ61" s="138">
        <v>16072</v>
      </c>
      <c r="CR61" s="138">
        <v>13219</v>
      </c>
      <c r="CS61" s="138">
        <v>16072</v>
      </c>
      <c r="CT61" s="138">
        <v>16072</v>
      </c>
      <c r="CU61" s="138">
        <v>16072</v>
      </c>
      <c r="CV61" s="138">
        <v>12533</v>
      </c>
      <c r="CW61" s="138">
        <v>16072</v>
      </c>
      <c r="CX61" s="138">
        <v>16072</v>
      </c>
      <c r="CY61" s="138">
        <v>16072</v>
      </c>
      <c r="CZ61" s="138">
        <v>16072</v>
      </c>
      <c r="DA61" s="138">
        <v>16072</v>
      </c>
      <c r="DB61" s="138">
        <v>16072</v>
      </c>
      <c r="DC61" s="138">
        <v>16072</v>
      </c>
      <c r="DD61" s="138"/>
    </row>
    <row r="62" spans="1:108" ht="18.600000000000001">
      <c r="A62" s="135" t="s">
        <v>369</v>
      </c>
      <c r="B62" s="138">
        <v>0</v>
      </c>
      <c r="C62" s="138">
        <v>0</v>
      </c>
      <c r="D62" s="138">
        <v>0</v>
      </c>
      <c r="E62" s="138">
        <v>0</v>
      </c>
      <c r="F62" s="138">
        <v>0</v>
      </c>
      <c r="G62" s="137">
        <v>0</v>
      </c>
      <c r="H62" s="137">
        <v>0</v>
      </c>
      <c r="I62" s="137">
        <v>0</v>
      </c>
      <c r="J62" s="138">
        <v>0</v>
      </c>
      <c r="K62" s="138">
        <v>0</v>
      </c>
      <c r="L62" s="138">
        <v>0</v>
      </c>
      <c r="M62" s="138">
        <v>0</v>
      </c>
      <c r="N62" s="138">
        <v>0</v>
      </c>
      <c r="O62" s="138">
        <v>0</v>
      </c>
      <c r="P62" s="138">
        <v>0</v>
      </c>
      <c r="Q62" s="138">
        <v>0</v>
      </c>
      <c r="R62" s="138">
        <v>0</v>
      </c>
      <c r="S62" s="138">
        <v>0</v>
      </c>
      <c r="T62" s="138">
        <v>0</v>
      </c>
      <c r="U62" s="138">
        <v>0</v>
      </c>
      <c r="V62" s="138">
        <v>0</v>
      </c>
      <c r="W62" s="138">
        <v>0</v>
      </c>
      <c r="X62" s="138">
        <v>0</v>
      </c>
      <c r="Y62" s="138">
        <v>0</v>
      </c>
      <c r="Z62" s="138">
        <v>0</v>
      </c>
      <c r="AA62" s="138">
        <v>0</v>
      </c>
      <c r="AB62" s="138">
        <v>0</v>
      </c>
      <c r="AC62" s="138">
        <v>0</v>
      </c>
      <c r="AD62" s="138">
        <v>0</v>
      </c>
      <c r="AE62" s="138">
        <v>0</v>
      </c>
      <c r="AF62" s="138">
        <v>0</v>
      </c>
      <c r="AG62" s="138">
        <v>0</v>
      </c>
      <c r="AH62" s="138">
        <v>0</v>
      </c>
      <c r="AI62" s="138">
        <v>0</v>
      </c>
      <c r="AJ62" s="138">
        <v>0</v>
      </c>
      <c r="AK62" s="138">
        <v>0</v>
      </c>
      <c r="AL62" s="138">
        <v>0</v>
      </c>
      <c r="AM62" s="138">
        <v>0</v>
      </c>
      <c r="AN62" s="138">
        <v>0</v>
      </c>
      <c r="AO62" s="138">
        <v>0</v>
      </c>
      <c r="AP62" s="138">
        <v>0</v>
      </c>
      <c r="AQ62" s="138">
        <v>0</v>
      </c>
      <c r="AR62" s="138">
        <v>0</v>
      </c>
      <c r="AS62" s="138">
        <v>0</v>
      </c>
      <c r="AT62" s="138">
        <v>0</v>
      </c>
      <c r="AU62" s="138">
        <v>0</v>
      </c>
      <c r="AV62" s="138">
        <v>0</v>
      </c>
      <c r="AW62" s="138">
        <v>0</v>
      </c>
      <c r="AX62" s="138">
        <v>0</v>
      </c>
      <c r="AY62" s="138">
        <v>0</v>
      </c>
      <c r="AZ62" s="138">
        <v>0</v>
      </c>
      <c r="BA62" s="138">
        <v>0</v>
      </c>
      <c r="BB62" s="138">
        <v>0</v>
      </c>
      <c r="BC62" s="138">
        <v>0</v>
      </c>
      <c r="BD62" s="138">
        <v>0</v>
      </c>
      <c r="BE62" s="138">
        <v>0</v>
      </c>
      <c r="BF62" s="138">
        <v>0</v>
      </c>
      <c r="BG62" s="138">
        <v>0</v>
      </c>
      <c r="BH62" s="138">
        <v>0</v>
      </c>
      <c r="BI62" s="138">
        <v>0</v>
      </c>
      <c r="BJ62" s="138">
        <v>0</v>
      </c>
      <c r="BK62" s="138">
        <v>0</v>
      </c>
      <c r="BL62" s="138">
        <v>0</v>
      </c>
      <c r="BM62" s="138">
        <v>0</v>
      </c>
      <c r="BN62" s="138">
        <v>0</v>
      </c>
      <c r="BO62" s="138">
        <v>10239</v>
      </c>
      <c r="BP62" s="138">
        <v>12336</v>
      </c>
      <c r="BQ62" s="138">
        <v>12436</v>
      </c>
      <c r="BR62" s="138">
        <v>12377</v>
      </c>
      <c r="BS62" s="138">
        <v>12576</v>
      </c>
      <c r="BT62" s="138">
        <v>12437</v>
      </c>
      <c r="BU62" s="138">
        <v>4240</v>
      </c>
      <c r="BV62" s="138">
        <v>12496</v>
      </c>
      <c r="BW62" s="138">
        <v>12820</v>
      </c>
      <c r="BX62" s="138">
        <v>12820</v>
      </c>
      <c r="BY62" s="138">
        <v>11940</v>
      </c>
      <c r="BZ62" s="138">
        <v>12978</v>
      </c>
      <c r="CA62" s="138">
        <v>12860</v>
      </c>
      <c r="CB62" s="138">
        <v>12998</v>
      </c>
      <c r="CC62" s="138">
        <v>13978</v>
      </c>
      <c r="CD62" s="138">
        <v>13920</v>
      </c>
      <c r="CE62" s="138">
        <v>14420</v>
      </c>
      <c r="CF62" s="138">
        <v>14518</v>
      </c>
      <c r="CG62" s="138">
        <v>14400</v>
      </c>
      <c r="CH62" s="138">
        <v>14538</v>
      </c>
      <c r="CI62" s="138">
        <v>14440</v>
      </c>
      <c r="CJ62" s="138">
        <v>14620</v>
      </c>
      <c r="CK62" s="138">
        <v>9136</v>
      </c>
      <c r="CL62" s="138">
        <v>15078</v>
      </c>
      <c r="CM62" s="138">
        <v>13034</v>
      </c>
      <c r="CN62" s="138">
        <v>15138</v>
      </c>
      <c r="CO62" s="138">
        <v>15138</v>
      </c>
      <c r="CP62" s="138">
        <v>15238</v>
      </c>
      <c r="CQ62" s="138">
        <v>15238</v>
      </c>
      <c r="CR62" s="138">
        <v>11889</v>
      </c>
      <c r="CS62" s="138">
        <v>15418</v>
      </c>
      <c r="CT62" s="138">
        <v>15357</v>
      </c>
      <c r="CU62" s="138">
        <v>15457</v>
      </c>
      <c r="CV62" s="138">
        <v>12406</v>
      </c>
      <c r="CW62" s="138">
        <v>15357</v>
      </c>
      <c r="CX62" s="138">
        <v>15357</v>
      </c>
      <c r="CY62" s="138">
        <v>15418</v>
      </c>
      <c r="CZ62" s="138">
        <v>15357</v>
      </c>
      <c r="DA62" s="138">
        <v>15417</v>
      </c>
      <c r="DB62" s="138">
        <v>15457</v>
      </c>
      <c r="DC62" s="138">
        <v>15457</v>
      </c>
      <c r="DD62" s="138"/>
    </row>
    <row r="63" spans="1:108" ht="18.600000000000001">
      <c r="A63" s="135" t="s">
        <v>370</v>
      </c>
      <c r="B63" s="138">
        <v>0</v>
      </c>
      <c r="C63" s="138">
        <v>0</v>
      </c>
      <c r="D63" s="138">
        <v>0</v>
      </c>
      <c r="E63" s="137">
        <v>0</v>
      </c>
      <c r="F63" s="138">
        <v>0</v>
      </c>
      <c r="G63" s="138">
        <v>0</v>
      </c>
      <c r="H63" s="137">
        <v>0</v>
      </c>
      <c r="I63" s="137">
        <v>0</v>
      </c>
      <c r="J63" s="138">
        <v>0</v>
      </c>
      <c r="K63" s="138">
        <v>0</v>
      </c>
      <c r="L63" s="138">
        <v>0</v>
      </c>
      <c r="M63" s="138">
        <v>0</v>
      </c>
      <c r="N63" s="138">
        <v>0</v>
      </c>
      <c r="O63" s="138">
        <v>0</v>
      </c>
      <c r="P63" s="138">
        <v>0</v>
      </c>
      <c r="Q63" s="138">
        <v>0</v>
      </c>
      <c r="R63" s="138">
        <v>0</v>
      </c>
      <c r="S63" s="138">
        <v>0</v>
      </c>
      <c r="T63" s="138">
        <v>0</v>
      </c>
      <c r="U63" s="138">
        <v>0</v>
      </c>
      <c r="V63" s="138">
        <v>0</v>
      </c>
      <c r="W63" s="138">
        <v>0</v>
      </c>
      <c r="X63" s="138">
        <v>0</v>
      </c>
      <c r="Y63" s="138">
        <v>0</v>
      </c>
      <c r="Z63" s="138">
        <v>0</v>
      </c>
      <c r="AA63" s="138">
        <v>0</v>
      </c>
      <c r="AB63" s="138">
        <v>0</v>
      </c>
      <c r="AC63" s="138">
        <v>0</v>
      </c>
      <c r="AD63" s="138">
        <v>0</v>
      </c>
      <c r="AE63" s="138">
        <v>0</v>
      </c>
      <c r="AF63" s="138">
        <v>0</v>
      </c>
      <c r="AG63" s="138">
        <v>0</v>
      </c>
      <c r="AH63" s="138">
        <v>0</v>
      </c>
      <c r="AI63" s="138">
        <v>0</v>
      </c>
      <c r="AJ63" s="138">
        <v>0</v>
      </c>
      <c r="AK63" s="138">
        <v>0</v>
      </c>
      <c r="AL63" s="138">
        <v>0</v>
      </c>
      <c r="AM63" s="138">
        <v>0</v>
      </c>
      <c r="AN63" s="138">
        <v>0</v>
      </c>
      <c r="AO63" s="138">
        <v>0</v>
      </c>
      <c r="AP63" s="138">
        <v>0</v>
      </c>
      <c r="AQ63" s="138">
        <v>0</v>
      </c>
      <c r="AR63" s="138">
        <v>0</v>
      </c>
      <c r="AS63" s="138">
        <v>0</v>
      </c>
      <c r="AT63" s="138">
        <v>0</v>
      </c>
      <c r="AU63" s="138">
        <v>0</v>
      </c>
      <c r="AV63" s="138">
        <v>0</v>
      </c>
      <c r="AW63" s="138">
        <v>0</v>
      </c>
      <c r="AX63" s="138">
        <v>0</v>
      </c>
      <c r="AY63" s="138">
        <v>0</v>
      </c>
      <c r="AZ63" s="138">
        <v>0</v>
      </c>
      <c r="BA63" s="138">
        <v>0</v>
      </c>
      <c r="BB63" s="138">
        <v>0</v>
      </c>
      <c r="BC63" s="138">
        <v>0</v>
      </c>
      <c r="BD63" s="138">
        <v>0</v>
      </c>
      <c r="BE63" s="138">
        <v>0</v>
      </c>
      <c r="BF63" s="138">
        <v>0</v>
      </c>
      <c r="BG63" s="138">
        <v>0</v>
      </c>
      <c r="BH63" s="138">
        <v>0</v>
      </c>
      <c r="BI63" s="138">
        <v>0</v>
      </c>
      <c r="BJ63" s="138">
        <v>0</v>
      </c>
      <c r="BK63" s="138">
        <v>0</v>
      </c>
      <c r="BL63" s="138">
        <v>0</v>
      </c>
      <c r="BM63" s="138">
        <v>0</v>
      </c>
      <c r="BN63" s="138">
        <v>0</v>
      </c>
      <c r="BO63" s="138">
        <v>4646</v>
      </c>
      <c r="BP63" s="138">
        <v>4646</v>
      </c>
      <c r="BQ63" s="138">
        <v>4650</v>
      </c>
      <c r="BR63" s="138">
        <v>4665</v>
      </c>
      <c r="BS63" s="138">
        <v>4665</v>
      </c>
      <c r="BT63" s="138">
        <v>4665</v>
      </c>
      <c r="BU63" s="138">
        <v>3920</v>
      </c>
      <c r="BV63" s="138">
        <v>4665</v>
      </c>
      <c r="BW63" s="138">
        <v>4665</v>
      </c>
      <c r="BX63" s="138">
        <v>4665</v>
      </c>
      <c r="BY63" s="138">
        <v>3937</v>
      </c>
      <c r="BZ63" s="138">
        <v>4666</v>
      </c>
      <c r="CA63" s="138">
        <v>4665</v>
      </c>
      <c r="CB63" s="138">
        <v>4665</v>
      </c>
      <c r="CC63" s="138">
        <v>4665</v>
      </c>
      <c r="CD63" s="138">
        <v>4665</v>
      </c>
      <c r="CE63" s="138">
        <v>4665</v>
      </c>
      <c r="CF63" s="138">
        <v>4665</v>
      </c>
      <c r="CG63" s="138">
        <v>4665</v>
      </c>
      <c r="CH63" s="138">
        <v>4665</v>
      </c>
      <c r="CI63" s="138">
        <v>4665</v>
      </c>
      <c r="CJ63" s="138">
        <v>4665</v>
      </c>
      <c r="CK63" s="138">
        <v>4665</v>
      </c>
      <c r="CL63" s="138">
        <v>4665</v>
      </c>
      <c r="CM63" s="138">
        <v>3936</v>
      </c>
      <c r="CN63" s="138">
        <v>4665</v>
      </c>
      <c r="CO63" s="138">
        <v>4665</v>
      </c>
      <c r="CP63" s="138">
        <v>4665</v>
      </c>
      <c r="CQ63" s="138">
        <v>4665</v>
      </c>
      <c r="CR63" s="138">
        <v>4129</v>
      </c>
      <c r="CS63" s="138">
        <v>4665</v>
      </c>
      <c r="CT63" s="138">
        <v>4665</v>
      </c>
      <c r="CU63" s="138">
        <v>4665</v>
      </c>
      <c r="CV63" s="138">
        <v>4658</v>
      </c>
      <c r="CW63" s="138">
        <v>4665</v>
      </c>
      <c r="CX63" s="138">
        <v>4665</v>
      </c>
      <c r="CY63" s="138">
        <v>4665</v>
      </c>
      <c r="CZ63" s="138">
        <v>4665</v>
      </c>
      <c r="DA63" s="138">
        <v>4665</v>
      </c>
      <c r="DB63" s="138">
        <v>4665</v>
      </c>
      <c r="DC63" s="138">
        <v>4665</v>
      </c>
      <c r="DD63" s="138"/>
    </row>
    <row r="64" spans="1:108" ht="18.600000000000001">
      <c r="A64" s="135" t="s">
        <v>371</v>
      </c>
      <c r="B64" s="138">
        <v>0</v>
      </c>
      <c r="C64" s="138">
        <v>0</v>
      </c>
      <c r="D64" s="138">
        <v>0</v>
      </c>
      <c r="E64" s="138">
        <v>0</v>
      </c>
      <c r="F64" s="138">
        <v>0</v>
      </c>
      <c r="G64" s="138">
        <v>0</v>
      </c>
      <c r="H64" s="137">
        <v>0</v>
      </c>
      <c r="I64" s="137">
        <v>0</v>
      </c>
      <c r="J64" s="138">
        <v>0</v>
      </c>
      <c r="K64" s="138">
        <v>0</v>
      </c>
      <c r="L64" s="138">
        <v>0</v>
      </c>
      <c r="M64" s="138">
        <v>0</v>
      </c>
      <c r="N64" s="138">
        <v>0</v>
      </c>
      <c r="O64" s="138">
        <v>0</v>
      </c>
      <c r="P64" s="138">
        <v>0</v>
      </c>
      <c r="Q64" s="138">
        <v>0</v>
      </c>
      <c r="R64" s="138">
        <v>0</v>
      </c>
      <c r="S64" s="138">
        <v>0</v>
      </c>
      <c r="T64" s="138">
        <v>0</v>
      </c>
      <c r="U64" s="138">
        <v>0</v>
      </c>
      <c r="V64" s="138">
        <v>0</v>
      </c>
      <c r="W64" s="138">
        <v>0</v>
      </c>
      <c r="X64" s="138">
        <v>0</v>
      </c>
      <c r="Y64" s="138">
        <v>0</v>
      </c>
      <c r="Z64" s="138">
        <v>0</v>
      </c>
      <c r="AA64" s="138">
        <v>0</v>
      </c>
      <c r="AB64" s="138">
        <v>0</v>
      </c>
      <c r="AC64" s="138">
        <v>0</v>
      </c>
      <c r="AD64" s="138">
        <v>0</v>
      </c>
      <c r="AE64" s="138">
        <v>0</v>
      </c>
      <c r="AF64" s="138">
        <v>0</v>
      </c>
      <c r="AG64" s="138">
        <v>0</v>
      </c>
      <c r="AH64" s="138">
        <v>0</v>
      </c>
      <c r="AI64" s="138">
        <v>0</v>
      </c>
      <c r="AJ64" s="138">
        <v>0</v>
      </c>
      <c r="AK64" s="138">
        <v>0</v>
      </c>
      <c r="AL64" s="138">
        <v>0</v>
      </c>
      <c r="AM64" s="138">
        <v>0</v>
      </c>
      <c r="AN64" s="138">
        <v>0</v>
      </c>
      <c r="AO64" s="138">
        <v>0</v>
      </c>
      <c r="AP64" s="138">
        <v>0</v>
      </c>
      <c r="AQ64" s="138">
        <v>0</v>
      </c>
      <c r="AR64" s="138">
        <v>0</v>
      </c>
      <c r="AS64" s="138">
        <v>0</v>
      </c>
      <c r="AT64" s="138">
        <v>0</v>
      </c>
      <c r="AU64" s="138">
        <v>0</v>
      </c>
      <c r="AV64" s="138">
        <v>0</v>
      </c>
      <c r="AW64" s="138">
        <v>0</v>
      </c>
      <c r="AX64" s="138">
        <v>0</v>
      </c>
      <c r="AY64" s="138">
        <v>0</v>
      </c>
      <c r="AZ64" s="138">
        <v>0</v>
      </c>
      <c r="BA64" s="138">
        <v>0</v>
      </c>
      <c r="BB64" s="138">
        <v>0</v>
      </c>
      <c r="BC64" s="138">
        <v>0</v>
      </c>
      <c r="BD64" s="138">
        <v>0</v>
      </c>
      <c r="BE64" s="138">
        <v>0</v>
      </c>
      <c r="BF64" s="138">
        <v>0</v>
      </c>
      <c r="BG64" s="138">
        <v>0</v>
      </c>
      <c r="BH64" s="138">
        <v>0</v>
      </c>
      <c r="BI64" s="138">
        <v>0</v>
      </c>
      <c r="BJ64" s="138">
        <v>0</v>
      </c>
      <c r="BK64" s="138">
        <v>0</v>
      </c>
      <c r="BL64" s="138">
        <v>0</v>
      </c>
      <c r="BM64" s="138">
        <v>0</v>
      </c>
      <c r="BN64" s="138">
        <v>0</v>
      </c>
      <c r="BO64" s="138">
        <v>4939</v>
      </c>
      <c r="BP64" s="138">
        <v>5733</v>
      </c>
      <c r="BQ64" s="138">
        <v>5852</v>
      </c>
      <c r="BR64" s="138">
        <v>5770</v>
      </c>
      <c r="BS64" s="138">
        <v>5930</v>
      </c>
      <c r="BT64" s="138">
        <v>5934</v>
      </c>
      <c r="BU64" s="138">
        <v>4180</v>
      </c>
      <c r="BV64" s="138">
        <v>6074</v>
      </c>
      <c r="BW64" s="138">
        <v>6239</v>
      </c>
      <c r="BX64" s="138">
        <v>6252</v>
      </c>
      <c r="BY64" s="138">
        <v>5919</v>
      </c>
      <c r="BZ64" s="138">
        <v>6256</v>
      </c>
      <c r="CA64" s="138">
        <v>6259</v>
      </c>
      <c r="CB64" s="138">
        <v>6268</v>
      </c>
      <c r="CC64" s="138">
        <v>6360</v>
      </c>
      <c r="CD64" s="138">
        <v>6344</v>
      </c>
      <c r="CE64" s="138">
        <v>6354</v>
      </c>
      <c r="CF64" s="138">
        <v>6404</v>
      </c>
      <c r="CG64" s="138">
        <v>6417</v>
      </c>
      <c r="CH64" s="138">
        <v>6480</v>
      </c>
      <c r="CI64" s="138">
        <v>6517</v>
      </c>
      <c r="CJ64" s="138">
        <v>6514</v>
      </c>
      <c r="CK64" s="138">
        <v>5661</v>
      </c>
      <c r="CL64" s="138">
        <v>6825</v>
      </c>
      <c r="CM64" s="138">
        <v>6341</v>
      </c>
      <c r="CN64" s="138">
        <v>6815</v>
      </c>
      <c r="CO64" s="138">
        <v>6916</v>
      </c>
      <c r="CP64" s="138">
        <v>6996</v>
      </c>
      <c r="CQ64" s="138">
        <v>7119</v>
      </c>
      <c r="CR64" s="138">
        <v>7038</v>
      </c>
      <c r="CS64" s="138">
        <v>7259</v>
      </c>
      <c r="CT64" s="138">
        <v>7256</v>
      </c>
      <c r="CU64" s="138">
        <v>7262</v>
      </c>
      <c r="CV64" s="138">
        <v>6656</v>
      </c>
      <c r="CW64" s="138">
        <v>7455</v>
      </c>
      <c r="CX64" s="138">
        <v>7509</v>
      </c>
      <c r="CY64" s="138">
        <v>7612</v>
      </c>
      <c r="CZ64" s="138">
        <v>7659</v>
      </c>
      <c r="DA64" s="138">
        <v>7809</v>
      </c>
      <c r="DB64" s="138">
        <v>7825</v>
      </c>
      <c r="DC64" s="138">
        <v>7825</v>
      </c>
      <c r="DD64" s="138"/>
    </row>
    <row r="65" spans="1:108" ht="18.600000000000001">
      <c r="A65" s="135" t="s">
        <v>372</v>
      </c>
      <c r="B65" s="138">
        <v>0</v>
      </c>
      <c r="C65" s="138">
        <v>0</v>
      </c>
      <c r="D65" s="138">
        <v>0</v>
      </c>
      <c r="E65" s="138">
        <v>0</v>
      </c>
      <c r="F65" s="138">
        <v>0</v>
      </c>
      <c r="G65" s="138">
        <v>0</v>
      </c>
      <c r="H65" s="138">
        <v>0</v>
      </c>
      <c r="I65" s="138">
        <v>0</v>
      </c>
      <c r="J65" s="137">
        <v>0</v>
      </c>
      <c r="K65" s="137">
        <v>0</v>
      </c>
      <c r="L65" s="137">
        <v>0</v>
      </c>
      <c r="M65" s="137">
        <v>0</v>
      </c>
      <c r="N65" s="137">
        <v>0</v>
      </c>
      <c r="O65" s="137">
        <v>0</v>
      </c>
      <c r="P65" s="137">
        <v>0</v>
      </c>
      <c r="Q65" s="137">
        <v>0</v>
      </c>
      <c r="R65" s="137">
        <v>0</v>
      </c>
      <c r="S65" s="138">
        <v>0</v>
      </c>
      <c r="T65" s="138">
        <v>0</v>
      </c>
      <c r="U65" s="138">
        <v>0</v>
      </c>
      <c r="V65" s="138">
        <v>0</v>
      </c>
      <c r="W65" s="138">
        <v>0</v>
      </c>
      <c r="X65" s="138">
        <v>0</v>
      </c>
      <c r="Y65" s="138">
        <v>0</v>
      </c>
      <c r="Z65" s="138">
        <v>0</v>
      </c>
      <c r="AA65" s="138">
        <v>0</v>
      </c>
      <c r="AB65" s="138">
        <v>0</v>
      </c>
      <c r="AC65" s="138">
        <v>0</v>
      </c>
      <c r="AD65" s="138">
        <v>0</v>
      </c>
      <c r="AE65" s="138">
        <v>0</v>
      </c>
      <c r="AF65" s="138">
        <v>0</v>
      </c>
      <c r="AG65" s="138">
        <v>0</v>
      </c>
      <c r="AH65" s="138">
        <v>0</v>
      </c>
      <c r="AI65" s="138">
        <v>0</v>
      </c>
      <c r="AJ65" s="138">
        <v>0</v>
      </c>
      <c r="AK65" s="138">
        <v>0</v>
      </c>
      <c r="AL65" s="138">
        <v>0</v>
      </c>
      <c r="AM65" s="138">
        <v>0</v>
      </c>
      <c r="AN65" s="138">
        <v>0</v>
      </c>
      <c r="AO65" s="138">
        <v>0</v>
      </c>
      <c r="AP65" s="138">
        <v>0</v>
      </c>
      <c r="AQ65" s="138">
        <v>0</v>
      </c>
      <c r="AR65" s="138">
        <v>0</v>
      </c>
      <c r="AS65" s="138">
        <v>0</v>
      </c>
      <c r="AT65" s="138">
        <v>0</v>
      </c>
      <c r="AU65" s="138">
        <v>0</v>
      </c>
      <c r="AV65" s="138">
        <v>0</v>
      </c>
      <c r="AW65" s="138">
        <v>0</v>
      </c>
      <c r="AX65" s="138">
        <v>0</v>
      </c>
      <c r="AY65" s="138">
        <v>0</v>
      </c>
      <c r="AZ65" s="138">
        <v>0</v>
      </c>
      <c r="BA65" s="138">
        <v>0</v>
      </c>
      <c r="BB65" s="138">
        <v>0</v>
      </c>
      <c r="BC65" s="138">
        <v>0</v>
      </c>
      <c r="BD65" s="138">
        <v>0</v>
      </c>
      <c r="BE65" s="138">
        <v>0</v>
      </c>
      <c r="BF65" s="138">
        <v>0</v>
      </c>
      <c r="BG65" s="138">
        <v>0</v>
      </c>
      <c r="BH65" s="138">
        <v>0</v>
      </c>
      <c r="BI65" s="138">
        <v>0</v>
      </c>
      <c r="BJ65" s="138">
        <v>0</v>
      </c>
      <c r="BK65" s="138">
        <v>0</v>
      </c>
      <c r="BL65" s="138">
        <v>0</v>
      </c>
      <c r="BM65" s="138">
        <v>0</v>
      </c>
      <c r="BN65" s="138">
        <v>0</v>
      </c>
      <c r="BO65" s="138">
        <v>4372</v>
      </c>
      <c r="BP65" s="138">
        <v>5209</v>
      </c>
      <c r="BQ65" s="138">
        <v>5344</v>
      </c>
      <c r="BR65" s="138">
        <v>5216</v>
      </c>
      <c r="BS65" s="138">
        <v>5216</v>
      </c>
      <c r="BT65" s="138">
        <v>5276</v>
      </c>
      <c r="BU65" s="138">
        <v>3740</v>
      </c>
      <c r="BV65" s="138">
        <v>5281</v>
      </c>
      <c r="BW65" s="138">
        <v>5947</v>
      </c>
      <c r="BX65" s="138">
        <v>5947</v>
      </c>
      <c r="BY65" s="138">
        <v>5915</v>
      </c>
      <c r="BZ65" s="138">
        <v>5945</v>
      </c>
      <c r="CA65" s="138">
        <v>5938</v>
      </c>
      <c r="CB65" s="138">
        <v>5938</v>
      </c>
      <c r="CC65" s="138">
        <v>6142</v>
      </c>
      <c r="CD65" s="138">
        <v>6133</v>
      </c>
      <c r="CE65" s="138">
        <v>6133</v>
      </c>
      <c r="CF65" s="138">
        <v>6282</v>
      </c>
      <c r="CG65" s="138">
        <v>6273</v>
      </c>
      <c r="CH65" s="138">
        <v>6313</v>
      </c>
      <c r="CI65" s="138">
        <v>6313</v>
      </c>
      <c r="CJ65" s="138">
        <v>6313</v>
      </c>
      <c r="CK65" s="138">
        <v>5159</v>
      </c>
      <c r="CL65" s="138">
        <v>7212</v>
      </c>
      <c r="CM65" s="138">
        <v>6511</v>
      </c>
      <c r="CN65" s="138">
        <v>7212</v>
      </c>
      <c r="CO65" s="138">
        <v>7352</v>
      </c>
      <c r="CP65" s="138">
        <v>7372</v>
      </c>
      <c r="CQ65" s="138">
        <v>7363</v>
      </c>
      <c r="CR65" s="138">
        <v>7112</v>
      </c>
      <c r="CS65" s="138">
        <v>7392</v>
      </c>
      <c r="CT65" s="138">
        <v>7392</v>
      </c>
      <c r="CU65" s="138">
        <v>7392</v>
      </c>
      <c r="CV65" s="138">
        <v>6516</v>
      </c>
      <c r="CW65" s="138">
        <v>7403</v>
      </c>
      <c r="CX65" s="138">
        <v>7403</v>
      </c>
      <c r="CY65" s="138">
        <v>7412</v>
      </c>
      <c r="CZ65" s="138">
        <v>7412</v>
      </c>
      <c r="DA65" s="138">
        <v>7412</v>
      </c>
      <c r="DB65" s="138">
        <v>7403</v>
      </c>
      <c r="DC65" s="138">
        <v>7412</v>
      </c>
      <c r="DD65" s="138"/>
    </row>
    <row r="66" spans="1:108" ht="18.600000000000001">
      <c r="A66" s="135" t="s">
        <v>373</v>
      </c>
      <c r="B66" s="138">
        <v>0</v>
      </c>
      <c r="C66" s="138">
        <v>0</v>
      </c>
      <c r="D66" s="138">
        <v>0</v>
      </c>
      <c r="E66" s="137">
        <v>0</v>
      </c>
      <c r="F66" s="137">
        <v>0</v>
      </c>
      <c r="G66" s="138">
        <v>0</v>
      </c>
      <c r="H66" s="138">
        <v>0</v>
      </c>
      <c r="I66" s="138">
        <v>0</v>
      </c>
      <c r="J66" s="138">
        <v>0</v>
      </c>
      <c r="K66" s="138">
        <v>0</v>
      </c>
      <c r="L66" s="138">
        <v>0</v>
      </c>
      <c r="M66" s="138">
        <v>0</v>
      </c>
      <c r="N66" s="138">
        <v>0</v>
      </c>
      <c r="O66" s="138">
        <v>0</v>
      </c>
      <c r="P66" s="138">
        <v>0</v>
      </c>
      <c r="Q66" s="138">
        <v>0</v>
      </c>
      <c r="R66" s="138">
        <v>0</v>
      </c>
      <c r="S66" s="138">
        <v>0</v>
      </c>
      <c r="T66" s="138">
        <v>0</v>
      </c>
      <c r="U66" s="138">
        <v>0</v>
      </c>
      <c r="V66" s="138">
        <v>0</v>
      </c>
      <c r="W66" s="138">
        <v>0</v>
      </c>
      <c r="X66" s="138">
        <v>0</v>
      </c>
      <c r="Y66" s="138">
        <v>0</v>
      </c>
      <c r="Z66" s="138">
        <v>0</v>
      </c>
      <c r="AA66" s="138">
        <v>0</v>
      </c>
      <c r="AB66" s="138">
        <v>0</v>
      </c>
      <c r="AC66" s="138">
        <v>0</v>
      </c>
      <c r="AD66" s="138">
        <v>0</v>
      </c>
      <c r="AE66" s="138">
        <v>0</v>
      </c>
      <c r="AF66" s="138">
        <v>0</v>
      </c>
      <c r="AG66" s="138">
        <v>0</v>
      </c>
      <c r="AH66" s="138">
        <v>0</v>
      </c>
      <c r="AI66" s="138">
        <v>0</v>
      </c>
      <c r="AJ66" s="138">
        <v>0</v>
      </c>
      <c r="AK66" s="138">
        <v>0</v>
      </c>
      <c r="AL66" s="138">
        <v>0</v>
      </c>
      <c r="AM66" s="138">
        <v>0</v>
      </c>
      <c r="AN66" s="138">
        <v>0</v>
      </c>
      <c r="AO66" s="138">
        <v>0</v>
      </c>
      <c r="AP66" s="138">
        <v>0</v>
      </c>
      <c r="AQ66" s="138">
        <v>0</v>
      </c>
      <c r="AR66" s="138">
        <v>0</v>
      </c>
      <c r="AS66" s="138">
        <v>0</v>
      </c>
      <c r="AT66" s="138">
        <v>0</v>
      </c>
      <c r="AU66" s="138">
        <v>0</v>
      </c>
      <c r="AV66" s="138">
        <v>0</v>
      </c>
      <c r="AW66" s="138">
        <v>0</v>
      </c>
      <c r="AX66" s="138">
        <v>0</v>
      </c>
      <c r="AY66" s="138">
        <v>0</v>
      </c>
      <c r="AZ66" s="138">
        <v>0</v>
      </c>
      <c r="BA66" s="138">
        <v>0</v>
      </c>
      <c r="BB66" s="138">
        <v>0</v>
      </c>
      <c r="BC66" s="138">
        <v>0</v>
      </c>
      <c r="BD66" s="138">
        <v>0</v>
      </c>
      <c r="BE66" s="138">
        <v>0</v>
      </c>
      <c r="BF66" s="138">
        <v>0</v>
      </c>
      <c r="BG66" s="138">
        <v>0</v>
      </c>
      <c r="BH66" s="138">
        <v>0</v>
      </c>
      <c r="BI66" s="138">
        <v>0</v>
      </c>
      <c r="BJ66" s="138">
        <v>0</v>
      </c>
      <c r="BK66" s="138">
        <v>0</v>
      </c>
      <c r="BL66" s="138">
        <v>0</v>
      </c>
      <c r="BM66" s="138">
        <v>0</v>
      </c>
      <c r="BN66" s="138">
        <v>0</v>
      </c>
      <c r="BO66" s="138">
        <v>3619</v>
      </c>
      <c r="BP66" s="138">
        <v>3718</v>
      </c>
      <c r="BQ66" s="138">
        <v>3745</v>
      </c>
      <c r="BR66" s="138">
        <v>3736</v>
      </c>
      <c r="BS66" s="138">
        <v>3736</v>
      </c>
      <c r="BT66" s="138">
        <v>3776</v>
      </c>
      <c r="BU66" s="138">
        <v>3620</v>
      </c>
      <c r="BV66" s="138">
        <v>3779</v>
      </c>
      <c r="BW66" s="138">
        <v>3809</v>
      </c>
      <c r="BX66" s="138">
        <v>3808</v>
      </c>
      <c r="BY66" s="138">
        <v>3824</v>
      </c>
      <c r="BZ66" s="138">
        <v>3825</v>
      </c>
      <c r="CA66" s="138">
        <v>3808</v>
      </c>
      <c r="CB66" s="138">
        <v>3808</v>
      </c>
      <c r="CC66" s="138">
        <v>3809</v>
      </c>
      <c r="CD66" s="138">
        <v>3809</v>
      </c>
      <c r="CE66" s="138">
        <v>3808</v>
      </c>
      <c r="CF66" s="138">
        <v>3808</v>
      </c>
      <c r="CG66" s="138">
        <v>3809</v>
      </c>
      <c r="CH66" s="138">
        <v>3809</v>
      </c>
      <c r="CI66" s="138">
        <v>3808</v>
      </c>
      <c r="CJ66" s="138">
        <v>3808</v>
      </c>
      <c r="CK66" s="138">
        <v>3742</v>
      </c>
      <c r="CL66" s="138">
        <v>3808</v>
      </c>
      <c r="CM66" s="138">
        <v>3795</v>
      </c>
      <c r="CN66" s="138">
        <v>3808</v>
      </c>
      <c r="CO66" s="138">
        <v>3889</v>
      </c>
      <c r="CP66" s="138">
        <v>3949</v>
      </c>
      <c r="CQ66" s="138">
        <v>4048</v>
      </c>
      <c r="CR66" s="138">
        <v>4098</v>
      </c>
      <c r="CS66" s="138">
        <v>4168</v>
      </c>
      <c r="CT66" s="138">
        <v>4169</v>
      </c>
      <c r="CU66" s="138">
        <v>4229</v>
      </c>
      <c r="CV66" s="138">
        <v>4219</v>
      </c>
      <c r="CW66" s="138">
        <v>4289</v>
      </c>
      <c r="CX66" s="138">
        <v>4328</v>
      </c>
      <c r="CY66" s="138">
        <v>4328</v>
      </c>
      <c r="CZ66" s="138">
        <v>4329</v>
      </c>
      <c r="DA66" s="138">
        <v>4409</v>
      </c>
      <c r="DB66" s="138">
        <v>4409</v>
      </c>
      <c r="DC66" s="138">
        <v>4449</v>
      </c>
      <c r="DD66" s="138"/>
    </row>
    <row r="67" spans="1:108" ht="18.600000000000001">
      <c r="A67" s="135" t="s">
        <v>374</v>
      </c>
      <c r="B67" s="138">
        <v>0</v>
      </c>
      <c r="C67" s="138">
        <v>0</v>
      </c>
      <c r="D67" s="138">
        <v>0</v>
      </c>
      <c r="E67" s="138">
        <v>0</v>
      </c>
      <c r="F67" s="138">
        <v>0</v>
      </c>
      <c r="G67" s="138">
        <v>0</v>
      </c>
      <c r="H67" s="138">
        <v>0</v>
      </c>
      <c r="I67" s="138">
        <v>0</v>
      </c>
      <c r="J67" s="138">
        <v>0</v>
      </c>
      <c r="K67" s="138">
        <v>0</v>
      </c>
      <c r="L67" s="138">
        <v>0</v>
      </c>
      <c r="M67" s="138">
        <v>0</v>
      </c>
      <c r="N67" s="138">
        <v>0</v>
      </c>
      <c r="O67" s="138">
        <v>0</v>
      </c>
      <c r="P67" s="138">
        <v>0</v>
      </c>
      <c r="Q67" s="138">
        <v>0</v>
      </c>
      <c r="R67" s="138">
        <v>0</v>
      </c>
      <c r="S67" s="138">
        <v>0</v>
      </c>
      <c r="T67" s="138">
        <v>0</v>
      </c>
      <c r="U67" s="138">
        <v>0</v>
      </c>
      <c r="V67" s="138">
        <v>0</v>
      </c>
      <c r="W67" s="138">
        <v>0</v>
      </c>
      <c r="X67" s="138">
        <v>0</v>
      </c>
      <c r="Y67" s="138">
        <v>0</v>
      </c>
      <c r="Z67" s="138">
        <v>0</v>
      </c>
      <c r="AA67" s="138">
        <v>0</v>
      </c>
      <c r="AB67" s="138">
        <v>0</v>
      </c>
      <c r="AC67" s="138">
        <v>0</v>
      </c>
      <c r="AD67" s="138">
        <v>0</v>
      </c>
      <c r="AE67" s="138">
        <v>0</v>
      </c>
      <c r="AF67" s="138">
        <v>0</v>
      </c>
      <c r="AG67" s="138">
        <v>0</v>
      </c>
      <c r="AH67" s="138">
        <v>0</v>
      </c>
      <c r="AI67" s="138">
        <v>0</v>
      </c>
      <c r="AJ67" s="138">
        <v>0</v>
      </c>
      <c r="AK67" s="138">
        <v>0</v>
      </c>
      <c r="AL67" s="138">
        <v>0</v>
      </c>
      <c r="AM67" s="138">
        <v>0</v>
      </c>
      <c r="AN67" s="138">
        <v>0</v>
      </c>
      <c r="AO67" s="138">
        <v>0</v>
      </c>
      <c r="AP67" s="138">
        <v>0</v>
      </c>
      <c r="AQ67" s="138">
        <v>0</v>
      </c>
      <c r="AR67" s="138">
        <v>0</v>
      </c>
      <c r="AS67" s="138">
        <v>0</v>
      </c>
      <c r="AT67" s="138">
        <v>0</v>
      </c>
      <c r="AU67" s="138">
        <v>0</v>
      </c>
      <c r="AV67" s="138">
        <v>0</v>
      </c>
      <c r="AW67" s="138">
        <v>0</v>
      </c>
      <c r="AX67" s="138">
        <v>0</v>
      </c>
      <c r="AY67" s="138">
        <v>0</v>
      </c>
      <c r="AZ67" s="138">
        <v>0</v>
      </c>
      <c r="BA67" s="138">
        <v>0</v>
      </c>
      <c r="BB67" s="138">
        <v>0</v>
      </c>
      <c r="BC67" s="138">
        <v>0</v>
      </c>
      <c r="BD67" s="138">
        <v>0</v>
      </c>
      <c r="BE67" s="138">
        <v>0</v>
      </c>
      <c r="BF67" s="138">
        <v>0</v>
      </c>
      <c r="BG67" s="138">
        <v>0</v>
      </c>
      <c r="BH67" s="138">
        <v>0</v>
      </c>
      <c r="BI67" s="138">
        <v>0</v>
      </c>
      <c r="BJ67" s="138">
        <v>0</v>
      </c>
      <c r="BK67" s="138">
        <v>0</v>
      </c>
      <c r="BL67" s="138">
        <v>0</v>
      </c>
      <c r="BM67" s="138">
        <v>0</v>
      </c>
      <c r="BN67" s="138">
        <v>0</v>
      </c>
      <c r="BO67" s="138">
        <v>3150</v>
      </c>
      <c r="BP67" s="138">
        <v>3156</v>
      </c>
      <c r="BQ67" s="138">
        <v>3219</v>
      </c>
      <c r="BR67" s="138">
        <v>3295</v>
      </c>
      <c r="BS67" s="138">
        <v>3355</v>
      </c>
      <c r="BT67" s="138">
        <v>3415</v>
      </c>
      <c r="BU67" s="138">
        <v>3400</v>
      </c>
      <c r="BV67" s="138">
        <v>3418</v>
      </c>
      <c r="BW67" s="138">
        <v>3500</v>
      </c>
      <c r="BX67" s="138">
        <v>3519</v>
      </c>
      <c r="BY67" s="138">
        <v>3520</v>
      </c>
      <c r="BZ67" s="138">
        <v>3522</v>
      </c>
      <c r="CA67" s="138">
        <v>3559</v>
      </c>
      <c r="CB67" s="138">
        <v>3620</v>
      </c>
      <c r="CC67" s="138">
        <v>3640</v>
      </c>
      <c r="CD67" s="138">
        <v>3740</v>
      </c>
      <c r="CE67" s="138">
        <v>3740</v>
      </c>
      <c r="CF67" s="138">
        <v>3740</v>
      </c>
      <c r="CG67" s="138">
        <v>3740</v>
      </c>
      <c r="CH67" s="138">
        <v>3740</v>
      </c>
      <c r="CI67" s="138">
        <v>3740</v>
      </c>
      <c r="CJ67" s="138">
        <v>3739</v>
      </c>
      <c r="CK67" s="138">
        <v>3726</v>
      </c>
      <c r="CL67" s="138">
        <v>3740</v>
      </c>
      <c r="CM67" s="138">
        <v>3733</v>
      </c>
      <c r="CN67" s="138">
        <v>3740</v>
      </c>
      <c r="CO67" s="138">
        <v>3740</v>
      </c>
      <c r="CP67" s="138">
        <v>3740</v>
      </c>
      <c r="CQ67" s="138">
        <v>3740</v>
      </c>
      <c r="CR67" s="138">
        <v>3734</v>
      </c>
      <c r="CS67" s="138">
        <v>3740</v>
      </c>
      <c r="CT67" s="138">
        <v>3740</v>
      </c>
      <c r="CU67" s="138">
        <v>3740</v>
      </c>
      <c r="CV67" s="138">
        <v>3734</v>
      </c>
      <c r="CW67" s="138">
        <v>3740</v>
      </c>
      <c r="CX67" s="138">
        <v>3740</v>
      </c>
      <c r="CY67" s="138">
        <v>3740</v>
      </c>
      <c r="CZ67" s="138">
        <v>3740</v>
      </c>
      <c r="DA67" s="138">
        <v>3740</v>
      </c>
      <c r="DB67" s="138">
        <v>3740</v>
      </c>
      <c r="DC67" s="138">
        <v>3740</v>
      </c>
      <c r="DD67" s="138"/>
    </row>
    <row r="68" spans="1:108" ht="18.600000000000001">
      <c r="A68" s="135" t="s">
        <v>375</v>
      </c>
      <c r="B68" s="138">
        <v>0</v>
      </c>
      <c r="C68" s="138">
        <v>0</v>
      </c>
      <c r="D68" s="138">
        <v>0</v>
      </c>
      <c r="E68" s="138">
        <v>0</v>
      </c>
      <c r="F68" s="138">
        <v>0</v>
      </c>
      <c r="G68" s="137">
        <v>0</v>
      </c>
      <c r="H68" s="138">
        <v>0</v>
      </c>
      <c r="I68" s="138">
        <v>0</v>
      </c>
      <c r="J68" s="138">
        <v>0</v>
      </c>
      <c r="K68" s="138">
        <v>0</v>
      </c>
      <c r="L68" s="138">
        <v>0</v>
      </c>
      <c r="M68" s="138">
        <v>0</v>
      </c>
      <c r="N68" s="138">
        <v>0</v>
      </c>
      <c r="O68" s="138">
        <v>0</v>
      </c>
      <c r="P68" s="138">
        <v>0</v>
      </c>
      <c r="Q68" s="138">
        <v>0</v>
      </c>
      <c r="R68" s="138">
        <v>0</v>
      </c>
      <c r="S68" s="138">
        <v>0</v>
      </c>
      <c r="T68" s="138">
        <v>0</v>
      </c>
      <c r="U68" s="138">
        <v>0</v>
      </c>
      <c r="V68" s="138">
        <v>0</v>
      </c>
      <c r="W68" s="138">
        <v>0</v>
      </c>
      <c r="X68" s="138">
        <v>0</v>
      </c>
      <c r="Y68" s="138">
        <v>0</v>
      </c>
      <c r="Z68" s="138">
        <v>0</v>
      </c>
      <c r="AA68" s="138">
        <v>0</v>
      </c>
      <c r="AB68" s="138">
        <v>0</v>
      </c>
      <c r="AC68" s="138">
        <v>0</v>
      </c>
      <c r="AD68" s="138">
        <v>0</v>
      </c>
      <c r="AE68" s="138">
        <v>0</v>
      </c>
      <c r="AF68" s="138">
        <v>0</v>
      </c>
      <c r="AG68" s="138">
        <v>0</v>
      </c>
      <c r="AH68" s="138">
        <v>0</v>
      </c>
      <c r="AI68" s="138">
        <v>0</v>
      </c>
      <c r="AJ68" s="138">
        <v>0</v>
      </c>
      <c r="AK68" s="138">
        <v>0</v>
      </c>
      <c r="AL68" s="138">
        <v>0</v>
      </c>
      <c r="AM68" s="138">
        <v>0</v>
      </c>
      <c r="AN68" s="138">
        <v>0</v>
      </c>
      <c r="AO68" s="138">
        <v>0</v>
      </c>
      <c r="AP68" s="138">
        <v>0</v>
      </c>
      <c r="AQ68" s="138">
        <v>0</v>
      </c>
      <c r="AR68" s="138">
        <v>0</v>
      </c>
      <c r="AS68" s="138">
        <v>0</v>
      </c>
      <c r="AT68" s="138">
        <v>0</v>
      </c>
      <c r="AU68" s="138">
        <v>0</v>
      </c>
      <c r="AV68" s="138">
        <v>0</v>
      </c>
      <c r="AW68" s="138">
        <v>0</v>
      </c>
      <c r="AX68" s="138">
        <v>0</v>
      </c>
      <c r="AY68" s="138">
        <v>0</v>
      </c>
      <c r="AZ68" s="138">
        <v>0</v>
      </c>
      <c r="BA68" s="138">
        <v>0</v>
      </c>
      <c r="BB68" s="138">
        <v>0</v>
      </c>
      <c r="BC68" s="138">
        <v>0</v>
      </c>
      <c r="BD68" s="138">
        <v>0</v>
      </c>
      <c r="BE68" s="138">
        <v>0</v>
      </c>
      <c r="BF68" s="138">
        <v>0</v>
      </c>
      <c r="BG68" s="138">
        <v>0</v>
      </c>
      <c r="BH68" s="138">
        <v>0</v>
      </c>
      <c r="BI68" s="138">
        <v>0</v>
      </c>
      <c r="BJ68" s="138">
        <v>0</v>
      </c>
      <c r="BK68" s="138">
        <v>0</v>
      </c>
      <c r="BL68" s="138">
        <v>0</v>
      </c>
      <c r="BM68" s="138">
        <v>0</v>
      </c>
      <c r="BN68" s="138">
        <v>0</v>
      </c>
      <c r="BO68" s="138">
        <v>0</v>
      </c>
      <c r="BP68" s="138">
        <v>0</v>
      </c>
      <c r="BQ68" s="138">
        <v>0</v>
      </c>
      <c r="BR68" s="138">
        <v>9244</v>
      </c>
      <c r="BS68" s="138">
        <v>9264</v>
      </c>
      <c r="BT68" s="138">
        <v>9264</v>
      </c>
      <c r="BU68" s="138">
        <v>5760</v>
      </c>
      <c r="BV68" s="138">
        <v>9264</v>
      </c>
      <c r="BW68" s="138">
        <v>9794</v>
      </c>
      <c r="BX68" s="138">
        <v>9794</v>
      </c>
      <c r="BY68" s="138">
        <v>9503</v>
      </c>
      <c r="BZ68" s="138">
        <v>9837</v>
      </c>
      <c r="CA68" s="138">
        <v>9814</v>
      </c>
      <c r="CB68" s="138">
        <v>9894</v>
      </c>
      <c r="CC68" s="138">
        <v>10363</v>
      </c>
      <c r="CD68" s="138">
        <v>10463</v>
      </c>
      <c r="CE68" s="138">
        <v>10543</v>
      </c>
      <c r="CF68" s="138">
        <v>10583</v>
      </c>
      <c r="CG68" s="138">
        <v>10583</v>
      </c>
      <c r="CH68" s="138">
        <v>10603</v>
      </c>
      <c r="CI68" s="138">
        <v>10603</v>
      </c>
      <c r="CJ68" s="138">
        <v>10603</v>
      </c>
      <c r="CK68" s="138">
        <v>8852</v>
      </c>
      <c r="CL68" s="138">
        <v>11432</v>
      </c>
      <c r="CM68" s="138">
        <v>10032</v>
      </c>
      <c r="CN68" s="138">
        <v>11432</v>
      </c>
      <c r="CO68" s="138">
        <v>11432</v>
      </c>
      <c r="CP68" s="138">
        <v>11432</v>
      </c>
      <c r="CQ68" s="138">
        <v>11432</v>
      </c>
      <c r="CR68" s="138">
        <v>10067</v>
      </c>
      <c r="CS68" s="138">
        <v>11432</v>
      </c>
      <c r="CT68" s="138">
        <v>11432</v>
      </c>
      <c r="CU68" s="138">
        <v>11432</v>
      </c>
      <c r="CV68" s="138">
        <v>9483</v>
      </c>
      <c r="CW68" s="138">
        <v>11432</v>
      </c>
      <c r="CX68" s="138">
        <v>11432</v>
      </c>
      <c r="CY68" s="138">
        <v>11452</v>
      </c>
      <c r="CZ68" s="138">
        <v>11452</v>
      </c>
      <c r="DA68" s="138">
        <v>11452</v>
      </c>
      <c r="DB68" s="138">
        <v>11452</v>
      </c>
      <c r="DC68" s="138">
        <v>11452</v>
      </c>
      <c r="DD68" s="138"/>
    </row>
    <row r="69" spans="1:108" ht="18.600000000000001">
      <c r="A69" s="135" t="s">
        <v>376</v>
      </c>
      <c r="B69" s="138">
        <v>0</v>
      </c>
      <c r="C69" s="138">
        <v>0</v>
      </c>
      <c r="D69" s="138">
        <v>0</v>
      </c>
      <c r="E69" s="137">
        <v>0</v>
      </c>
      <c r="F69" s="137">
        <v>0</v>
      </c>
      <c r="G69" s="138">
        <v>0</v>
      </c>
      <c r="H69" s="138">
        <v>0</v>
      </c>
      <c r="I69" s="138">
        <v>0</v>
      </c>
      <c r="J69" s="137">
        <v>0</v>
      </c>
      <c r="K69" s="137">
        <v>0</v>
      </c>
      <c r="L69" s="137">
        <v>0</v>
      </c>
      <c r="M69" s="137">
        <v>0</v>
      </c>
      <c r="N69" s="137">
        <v>0</v>
      </c>
      <c r="O69" s="137">
        <v>0</v>
      </c>
      <c r="P69" s="137">
        <v>0</v>
      </c>
      <c r="Q69" s="137">
        <v>0</v>
      </c>
      <c r="R69" s="137">
        <v>0</v>
      </c>
      <c r="S69" s="138">
        <v>0</v>
      </c>
      <c r="T69" s="138">
        <v>0</v>
      </c>
      <c r="U69" s="138">
        <v>0</v>
      </c>
      <c r="V69" s="138">
        <v>0</v>
      </c>
      <c r="W69" s="138">
        <v>0</v>
      </c>
      <c r="X69" s="138">
        <v>0</v>
      </c>
      <c r="Y69" s="138">
        <v>0</v>
      </c>
      <c r="Z69" s="138">
        <v>0</v>
      </c>
      <c r="AA69" s="138">
        <v>0</v>
      </c>
      <c r="AB69" s="138">
        <v>0</v>
      </c>
      <c r="AC69" s="138">
        <v>0</v>
      </c>
      <c r="AD69" s="138">
        <v>0</v>
      </c>
      <c r="AE69" s="138">
        <v>0</v>
      </c>
      <c r="AF69" s="138">
        <v>0</v>
      </c>
      <c r="AG69" s="138">
        <v>0</v>
      </c>
      <c r="AH69" s="138">
        <v>0</v>
      </c>
      <c r="AI69" s="138">
        <v>0</v>
      </c>
      <c r="AJ69" s="138">
        <v>0</v>
      </c>
      <c r="AK69" s="138">
        <v>0</v>
      </c>
      <c r="AL69" s="138">
        <v>0</v>
      </c>
      <c r="AM69" s="138">
        <v>0</v>
      </c>
      <c r="AN69" s="138">
        <v>0</v>
      </c>
      <c r="AO69" s="138">
        <v>0</v>
      </c>
      <c r="AP69" s="138">
        <v>0</v>
      </c>
      <c r="AQ69" s="138">
        <v>0</v>
      </c>
      <c r="AR69" s="138">
        <v>0</v>
      </c>
      <c r="AS69" s="138">
        <v>0</v>
      </c>
      <c r="AT69" s="138">
        <v>0</v>
      </c>
      <c r="AU69" s="138">
        <v>0</v>
      </c>
      <c r="AV69" s="138">
        <v>0</v>
      </c>
      <c r="AW69" s="138">
        <v>0</v>
      </c>
      <c r="AX69" s="138">
        <v>0</v>
      </c>
      <c r="AY69" s="138">
        <v>0</v>
      </c>
      <c r="AZ69" s="138">
        <v>0</v>
      </c>
      <c r="BA69" s="138">
        <v>0</v>
      </c>
      <c r="BB69" s="138">
        <v>0</v>
      </c>
      <c r="BC69" s="138">
        <v>0</v>
      </c>
      <c r="BD69" s="138">
        <v>0</v>
      </c>
      <c r="BE69" s="138">
        <v>0</v>
      </c>
      <c r="BF69" s="138">
        <v>0</v>
      </c>
      <c r="BG69" s="138">
        <v>0</v>
      </c>
      <c r="BH69" s="138">
        <v>0</v>
      </c>
      <c r="BI69" s="138">
        <v>0</v>
      </c>
      <c r="BJ69" s="138">
        <v>0</v>
      </c>
      <c r="BK69" s="138">
        <v>0</v>
      </c>
      <c r="BL69" s="138">
        <v>0</v>
      </c>
      <c r="BM69" s="138">
        <v>0</v>
      </c>
      <c r="BN69" s="138">
        <v>0</v>
      </c>
      <c r="BO69" s="138">
        <v>0</v>
      </c>
      <c r="BP69" s="138">
        <v>0</v>
      </c>
      <c r="BQ69" s="138">
        <v>0</v>
      </c>
      <c r="BR69" s="138">
        <v>6275</v>
      </c>
      <c r="BS69" s="138">
        <v>6435</v>
      </c>
      <c r="BT69" s="138">
        <v>6515</v>
      </c>
      <c r="BU69" s="138">
        <v>4460</v>
      </c>
      <c r="BV69" s="138">
        <v>6635</v>
      </c>
      <c r="BW69" s="138">
        <v>6713</v>
      </c>
      <c r="BX69" s="138">
        <v>6813</v>
      </c>
      <c r="BY69" s="138">
        <v>6462</v>
      </c>
      <c r="BZ69" s="138">
        <v>6849</v>
      </c>
      <c r="CA69" s="138">
        <v>6833</v>
      </c>
      <c r="CB69" s="138">
        <v>6913</v>
      </c>
      <c r="CC69" s="138">
        <v>6953</v>
      </c>
      <c r="CD69" s="138">
        <v>6953</v>
      </c>
      <c r="CE69" s="138">
        <v>6953</v>
      </c>
      <c r="CF69" s="138">
        <v>7113</v>
      </c>
      <c r="CG69" s="138">
        <v>7113</v>
      </c>
      <c r="CH69" s="138">
        <v>7153</v>
      </c>
      <c r="CI69" s="138">
        <v>7273</v>
      </c>
      <c r="CJ69" s="138">
        <v>7353</v>
      </c>
      <c r="CK69" s="138">
        <v>6304</v>
      </c>
      <c r="CL69" s="138">
        <v>7453</v>
      </c>
      <c r="CM69" s="138">
        <v>7047</v>
      </c>
      <c r="CN69" s="138">
        <v>7513</v>
      </c>
      <c r="CO69" s="138">
        <v>7553</v>
      </c>
      <c r="CP69" s="138">
        <v>7633</v>
      </c>
      <c r="CQ69" s="138">
        <v>7693</v>
      </c>
      <c r="CR69" s="138">
        <v>5996</v>
      </c>
      <c r="CS69" s="138">
        <v>7833</v>
      </c>
      <c r="CT69" s="138">
        <v>7833</v>
      </c>
      <c r="CU69" s="138">
        <v>7873</v>
      </c>
      <c r="CV69" s="138">
        <v>6970</v>
      </c>
      <c r="CW69" s="138">
        <v>7953</v>
      </c>
      <c r="CX69" s="138">
        <v>7953</v>
      </c>
      <c r="CY69" s="138">
        <v>7953</v>
      </c>
      <c r="CZ69" s="138">
        <v>7953</v>
      </c>
      <c r="DA69" s="138">
        <v>7953</v>
      </c>
      <c r="DB69" s="138">
        <v>7953</v>
      </c>
      <c r="DC69" s="138">
        <v>7953</v>
      </c>
      <c r="DD69" s="138"/>
    </row>
    <row r="70" spans="1:108" ht="18.600000000000001">
      <c r="A70" s="135" t="s">
        <v>377</v>
      </c>
      <c r="B70" s="138">
        <v>0</v>
      </c>
      <c r="C70" s="138">
        <v>0</v>
      </c>
      <c r="D70" s="138">
        <v>0</v>
      </c>
      <c r="E70" s="138">
        <v>0</v>
      </c>
      <c r="F70" s="138">
        <v>0</v>
      </c>
      <c r="G70" s="138">
        <v>0</v>
      </c>
      <c r="H70" s="138">
        <v>0</v>
      </c>
      <c r="I70" s="138">
        <v>0</v>
      </c>
      <c r="J70" s="138">
        <v>0</v>
      </c>
      <c r="K70" s="138">
        <v>0</v>
      </c>
      <c r="L70" s="138">
        <v>0</v>
      </c>
      <c r="M70" s="138">
        <v>0</v>
      </c>
      <c r="N70" s="138">
        <v>0</v>
      </c>
      <c r="O70" s="138">
        <v>0</v>
      </c>
      <c r="P70" s="138">
        <v>0</v>
      </c>
      <c r="Q70" s="138">
        <v>0</v>
      </c>
      <c r="R70" s="138">
        <v>0</v>
      </c>
      <c r="S70" s="138">
        <v>0</v>
      </c>
      <c r="T70" s="138">
        <v>0</v>
      </c>
      <c r="U70" s="138">
        <v>0</v>
      </c>
      <c r="V70" s="138">
        <v>0</v>
      </c>
      <c r="W70" s="138">
        <v>0</v>
      </c>
      <c r="X70" s="138">
        <v>0</v>
      </c>
      <c r="Y70" s="138">
        <v>0</v>
      </c>
      <c r="Z70" s="138">
        <v>0</v>
      </c>
      <c r="AA70" s="138">
        <v>0</v>
      </c>
      <c r="AB70" s="138">
        <v>0</v>
      </c>
      <c r="AC70" s="138">
        <v>0</v>
      </c>
      <c r="AD70" s="138">
        <v>0</v>
      </c>
      <c r="AE70" s="138">
        <v>0</v>
      </c>
      <c r="AF70" s="138">
        <v>0</v>
      </c>
      <c r="AG70" s="138">
        <v>0</v>
      </c>
      <c r="AH70" s="138">
        <v>0</v>
      </c>
      <c r="AI70" s="138">
        <v>0</v>
      </c>
      <c r="AJ70" s="138">
        <v>0</v>
      </c>
      <c r="AK70" s="138">
        <v>0</v>
      </c>
      <c r="AL70" s="138">
        <v>0</v>
      </c>
      <c r="AM70" s="138">
        <v>0</v>
      </c>
      <c r="AN70" s="138">
        <v>0</v>
      </c>
      <c r="AO70" s="138">
        <v>0</v>
      </c>
      <c r="AP70" s="138">
        <v>0</v>
      </c>
      <c r="AQ70" s="138">
        <v>0</v>
      </c>
      <c r="AR70" s="138">
        <v>0</v>
      </c>
      <c r="AS70" s="138">
        <v>0</v>
      </c>
      <c r="AT70" s="138">
        <v>0</v>
      </c>
      <c r="AU70" s="138">
        <v>0</v>
      </c>
      <c r="AV70" s="138">
        <v>0</v>
      </c>
      <c r="AW70" s="138">
        <v>0</v>
      </c>
      <c r="AX70" s="138">
        <v>0</v>
      </c>
      <c r="AY70" s="138">
        <v>0</v>
      </c>
      <c r="AZ70" s="138">
        <v>0</v>
      </c>
      <c r="BA70" s="138">
        <v>0</v>
      </c>
      <c r="BB70" s="138">
        <v>0</v>
      </c>
      <c r="BC70" s="138">
        <v>0</v>
      </c>
      <c r="BD70" s="138">
        <v>0</v>
      </c>
      <c r="BE70" s="138">
        <v>0</v>
      </c>
      <c r="BF70" s="138">
        <v>0</v>
      </c>
      <c r="BG70" s="138">
        <v>0</v>
      </c>
      <c r="BH70" s="138">
        <v>0</v>
      </c>
      <c r="BI70" s="138">
        <v>0</v>
      </c>
      <c r="BJ70" s="138">
        <v>0</v>
      </c>
      <c r="BK70" s="138">
        <v>0</v>
      </c>
      <c r="BL70" s="138">
        <v>0</v>
      </c>
      <c r="BM70" s="138">
        <v>0</v>
      </c>
      <c r="BN70" s="138">
        <v>0</v>
      </c>
      <c r="BO70" s="138">
        <v>0</v>
      </c>
      <c r="BP70" s="138">
        <v>0</v>
      </c>
      <c r="BQ70" s="138">
        <v>0</v>
      </c>
      <c r="BR70" s="138">
        <v>3541</v>
      </c>
      <c r="BS70" s="138">
        <v>3541</v>
      </c>
      <c r="BT70" s="138">
        <v>3559</v>
      </c>
      <c r="BU70" s="138">
        <v>3440</v>
      </c>
      <c r="BV70" s="138">
        <v>3586</v>
      </c>
      <c r="BW70" s="138">
        <v>3607</v>
      </c>
      <c r="BX70" s="138">
        <v>3606</v>
      </c>
      <c r="BY70" s="138">
        <v>3597</v>
      </c>
      <c r="BZ70" s="138">
        <v>3622</v>
      </c>
      <c r="CA70" s="138">
        <v>3626</v>
      </c>
      <c r="CB70" s="138">
        <v>3626</v>
      </c>
      <c r="CC70" s="138">
        <v>3645</v>
      </c>
      <c r="CD70" s="138">
        <v>3647</v>
      </c>
      <c r="CE70" s="138">
        <v>3645</v>
      </c>
      <c r="CF70" s="138">
        <v>3647</v>
      </c>
      <c r="CG70" s="138">
        <v>3645</v>
      </c>
      <c r="CH70" s="138">
        <v>3647</v>
      </c>
      <c r="CI70" s="138">
        <v>3646</v>
      </c>
      <c r="CJ70" s="138">
        <v>3727</v>
      </c>
      <c r="CK70" s="138">
        <v>3671</v>
      </c>
      <c r="CL70" s="138">
        <v>3727</v>
      </c>
      <c r="CM70" s="138">
        <v>3689</v>
      </c>
      <c r="CN70" s="138">
        <v>3726</v>
      </c>
      <c r="CO70" s="138">
        <v>3728</v>
      </c>
      <c r="CP70" s="138">
        <v>3726</v>
      </c>
      <c r="CQ70" s="138">
        <v>3726</v>
      </c>
      <c r="CR70" s="138">
        <v>3152</v>
      </c>
      <c r="CS70" s="138">
        <v>3728</v>
      </c>
      <c r="CT70" s="138">
        <v>3726</v>
      </c>
      <c r="CU70" s="138">
        <v>3727</v>
      </c>
      <c r="CV70" s="138">
        <v>3685</v>
      </c>
      <c r="CW70" s="138">
        <v>3725</v>
      </c>
      <c r="CX70" s="138">
        <v>3725</v>
      </c>
      <c r="CY70" s="138">
        <v>3726</v>
      </c>
      <c r="CZ70" s="138">
        <v>3725</v>
      </c>
      <c r="DA70" s="138">
        <v>3728</v>
      </c>
      <c r="DB70" s="138">
        <v>3726</v>
      </c>
      <c r="DC70" s="138">
        <v>3727</v>
      </c>
      <c r="DD70" s="138"/>
    </row>
    <row r="71" spans="1:108" ht="18.600000000000001">
      <c r="A71" s="135" t="s">
        <v>219</v>
      </c>
      <c r="B71" s="138">
        <v>0</v>
      </c>
      <c r="C71" s="138">
        <v>0</v>
      </c>
      <c r="D71" s="138">
        <v>0</v>
      </c>
      <c r="E71" s="138">
        <v>0</v>
      </c>
      <c r="F71" s="138">
        <v>0</v>
      </c>
      <c r="G71" s="138">
        <v>0</v>
      </c>
      <c r="H71" s="137">
        <v>0</v>
      </c>
      <c r="I71" s="138">
        <v>0</v>
      </c>
      <c r="J71" s="138">
        <v>0</v>
      </c>
      <c r="K71" s="138">
        <v>0</v>
      </c>
      <c r="L71" s="138">
        <v>0</v>
      </c>
      <c r="M71" s="138">
        <v>0</v>
      </c>
      <c r="N71" s="138">
        <v>0</v>
      </c>
      <c r="O71" s="138">
        <v>0</v>
      </c>
      <c r="P71" s="138">
        <v>0</v>
      </c>
      <c r="Q71" s="138">
        <v>0</v>
      </c>
      <c r="R71" s="138">
        <v>0</v>
      </c>
      <c r="S71" s="138">
        <v>0</v>
      </c>
      <c r="T71" s="138">
        <v>0</v>
      </c>
      <c r="U71" s="138">
        <v>0</v>
      </c>
      <c r="V71" s="138">
        <v>0</v>
      </c>
      <c r="W71" s="138">
        <v>0</v>
      </c>
      <c r="X71" s="138">
        <v>0</v>
      </c>
      <c r="Y71" s="138">
        <v>0</v>
      </c>
      <c r="Z71" s="138">
        <v>0</v>
      </c>
      <c r="AA71" s="138">
        <v>0</v>
      </c>
      <c r="AB71" s="138">
        <v>0</v>
      </c>
      <c r="AC71" s="138">
        <v>0</v>
      </c>
      <c r="AD71" s="138">
        <v>0</v>
      </c>
      <c r="AE71" s="138">
        <v>0</v>
      </c>
      <c r="AF71" s="138">
        <v>0</v>
      </c>
      <c r="AG71" s="138">
        <v>0</v>
      </c>
      <c r="AH71" s="138">
        <v>0</v>
      </c>
      <c r="AI71" s="138">
        <v>0</v>
      </c>
      <c r="AJ71" s="138">
        <v>0</v>
      </c>
      <c r="AK71" s="138">
        <v>0</v>
      </c>
      <c r="AL71" s="138">
        <v>0</v>
      </c>
      <c r="AM71" s="138">
        <v>0</v>
      </c>
      <c r="AN71" s="138">
        <v>0</v>
      </c>
      <c r="AO71" s="138">
        <v>0</v>
      </c>
      <c r="AP71" s="138">
        <v>0</v>
      </c>
      <c r="AQ71" s="138">
        <v>0</v>
      </c>
      <c r="AR71" s="138">
        <v>0</v>
      </c>
      <c r="AS71" s="138">
        <v>0</v>
      </c>
      <c r="AT71" s="138">
        <v>0</v>
      </c>
      <c r="AU71" s="138">
        <v>0</v>
      </c>
      <c r="AV71" s="138">
        <v>0</v>
      </c>
      <c r="AW71" s="138">
        <v>0</v>
      </c>
      <c r="AX71" s="138">
        <v>0</v>
      </c>
      <c r="AY71" s="138">
        <v>0</v>
      </c>
      <c r="AZ71" s="138">
        <v>0</v>
      </c>
      <c r="BA71" s="138">
        <v>0</v>
      </c>
      <c r="BB71" s="138">
        <v>0</v>
      </c>
      <c r="BC71" s="138">
        <v>0</v>
      </c>
      <c r="BD71" s="138">
        <v>0</v>
      </c>
      <c r="BE71" s="138">
        <v>0</v>
      </c>
      <c r="BF71" s="138">
        <v>0</v>
      </c>
      <c r="BG71" s="138">
        <v>0</v>
      </c>
      <c r="BH71" s="138">
        <v>0</v>
      </c>
      <c r="BI71" s="138">
        <v>0</v>
      </c>
      <c r="BJ71" s="138">
        <v>0</v>
      </c>
      <c r="BK71" s="138">
        <v>0</v>
      </c>
      <c r="BL71" s="138">
        <v>0</v>
      </c>
      <c r="BM71" s="138">
        <v>0</v>
      </c>
      <c r="BN71" s="138">
        <v>0</v>
      </c>
      <c r="BO71" s="138">
        <v>0</v>
      </c>
      <c r="BP71" s="138">
        <v>0</v>
      </c>
      <c r="BQ71" s="138">
        <v>0</v>
      </c>
      <c r="BR71" s="138">
        <v>0</v>
      </c>
      <c r="BS71" s="138">
        <v>0</v>
      </c>
      <c r="BT71" s="138">
        <v>4385</v>
      </c>
      <c r="BU71" s="138">
        <v>4250</v>
      </c>
      <c r="BV71" s="138">
        <v>4491</v>
      </c>
      <c r="BW71" s="138">
        <v>4569</v>
      </c>
      <c r="BX71" s="138">
        <v>4589</v>
      </c>
      <c r="BY71" s="138">
        <v>4614</v>
      </c>
      <c r="BZ71" s="138">
        <v>4621</v>
      </c>
      <c r="CA71" s="138">
        <v>4629</v>
      </c>
      <c r="CB71" s="138">
        <v>4649</v>
      </c>
      <c r="CC71" s="138">
        <v>4719</v>
      </c>
      <c r="CD71" s="138">
        <v>4739</v>
      </c>
      <c r="CE71" s="138">
        <v>4739</v>
      </c>
      <c r="CF71" s="138">
        <v>4759</v>
      </c>
      <c r="CG71" s="138">
        <v>4759</v>
      </c>
      <c r="CH71" s="138">
        <v>4819</v>
      </c>
      <c r="CI71" s="138">
        <v>4879</v>
      </c>
      <c r="CJ71" s="138">
        <v>4899</v>
      </c>
      <c r="CK71" s="138">
        <v>4889</v>
      </c>
      <c r="CL71" s="138">
        <v>4979</v>
      </c>
      <c r="CM71" s="138">
        <v>4890</v>
      </c>
      <c r="CN71" s="138">
        <v>5039</v>
      </c>
      <c r="CO71" s="138">
        <v>5079</v>
      </c>
      <c r="CP71" s="138">
        <v>5099</v>
      </c>
      <c r="CQ71" s="138">
        <v>5099</v>
      </c>
      <c r="CR71" s="138">
        <v>4592</v>
      </c>
      <c r="CS71" s="138">
        <v>5219</v>
      </c>
      <c r="CT71" s="138">
        <v>5279</v>
      </c>
      <c r="CU71" s="138">
        <v>5299</v>
      </c>
      <c r="CV71" s="138">
        <v>5146</v>
      </c>
      <c r="CW71" s="138">
        <v>5319</v>
      </c>
      <c r="CX71" s="138">
        <v>5339</v>
      </c>
      <c r="CY71" s="138">
        <v>5419</v>
      </c>
      <c r="CZ71" s="138">
        <v>5459</v>
      </c>
      <c r="DA71" s="138">
        <v>5479</v>
      </c>
      <c r="DB71" s="138">
        <v>5519</v>
      </c>
      <c r="DC71" s="138">
        <v>5519</v>
      </c>
      <c r="DD71" s="138"/>
    </row>
    <row r="72" spans="1:108" ht="18.600000000000001">
      <c r="A72" s="135" t="s">
        <v>378</v>
      </c>
      <c r="B72" s="138">
        <v>0</v>
      </c>
      <c r="C72" s="138">
        <v>0</v>
      </c>
      <c r="D72" s="138">
        <v>0</v>
      </c>
      <c r="E72" s="138">
        <v>0</v>
      </c>
      <c r="F72" s="138">
        <v>0</v>
      </c>
      <c r="G72" s="138">
        <v>0</v>
      </c>
      <c r="H72" s="137">
        <v>0</v>
      </c>
      <c r="I72" s="137">
        <v>0</v>
      </c>
      <c r="J72" s="138">
        <v>0</v>
      </c>
      <c r="K72" s="138">
        <v>0</v>
      </c>
      <c r="L72" s="138">
        <v>0</v>
      </c>
      <c r="M72" s="138">
        <v>0</v>
      </c>
      <c r="N72" s="138">
        <v>0</v>
      </c>
      <c r="O72" s="138">
        <v>0</v>
      </c>
      <c r="P72" s="138">
        <v>0</v>
      </c>
      <c r="Q72" s="138">
        <v>0</v>
      </c>
      <c r="R72" s="138">
        <v>0</v>
      </c>
      <c r="S72" s="138">
        <v>0</v>
      </c>
      <c r="T72" s="138">
        <v>0</v>
      </c>
      <c r="U72" s="138">
        <v>0</v>
      </c>
      <c r="V72" s="138">
        <v>0</v>
      </c>
      <c r="W72" s="138">
        <v>0</v>
      </c>
      <c r="X72" s="138">
        <v>0</v>
      </c>
      <c r="Y72" s="138">
        <v>0</v>
      </c>
      <c r="Z72" s="138">
        <v>0</v>
      </c>
      <c r="AA72" s="138">
        <v>0</v>
      </c>
      <c r="AB72" s="138">
        <v>0</v>
      </c>
      <c r="AC72" s="138">
        <v>0</v>
      </c>
      <c r="AD72" s="138">
        <v>0</v>
      </c>
      <c r="AE72" s="138">
        <v>0</v>
      </c>
      <c r="AF72" s="138">
        <v>0</v>
      </c>
      <c r="AG72" s="138">
        <v>0</v>
      </c>
      <c r="AH72" s="138">
        <v>0</v>
      </c>
      <c r="AI72" s="138">
        <v>0</v>
      </c>
      <c r="AJ72" s="138">
        <v>0</v>
      </c>
      <c r="AK72" s="138">
        <v>0</v>
      </c>
      <c r="AL72" s="138">
        <v>0</v>
      </c>
      <c r="AM72" s="138">
        <v>0</v>
      </c>
      <c r="AN72" s="138">
        <v>0</v>
      </c>
      <c r="AO72" s="138">
        <v>0</v>
      </c>
      <c r="AP72" s="138">
        <v>0</v>
      </c>
      <c r="AQ72" s="138">
        <v>0</v>
      </c>
      <c r="AR72" s="138">
        <v>0</v>
      </c>
      <c r="AS72" s="138">
        <v>0</v>
      </c>
      <c r="AT72" s="138">
        <v>0</v>
      </c>
      <c r="AU72" s="138">
        <v>0</v>
      </c>
      <c r="AV72" s="138">
        <v>0</v>
      </c>
      <c r="AW72" s="138">
        <v>0</v>
      </c>
      <c r="AX72" s="138">
        <v>0</v>
      </c>
      <c r="AY72" s="138">
        <v>0</v>
      </c>
      <c r="AZ72" s="138">
        <v>0</v>
      </c>
      <c r="BA72" s="138">
        <v>0</v>
      </c>
      <c r="BB72" s="138">
        <v>0</v>
      </c>
      <c r="BC72" s="138">
        <v>0</v>
      </c>
      <c r="BD72" s="138">
        <v>0</v>
      </c>
      <c r="BE72" s="138">
        <v>0</v>
      </c>
      <c r="BF72" s="138">
        <v>0</v>
      </c>
      <c r="BG72" s="138">
        <v>0</v>
      </c>
      <c r="BH72" s="138">
        <v>0</v>
      </c>
      <c r="BI72" s="138">
        <v>0</v>
      </c>
      <c r="BJ72" s="138">
        <v>0</v>
      </c>
      <c r="BK72" s="138">
        <v>0</v>
      </c>
      <c r="BL72" s="138">
        <v>0</v>
      </c>
      <c r="BM72" s="138">
        <v>0</v>
      </c>
      <c r="BN72" s="138">
        <v>0</v>
      </c>
      <c r="BO72" s="138">
        <v>0</v>
      </c>
      <c r="BP72" s="138">
        <v>0</v>
      </c>
      <c r="BQ72" s="138">
        <v>0</v>
      </c>
      <c r="BR72" s="138">
        <v>0</v>
      </c>
      <c r="BS72" s="138">
        <v>0</v>
      </c>
      <c r="BT72" s="138">
        <v>0</v>
      </c>
      <c r="BU72" s="138">
        <v>0</v>
      </c>
      <c r="BV72" s="138">
        <v>0</v>
      </c>
      <c r="BW72" s="138">
        <v>4097</v>
      </c>
      <c r="BX72" s="138">
        <v>4158</v>
      </c>
      <c r="BY72" s="138">
        <v>4179</v>
      </c>
      <c r="BZ72" s="138">
        <v>4241</v>
      </c>
      <c r="CA72" s="138">
        <v>4296</v>
      </c>
      <c r="CB72" s="138">
        <v>4318</v>
      </c>
      <c r="CC72" s="138">
        <v>4447</v>
      </c>
      <c r="CD72" s="138">
        <v>4470</v>
      </c>
      <c r="CE72" s="138">
        <v>4490</v>
      </c>
      <c r="CF72" s="138">
        <v>4508</v>
      </c>
      <c r="CG72" s="138">
        <v>4528</v>
      </c>
      <c r="CH72" s="138">
        <v>4548</v>
      </c>
      <c r="CI72" s="138">
        <v>4587</v>
      </c>
      <c r="CJ72" s="138">
        <v>4588</v>
      </c>
      <c r="CK72" s="138">
        <v>4539</v>
      </c>
      <c r="CL72" s="138">
        <v>4695</v>
      </c>
      <c r="CM72" s="138">
        <v>4499</v>
      </c>
      <c r="CN72" s="138">
        <v>4727</v>
      </c>
      <c r="CO72" s="138">
        <v>4788</v>
      </c>
      <c r="CP72" s="138">
        <v>4786</v>
      </c>
      <c r="CQ72" s="138">
        <v>4791</v>
      </c>
      <c r="CR72" s="138">
        <v>4272</v>
      </c>
      <c r="CS72" s="138">
        <v>4832</v>
      </c>
      <c r="CT72" s="138">
        <v>4842</v>
      </c>
      <c r="CU72" s="138">
        <v>4860</v>
      </c>
      <c r="CV72" s="138">
        <v>4713</v>
      </c>
      <c r="CW72" s="138">
        <v>4967</v>
      </c>
      <c r="CX72" s="138">
        <v>4969</v>
      </c>
      <c r="CY72" s="138">
        <v>5007</v>
      </c>
      <c r="CZ72" s="138">
        <v>5013</v>
      </c>
      <c r="DA72" s="138">
        <v>5013</v>
      </c>
      <c r="DB72" s="138">
        <v>5006</v>
      </c>
      <c r="DC72" s="138">
        <v>5000</v>
      </c>
      <c r="DD72" s="138"/>
    </row>
    <row r="73" spans="1:108" ht="18.600000000000001">
      <c r="A73" s="135" t="s">
        <v>379</v>
      </c>
      <c r="B73" s="138">
        <v>0</v>
      </c>
      <c r="C73" s="138">
        <v>0</v>
      </c>
      <c r="D73" s="138">
        <v>0</v>
      </c>
      <c r="E73" s="138">
        <v>0</v>
      </c>
      <c r="F73" s="138">
        <v>0</v>
      </c>
      <c r="G73" s="138">
        <v>0</v>
      </c>
      <c r="H73" s="138">
        <v>0</v>
      </c>
      <c r="I73" s="138">
        <v>0</v>
      </c>
      <c r="J73" s="137">
        <v>0</v>
      </c>
      <c r="K73" s="137">
        <v>0</v>
      </c>
      <c r="L73" s="138">
        <v>0</v>
      </c>
      <c r="M73" s="138">
        <v>0</v>
      </c>
      <c r="N73" s="138">
        <v>0</v>
      </c>
      <c r="O73" s="138">
        <v>0</v>
      </c>
      <c r="P73" s="138">
        <v>0</v>
      </c>
      <c r="Q73" s="138">
        <v>0</v>
      </c>
      <c r="R73" s="138">
        <v>0</v>
      </c>
      <c r="S73" s="138">
        <v>0</v>
      </c>
      <c r="T73" s="138">
        <v>0</v>
      </c>
      <c r="U73" s="138">
        <v>0</v>
      </c>
      <c r="V73" s="138">
        <v>0</v>
      </c>
      <c r="W73" s="138">
        <v>0</v>
      </c>
      <c r="X73" s="138">
        <v>0</v>
      </c>
      <c r="Y73" s="138">
        <v>0</v>
      </c>
      <c r="Z73" s="138">
        <v>0</v>
      </c>
      <c r="AA73" s="138">
        <v>0</v>
      </c>
      <c r="AB73" s="138">
        <v>0</v>
      </c>
      <c r="AC73" s="138">
        <v>0</v>
      </c>
      <c r="AD73" s="138">
        <v>0</v>
      </c>
      <c r="AE73" s="138">
        <v>0</v>
      </c>
      <c r="AF73" s="138">
        <v>0</v>
      </c>
      <c r="AG73" s="138">
        <v>0</v>
      </c>
      <c r="AH73" s="138">
        <v>0</v>
      </c>
      <c r="AI73" s="138">
        <v>0</v>
      </c>
      <c r="AJ73" s="138">
        <v>0</v>
      </c>
      <c r="AK73" s="138">
        <v>0</v>
      </c>
      <c r="AL73" s="138">
        <v>0</v>
      </c>
      <c r="AM73" s="138">
        <v>0</v>
      </c>
      <c r="AN73" s="138">
        <v>0</v>
      </c>
      <c r="AO73" s="138">
        <v>0</v>
      </c>
      <c r="AP73" s="138">
        <v>0</v>
      </c>
      <c r="AQ73" s="138">
        <v>0</v>
      </c>
      <c r="AR73" s="138">
        <v>0</v>
      </c>
      <c r="AS73" s="138">
        <v>0</v>
      </c>
      <c r="AT73" s="138">
        <v>0</v>
      </c>
      <c r="AU73" s="138">
        <v>0</v>
      </c>
      <c r="AV73" s="138">
        <v>0</v>
      </c>
      <c r="AW73" s="138">
        <v>0</v>
      </c>
      <c r="AX73" s="138">
        <v>0</v>
      </c>
      <c r="AY73" s="138">
        <v>0</v>
      </c>
      <c r="AZ73" s="138">
        <v>0</v>
      </c>
      <c r="BA73" s="138">
        <v>0</v>
      </c>
      <c r="BB73" s="138">
        <v>0</v>
      </c>
      <c r="BC73" s="138">
        <v>0</v>
      </c>
      <c r="BD73" s="138">
        <v>0</v>
      </c>
      <c r="BE73" s="138">
        <v>0</v>
      </c>
      <c r="BF73" s="138">
        <v>0</v>
      </c>
      <c r="BG73" s="138">
        <v>0</v>
      </c>
      <c r="BH73" s="138">
        <v>0</v>
      </c>
      <c r="BI73" s="138">
        <v>0</v>
      </c>
      <c r="BJ73" s="138">
        <v>0</v>
      </c>
      <c r="BK73" s="138">
        <v>0</v>
      </c>
      <c r="BL73" s="138">
        <v>0</v>
      </c>
      <c r="BM73" s="138">
        <v>0</v>
      </c>
      <c r="BN73" s="138">
        <v>0</v>
      </c>
      <c r="BO73" s="138">
        <v>0</v>
      </c>
      <c r="BP73" s="138">
        <v>0</v>
      </c>
      <c r="BQ73" s="138">
        <v>0</v>
      </c>
      <c r="BR73" s="138">
        <v>0</v>
      </c>
      <c r="BS73" s="138">
        <v>0</v>
      </c>
      <c r="BT73" s="138">
        <v>0</v>
      </c>
      <c r="BU73" s="138">
        <v>0</v>
      </c>
      <c r="BV73" s="138">
        <v>0</v>
      </c>
      <c r="BW73" s="138">
        <v>3783</v>
      </c>
      <c r="BX73" s="138">
        <v>3783</v>
      </c>
      <c r="BY73" s="138">
        <v>3856</v>
      </c>
      <c r="BZ73" s="138">
        <v>3856</v>
      </c>
      <c r="CA73" s="138">
        <v>3843</v>
      </c>
      <c r="CB73" s="138">
        <v>3828</v>
      </c>
      <c r="CC73" s="138">
        <v>3828</v>
      </c>
      <c r="CD73" s="138">
        <v>3843</v>
      </c>
      <c r="CE73" s="138">
        <v>3843</v>
      </c>
      <c r="CF73" s="138">
        <v>3843</v>
      </c>
      <c r="CG73" s="138">
        <v>3843</v>
      </c>
      <c r="CH73" s="138">
        <v>3843</v>
      </c>
      <c r="CI73" s="138">
        <v>3943</v>
      </c>
      <c r="CJ73" s="138">
        <v>3928</v>
      </c>
      <c r="CK73" s="138">
        <v>3732</v>
      </c>
      <c r="CL73" s="138">
        <v>4001</v>
      </c>
      <c r="CM73" s="138">
        <v>3923</v>
      </c>
      <c r="CN73" s="138">
        <v>4001</v>
      </c>
      <c r="CO73" s="138">
        <v>4001</v>
      </c>
      <c r="CP73" s="138">
        <v>4021</v>
      </c>
      <c r="CQ73" s="138">
        <v>4026</v>
      </c>
      <c r="CR73" s="138">
        <v>4011</v>
      </c>
      <c r="CS73" s="138">
        <v>4041</v>
      </c>
      <c r="CT73" s="138">
        <v>4026</v>
      </c>
      <c r="CU73" s="138">
        <v>4026</v>
      </c>
      <c r="CV73" s="138">
        <v>3810</v>
      </c>
      <c r="CW73" s="138">
        <v>4026</v>
      </c>
      <c r="CX73" s="138">
        <v>4026</v>
      </c>
      <c r="CY73" s="138">
        <v>4041</v>
      </c>
      <c r="CZ73" s="138">
        <v>4101</v>
      </c>
      <c r="DA73" s="138">
        <v>4101</v>
      </c>
      <c r="DB73" s="138">
        <v>4101</v>
      </c>
      <c r="DC73" s="138">
        <v>4086</v>
      </c>
      <c r="DD73" s="138"/>
    </row>
    <row r="74" spans="1:108" ht="18.600000000000001">
      <c r="A74" s="135" t="s">
        <v>380</v>
      </c>
      <c r="B74" s="138">
        <v>0</v>
      </c>
      <c r="C74" s="138">
        <v>0</v>
      </c>
      <c r="D74" s="138">
        <v>0</v>
      </c>
      <c r="E74" s="138">
        <v>0</v>
      </c>
      <c r="F74" s="138">
        <v>0</v>
      </c>
      <c r="G74" s="137">
        <v>0</v>
      </c>
      <c r="H74" s="138">
        <v>0</v>
      </c>
      <c r="I74" s="138">
        <v>0</v>
      </c>
      <c r="J74" s="138">
        <v>0</v>
      </c>
      <c r="K74" s="138">
        <v>0</v>
      </c>
      <c r="L74" s="137">
        <v>0</v>
      </c>
      <c r="M74" s="137">
        <v>0</v>
      </c>
      <c r="N74" s="137">
        <v>0</v>
      </c>
      <c r="O74" s="137">
        <v>0</v>
      </c>
      <c r="P74" s="137">
        <v>0</v>
      </c>
      <c r="Q74" s="137">
        <v>0</v>
      </c>
      <c r="R74" s="137">
        <v>0</v>
      </c>
      <c r="S74" s="138">
        <v>0</v>
      </c>
      <c r="T74" s="138">
        <v>0</v>
      </c>
      <c r="U74" s="138">
        <v>0</v>
      </c>
      <c r="V74" s="138">
        <v>0</v>
      </c>
      <c r="W74" s="138">
        <v>0</v>
      </c>
      <c r="X74" s="138">
        <v>0</v>
      </c>
      <c r="Y74" s="138">
        <v>0</v>
      </c>
      <c r="Z74" s="138">
        <v>0</v>
      </c>
      <c r="AA74" s="138">
        <v>0</v>
      </c>
      <c r="AB74" s="138">
        <v>0</v>
      </c>
      <c r="AC74" s="138">
        <v>0</v>
      </c>
      <c r="AD74" s="138">
        <v>0</v>
      </c>
      <c r="AE74" s="138">
        <v>0</v>
      </c>
      <c r="AF74" s="138">
        <v>0</v>
      </c>
      <c r="AG74" s="138">
        <v>0</v>
      </c>
      <c r="AH74" s="138">
        <v>0</v>
      </c>
      <c r="AI74" s="138">
        <v>0</v>
      </c>
      <c r="AJ74" s="138">
        <v>0</v>
      </c>
      <c r="AK74" s="138">
        <v>0</v>
      </c>
      <c r="AL74" s="138">
        <v>0</v>
      </c>
      <c r="AM74" s="138">
        <v>0</v>
      </c>
      <c r="AN74" s="138">
        <v>0</v>
      </c>
      <c r="AO74" s="138">
        <v>0</v>
      </c>
      <c r="AP74" s="138">
        <v>0</v>
      </c>
      <c r="AQ74" s="138">
        <v>0</v>
      </c>
      <c r="AR74" s="138">
        <v>0</v>
      </c>
      <c r="AS74" s="138">
        <v>0</v>
      </c>
      <c r="AT74" s="138">
        <v>0</v>
      </c>
      <c r="AU74" s="138">
        <v>0</v>
      </c>
      <c r="AV74" s="138">
        <v>0</v>
      </c>
      <c r="AW74" s="138">
        <v>0</v>
      </c>
      <c r="AX74" s="138">
        <v>0</v>
      </c>
      <c r="AY74" s="138">
        <v>0</v>
      </c>
      <c r="AZ74" s="138">
        <v>0</v>
      </c>
      <c r="BA74" s="138">
        <v>0</v>
      </c>
      <c r="BB74" s="138">
        <v>0</v>
      </c>
      <c r="BC74" s="138">
        <v>0</v>
      </c>
      <c r="BD74" s="138">
        <v>0</v>
      </c>
      <c r="BE74" s="138">
        <v>0</v>
      </c>
      <c r="BF74" s="138">
        <v>0</v>
      </c>
      <c r="BG74" s="138">
        <v>0</v>
      </c>
      <c r="BH74" s="138">
        <v>0</v>
      </c>
      <c r="BI74" s="138">
        <v>0</v>
      </c>
      <c r="BJ74" s="138">
        <v>0</v>
      </c>
      <c r="BK74" s="138">
        <v>0</v>
      </c>
      <c r="BL74" s="138">
        <v>0</v>
      </c>
      <c r="BM74" s="138">
        <v>0</v>
      </c>
      <c r="BN74" s="138">
        <v>0</v>
      </c>
      <c r="BO74" s="138">
        <v>0</v>
      </c>
      <c r="BP74" s="138">
        <v>0</v>
      </c>
      <c r="BQ74" s="138">
        <v>0</v>
      </c>
      <c r="BR74" s="138">
        <v>0</v>
      </c>
      <c r="BS74" s="138">
        <v>0</v>
      </c>
      <c r="BT74" s="138">
        <v>0</v>
      </c>
      <c r="BU74" s="138">
        <v>0</v>
      </c>
      <c r="BV74" s="138">
        <v>0</v>
      </c>
      <c r="BW74" s="138">
        <v>0</v>
      </c>
      <c r="BX74" s="138">
        <v>0</v>
      </c>
      <c r="BY74" s="138">
        <v>0</v>
      </c>
      <c r="BZ74" s="138">
        <v>0</v>
      </c>
      <c r="CA74" s="138">
        <v>4810</v>
      </c>
      <c r="CB74" s="138">
        <v>4810</v>
      </c>
      <c r="CC74" s="138">
        <v>4850</v>
      </c>
      <c r="CD74" s="138">
        <v>4870</v>
      </c>
      <c r="CE74" s="138">
        <v>4870</v>
      </c>
      <c r="CF74" s="138">
        <v>4870</v>
      </c>
      <c r="CG74" s="138">
        <v>4870</v>
      </c>
      <c r="CH74" s="138">
        <v>4870</v>
      </c>
      <c r="CI74" s="138">
        <v>4870</v>
      </c>
      <c r="CJ74" s="138">
        <v>4870</v>
      </c>
      <c r="CK74" s="138">
        <v>4410</v>
      </c>
      <c r="CL74" s="138">
        <v>5184</v>
      </c>
      <c r="CM74" s="138">
        <v>4933</v>
      </c>
      <c r="CN74" s="138">
        <v>5184</v>
      </c>
      <c r="CO74" s="138">
        <v>5184</v>
      </c>
      <c r="CP74" s="138">
        <v>5184</v>
      </c>
      <c r="CQ74" s="138">
        <v>5184</v>
      </c>
      <c r="CR74" s="138">
        <v>4419</v>
      </c>
      <c r="CS74" s="138">
        <v>5184</v>
      </c>
      <c r="CT74" s="138">
        <v>5184</v>
      </c>
      <c r="CU74" s="138">
        <v>5184</v>
      </c>
      <c r="CV74" s="138">
        <v>4640</v>
      </c>
      <c r="CW74" s="138">
        <v>5184</v>
      </c>
      <c r="CX74" s="138">
        <v>5204</v>
      </c>
      <c r="CY74" s="138">
        <v>5204</v>
      </c>
      <c r="CZ74" s="138">
        <v>5204</v>
      </c>
      <c r="DA74" s="138">
        <v>5304</v>
      </c>
      <c r="DB74" s="138">
        <v>5344</v>
      </c>
      <c r="DC74" s="138">
        <v>5344</v>
      </c>
      <c r="DD74" s="138"/>
    </row>
    <row r="75" spans="1:108" ht="18.600000000000001">
      <c r="A75" s="135" t="s">
        <v>381</v>
      </c>
      <c r="B75" s="138">
        <v>0</v>
      </c>
      <c r="C75" s="138">
        <v>0</v>
      </c>
      <c r="D75" s="138">
        <v>0</v>
      </c>
      <c r="E75" s="138">
        <v>0</v>
      </c>
      <c r="F75" s="138">
        <v>0</v>
      </c>
      <c r="G75" s="138">
        <v>0</v>
      </c>
      <c r="H75" s="137">
        <v>0</v>
      </c>
      <c r="I75" s="137">
        <v>0</v>
      </c>
      <c r="J75" s="137">
        <v>0</v>
      </c>
      <c r="K75" s="137">
        <v>0</v>
      </c>
      <c r="L75" s="137">
        <v>0</v>
      </c>
      <c r="M75" s="137">
        <v>0</v>
      </c>
      <c r="N75" s="137">
        <v>0</v>
      </c>
      <c r="O75" s="137">
        <v>0</v>
      </c>
      <c r="P75" s="137">
        <v>0</v>
      </c>
      <c r="Q75" s="137">
        <v>0</v>
      </c>
      <c r="R75" s="137">
        <v>0</v>
      </c>
      <c r="S75" s="138">
        <v>0</v>
      </c>
      <c r="T75" s="138">
        <v>0</v>
      </c>
      <c r="U75" s="138">
        <v>0</v>
      </c>
      <c r="V75" s="138">
        <v>0</v>
      </c>
      <c r="W75" s="138">
        <v>0</v>
      </c>
      <c r="X75" s="138">
        <v>0</v>
      </c>
      <c r="Y75" s="138">
        <v>0</v>
      </c>
      <c r="Z75" s="138">
        <v>0</v>
      </c>
      <c r="AA75" s="138">
        <v>0</v>
      </c>
      <c r="AB75" s="138">
        <v>0</v>
      </c>
      <c r="AC75" s="138">
        <v>0</v>
      </c>
      <c r="AD75" s="138">
        <v>0</v>
      </c>
      <c r="AE75" s="138">
        <v>0</v>
      </c>
      <c r="AF75" s="138">
        <v>0</v>
      </c>
      <c r="AG75" s="138">
        <v>0</v>
      </c>
      <c r="AH75" s="138">
        <v>0</v>
      </c>
      <c r="AI75" s="138">
        <v>0</v>
      </c>
      <c r="AJ75" s="138">
        <v>0</v>
      </c>
      <c r="AK75" s="138">
        <v>0</v>
      </c>
      <c r="AL75" s="138">
        <v>0</v>
      </c>
      <c r="AM75" s="138">
        <v>0</v>
      </c>
      <c r="AN75" s="138">
        <v>0</v>
      </c>
      <c r="AO75" s="138">
        <v>0</v>
      </c>
      <c r="AP75" s="138">
        <v>0</v>
      </c>
      <c r="AQ75" s="138">
        <v>0</v>
      </c>
      <c r="AR75" s="138">
        <v>0</v>
      </c>
      <c r="AS75" s="138">
        <v>0</v>
      </c>
      <c r="AT75" s="138">
        <v>0</v>
      </c>
      <c r="AU75" s="138">
        <v>0</v>
      </c>
      <c r="AV75" s="138">
        <v>0</v>
      </c>
      <c r="AW75" s="138">
        <v>0</v>
      </c>
      <c r="AX75" s="138">
        <v>0</v>
      </c>
      <c r="AY75" s="138">
        <v>0</v>
      </c>
      <c r="AZ75" s="138">
        <v>0</v>
      </c>
      <c r="BA75" s="138">
        <v>0</v>
      </c>
      <c r="BB75" s="138">
        <v>0</v>
      </c>
      <c r="BC75" s="138">
        <v>0</v>
      </c>
      <c r="BD75" s="138">
        <v>0</v>
      </c>
      <c r="BE75" s="138">
        <v>0</v>
      </c>
      <c r="BF75" s="138">
        <v>0</v>
      </c>
      <c r="BG75" s="138">
        <v>0</v>
      </c>
      <c r="BH75" s="138">
        <v>0</v>
      </c>
      <c r="BI75" s="138">
        <v>0</v>
      </c>
      <c r="BJ75" s="138">
        <v>0</v>
      </c>
      <c r="BK75" s="138">
        <v>0</v>
      </c>
      <c r="BL75" s="138">
        <v>0</v>
      </c>
      <c r="BM75" s="138">
        <v>0</v>
      </c>
      <c r="BN75" s="138">
        <v>0</v>
      </c>
      <c r="BO75" s="138">
        <v>0</v>
      </c>
      <c r="BP75" s="138">
        <v>0</v>
      </c>
      <c r="BQ75" s="138">
        <v>0</v>
      </c>
      <c r="BR75" s="138">
        <v>0</v>
      </c>
      <c r="BS75" s="138">
        <v>0</v>
      </c>
      <c r="BT75" s="138">
        <v>0</v>
      </c>
      <c r="BU75" s="138">
        <v>0</v>
      </c>
      <c r="BV75" s="138">
        <v>0</v>
      </c>
      <c r="BW75" s="138">
        <v>0</v>
      </c>
      <c r="BX75" s="138">
        <v>0</v>
      </c>
      <c r="BY75" s="138">
        <v>0</v>
      </c>
      <c r="BZ75" s="138">
        <v>0</v>
      </c>
      <c r="CA75" s="138">
        <v>4728</v>
      </c>
      <c r="CB75" s="138">
        <v>4748</v>
      </c>
      <c r="CC75" s="138">
        <v>5062</v>
      </c>
      <c r="CD75" s="138">
        <v>5062</v>
      </c>
      <c r="CE75" s="138">
        <v>5062</v>
      </c>
      <c r="CF75" s="138">
        <v>5122</v>
      </c>
      <c r="CG75" s="138">
        <v>5122</v>
      </c>
      <c r="CH75" s="138">
        <v>5122</v>
      </c>
      <c r="CI75" s="138">
        <v>5202</v>
      </c>
      <c r="CJ75" s="138">
        <v>5202</v>
      </c>
      <c r="CK75" s="138">
        <v>4404</v>
      </c>
      <c r="CL75" s="138">
        <v>5412</v>
      </c>
      <c r="CM75" s="138">
        <v>5233</v>
      </c>
      <c r="CN75" s="138">
        <v>5432</v>
      </c>
      <c r="CO75" s="138">
        <v>5452</v>
      </c>
      <c r="CP75" s="138">
        <v>5472</v>
      </c>
      <c r="CQ75" s="138">
        <v>5532</v>
      </c>
      <c r="CR75" s="138">
        <v>4799</v>
      </c>
      <c r="CS75" s="138">
        <v>5572</v>
      </c>
      <c r="CT75" s="138">
        <v>5572</v>
      </c>
      <c r="CU75" s="138">
        <v>5572</v>
      </c>
      <c r="CV75" s="138">
        <v>5118</v>
      </c>
      <c r="CW75" s="138">
        <v>5572</v>
      </c>
      <c r="CX75" s="138">
        <v>5572</v>
      </c>
      <c r="CY75" s="138">
        <v>5572</v>
      </c>
      <c r="CZ75" s="138">
        <v>5652</v>
      </c>
      <c r="DA75" s="138">
        <v>5652</v>
      </c>
      <c r="DB75" s="138">
        <v>5672</v>
      </c>
      <c r="DC75" s="138">
        <v>5752</v>
      </c>
      <c r="DD75" s="138"/>
    </row>
    <row r="76" spans="1:108" ht="18.600000000000001">
      <c r="A76" s="135"/>
      <c r="B76" s="138"/>
      <c r="C76" s="138"/>
      <c r="D76" s="138"/>
      <c r="E76" s="137"/>
      <c r="F76" s="138"/>
      <c r="G76" s="138"/>
      <c r="H76" s="137"/>
      <c r="I76" s="137"/>
      <c r="J76" s="137"/>
      <c r="K76" s="137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38"/>
      <c r="CW76" s="138"/>
      <c r="CX76" s="138"/>
      <c r="CY76" s="138"/>
      <c r="CZ76" s="138"/>
      <c r="DA76" s="138"/>
      <c r="DB76" s="138"/>
      <c r="DC76" s="138"/>
      <c r="DD76" s="138"/>
    </row>
    <row r="77" spans="1:108" ht="18.600000000000001">
      <c r="A77" s="135"/>
      <c r="B77" s="138"/>
      <c r="C77" s="138"/>
      <c r="D77" s="138"/>
      <c r="E77" s="137"/>
      <c r="F77" s="137"/>
      <c r="G77" s="138"/>
      <c r="H77" s="137"/>
      <c r="I77" s="137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  <c r="CT77" s="138"/>
      <c r="CU77" s="138"/>
      <c r="CV77" s="138"/>
      <c r="CW77" s="138"/>
      <c r="CX77" s="138"/>
      <c r="CY77" s="138"/>
      <c r="CZ77" s="138"/>
      <c r="DA77" s="138"/>
      <c r="DB77" s="138"/>
      <c r="DC77" s="138"/>
      <c r="DD77" s="138"/>
    </row>
    <row r="78" spans="1:108" ht="18.600000000000001">
      <c r="A78" s="135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7"/>
      <c r="M78" s="137"/>
      <c r="N78" s="137"/>
      <c r="O78" s="137"/>
      <c r="P78" s="137"/>
      <c r="Q78" s="137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  <c r="CT78" s="138"/>
      <c r="CU78" s="138"/>
      <c r="CV78" s="138"/>
      <c r="CW78" s="138"/>
      <c r="CX78" s="138"/>
      <c r="CY78" s="138"/>
      <c r="CZ78" s="138"/>
      <c r="DA78" s="138"/>
      <c r="DB78" s="138"/>
      <c r="DC78" s="138"/>
      <c r="DD78" s="138"/>
    </row>
    <row r="79" spans="1:108" ht="18.600000000000001">
      <c r="A79" s="135"/>
      <c r="B79" s="138"/>
      <c r="C79" s="138"/>
      <c r="D79" s="138"/>
      <c r="E79" s="138"/>
      <c r="F79" s="138"/>
      <c r="G79" s="138"/>
      <c r="H79" s="137"/>
      <c r="I79" s="138"/>
      <c r="J79" s="137"/>
      <c r="K79" s="137"/>
      <c r="L79" s="137"/>
      <c r="M79" s="137"/>
      <c r="N79" s="137"/>
      <c r="O79" s="137"/>
      <c r="P79" s="137"/>
      <c r="Q79" s="137"/>
      <c r="R79" s="137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  <c r="CT79" s="138"/>
      <c r="CU79" s="138"/>
      <c r="CV79" s="138"/>
      <c r="CW79" s="138"/>
      <c r="CX79" s="138"/>
      <c r="CY79" s="138"/>
      <c r="CZ79" s="138"/>
      <c r="DA79" s="138"/>
      <c r="DB79" s="138"/>
      <c r="DC79" s="138"/>
      <c r="DD79" s="138"/>
    </row>
    <row r="80" spans="1:108" ht="18.600000000000001">
      <c r="A80" s="135"/>
      <c r="B80" s="138"/>
      <c r="C80" s="138"/>
      <c r="D80" s="138"/>
      <c r="E80" s="138"/>
      <c r="F80" s="138"/>
      <c r="G80" s="138"/>
      <c r="H80" s="138"/>
      <c r="I80" s="138"/>
      <c r="J80" s="137"/>
      <c r="K80" s="137"/>
      <c r="L80" s="137"/>
      <c r="M80" s="137"/>
      <c r="N80" s="137"/>
      <c r="O80" s="137"/>
      <c r="P80" s="137"/>
      <c r="Q80" s="137"/>
      <c r="R80" s="137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  <c r="CT80" s="138"/>
      <c r="CU80" s="138"/>
      <c r="CV80" s="138"/>
      <c r="CW80" s="138"/>
      <c r="CX80" s="138"/>
      <c r="CY80" s="138"/>
      <c r="CZ80" s="138"/>
      <c r="DA80" s="138"/>
      <c r="DB80" s="138"/>
      <c r="DC80" s="138"/>
      <c r="DD80" s="138"/>
    </row>
    <row r="81" spans="1:108" ht="18.600000000000001">
      <c r="A81" s="135"/>
      <c r="B81" s="138"/>
      <c r="C81" s="138"/>
      <c r="D81" s="138"/>
      <c r="E81" s="137"/>
      <c r="F81" s="137"/>
      <c r="G81" s="138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  <c r="CT81" s="138"/>
      <c r="CU81" s="138"/>
      <c r="CV81" s="138"/>
      <c r="CW81" s="138"/>
      <c r="CX81" s="138"/>
      <c r="CY81" s="138"/>
      <c r="CZ81" s="138"/>
      <c r="DA81" s="138"/>
      <c r="DB81" s="138"/>
      <c r="DC81" s="138"/>
      <c r="DD81" s="138"/>
    </row>
    <row r="82" spans="1:108" ht="18.600000000000001">
      <c r="A82" s="135"/>
      <c r="B82" s="138"/>
      <c r="C82" s="138"/>
      <c r="D82" s="138"/>
      <c r="E82" s="138"/>
      <c r="F82" s="138"/>
      <c r="G82" s="137"/>
      <c r="H82" s="138"/>
      <c r="I82" s="138"/>
      <c r="J82" s="137"/>
      <c r="K82" s="137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  <c r="CT82" s="138"/>
      <c r="CU82" s="138"/>
      <c r="CV82" s="138"/>
      <c r="CW82" s="138"/>
      <c r="CX82" s="138"/>
      <c r="CY82" s="138"/>
      <c r="CZ82" s="138"/>
      <c r="DA82" s="138"/>
      <c r="DB82" s="138"/>
      <c r="DC82" s="138"/>
      <c r="DD82" s="138"/>
    </row>
    <row r="83" spans="1:108" ht="18.600000000000001">
      <c r="A83" s="135"/>
      <c r="B83" s="138"/>
      <c r="C83" s="138"/>
      <c r="D83" s="138"/>
      <c r="E83" s="138"/>
      <c r="F83" s="138"/>
      <c r="G83" s="138"/>
      <c r="H83" s="137"/>
      <c r="I83" s="137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  <c r="CT83" s="138"/>
      <c r="CU83" s="138"/>
      <c r="CV83" s="138"/>
      <c r="CW83" s="138"/>
      <c r="CX83" s="138"/>
      <c r="CY83" s="138"/>
      <c r="CZ83" s="138"/>
      <c r="DA83" s="138"/>
      <c r="DB83" s="138"/>
      <c r="DC83" s="138"/>
      <c r="DD83" s="138"/>
    </row>
    <row r="84" spans="1:108" ht="18.600000000000001">
      <c r="A84" s="135"/>
      <c r="B84" s="138"/>
      <c r="C84" s="138"/>
      <c r="D84" s="138"/>
      <c r="E84" s="138"/>
      <c r="F84" s="138"/>
      <c r="G84" s="138"/>
      <c r="H84" s="137"/>
      <c r="I84" s="137"/>
      <c r="J84" s="138"/>
      <c r="K84" s="138"/>
      <c r="L84" s="137"/>
      <c r="M84" s="137"/>
      <c r="N84" s="137"/>
      <c r="O84" s="137"/>
      <c r="P84" s="137"/>
      <c r="Q84" s="137"/>
      <c r="R84" s="137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  <c r="CT84" s="138"/>
      <c r="CU84" s="138"/>
      <c r="CV84" s="138"/>
      <c r="CW84" s="138"/>
      <c r="CX84" s="138"/>
      <c r="CY84" s="138"/>
      <c r="CZ84" s="138"/>
      <c r="DA84" s="138"/>
      <c r="DB84" s="138"/>
      <c r="DC84" s="138"/>
      <c r="DD84" s="138"/>
    </row>
    <row r="85" spans="1:108" ht="18.600000000000001">
      <c r="A85" s="135"/>
      <c r="B85" s="138"/>
      <c r="C85" s="138"/>
      <c r="D85" s="138"/>
      <c r="E85" s="137"/>
      <c r="F85" s="137"/>
      <c r="G85" s="137"/>
      <c r="H85" s="138"/>
      <c r="I85" s="138"/>
      <c r="J85" s="137"/>
      <c r="K85" s="137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  <c r="CT85" s="138"/>
      <c r="CU85" s="138"/>
      <c r="CV85" s="138"/>
      <c r="CW85" s="138"/>
      <c r="CX85" s="138"/>
      <c r="CY85" s="138"/>
      <c r="CZ85" s="138"/>
      <c r="DA85" s="138"/>
      <c r="DB85" s="138"/>
      <c r="DC85" s="138"/>
      <c r="DD85" s="138"/>
    </row>
    <row r="86" spans="1:108" ht="18.600000000000001">
      <c r="A86" s="135"/>
      <c r="B86" s="138"/>
      <c r="C86" s="138"/>
      <c r="D86" s="138"/>
      <c r="E86" s="138"/>
      <c r="F86" s="138"/>
      <c r="G86" s="137"/>
      <c r="H86" s="138"/>
      <c r="I86" s="138"/>
      <c r="J86" s="137"/>
      <c r="K86" s="137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  <c r="CT86" s="138"/>
      <c r="CU86" s="138"/>
      <c r="CV86" s="138"/>
      <c r="CW86" s="138"/>
      <c r="CX86" s="138"/>
      <c r="CY86" s="138"/>
      <c r="CZ86" s="138"/>
      <c r="DA86" s="138"/>
      <c r="DB86" s="138"/>
      <c r="DC86" s="138"/>
      <c r="DD86" s="138"/>
    </row>
    <row r="87" spans="1:108" ht="18.600000000000001">
      <c r="A87" s="135"/>
      <c r="B87" s="138"/>
      <c r="C87" s="138"/>
      <c r="D87" s="138"/>
      <c r="E87" s="138"/>
      <c r="F87" s="138"/>
      <c r="G87" s="138"/>
      <c r="H87" s="137"/>
      <c r="I87" s="137"/>
      <c r="J87" s="138"/>
      <c r="K87" s="138"/>
      <c r="L87" s="137"/>
      <c r="M87" s="137"/>
      <c r="N87" s="137"/>
      <c r="O87" s="137"/>
      <c r="P87" s="137"/>
      <c r="Q87" s="137"/>
      <c r="R87" s="137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  <c r="CT87" s="138"/>
      <c r="CU87" s="138"/>
      <c r="CV87" s="138"/>
      <c r="CW87" s="138"/>
      <c r="CX87" s="138"/>
      <c r="CY87" s="138"/>
      <c r="CZ87" s="138"/>
      <c r="DA87" s="138"/>
      <c r="DB87" s="138"/>
      <c r="DC87" s="138"/>
      <c r="DD87" s="138"/>
    </row>
    <row r="88" spans="1:108" ht="18.600000000000001">
      <c r="A88" s="135"/>
      <c r="B88" s="138"/>
      <c r="C88" s="138"/>
      <c r="D88" s="138"/>
      <c r="E88" s="138"/>
      <c r="F88" s="138"/>
      <c r="G88" s="138"/>
      <c r="H88" s="137"/>
      <c r="I88" s="137"/>
      <c r="J88" s="137"/>
      <c r="K88" s="137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  <c r="CT88" s="138"/>
      <c r="CU88" s="138"/>
      <c r="CV88" s="138"/>
      <c r="CW88" s="138"/>
      <c r="CX88" s="138"/>
      <c r="CY88" s="138"/>
      <c r="CZ88" s="138"/>
      <c r="DA88" s="138"/>
      <c r="DB88" s="138"/>
      <c r="DC88" s="138"/>
      <c r="DD88" s="138"/>
    </row>
    <row r="89" spans="1:108" ht="18.600000000000001">
      <c r="A89" s="135"/>
      <c r="B89" s="138"/>
      <c r="C89" s="138"/>
      <c r="D89" s="138"/>
      <c r="E89" s="137"/>
      <c r="F89" s="138"/>
      <c r="G89" s="138"/>
      <c r="H89" s="137"/>
      <c r="I89" s="137"/>
      <c r="J89" s="138"/>
      <c r="K89" s="138"/>
      <c r="L89" s="137"/>
      <c r="M89" s="137"/>
      <c r="N89" s="137"/>
      <c r="O89" s="137"/>
      <c r="P89" s="137"/>
      <c r="Q89" s="137"/>
      <c r="R89" s="137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  <c r="CT89" s="138"/>
      <c r="CU89" s="138"/>
      <c r="CV89" s="138"/>
      <c r="CW89" s="138"/>
      <c r="CX89" s="138"/>
      <c r="CY89" s="138"/>
      <c r="CZ89" s="138"/>
      <c r="DA89" s="138"/>
      <c r="DB89" s="138"/>
      <c r="DC89" s="138"/>
      <c r="DD89" s="138"/>
    </row>
    <row r="90" spans="1:108" ht="18.600000000000001">
      <c r="A90" s="135"/>
      <c r="B90" s="138"/>
      <c r="C90" s="138"/>
      <c r="D90" s="138"/>
      <c r="E90" s="138"/>
      <c r="F90" s="138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  <c r="CT90" s="138"/>
      <c r="CU90" s="138"/>
      <c r="CV90" s="138"/>
      <c r="CW90" s="138"/>
      <c r="CX90" s="138"/>
      <c r="CY90" s="138"/>
      <c r="CZ90" s="138"/>
      <c r="DA90" s="138"/>
      <c r="DB90" s="138"/>
      <c r="DC90" s="138"/>
      <c r="DD90" s="138"/>
    </row>
    <row r="91" spans="1:108" ht="18.600000000000001">
      <c r="A91" s="135"/>
      <c r="B91" s="138"/>
      <c r="C91" s="138"/>
      <c r="D91" s="138"/>
      <c r="E91" s="138"/>
      <c r="F91" s="138"/>
      <c r="G91" s="137"/>
      <c r="H91" s="138"/>
      <c r="I91" s="138"/>
      <c r="J91" s="137"/>
      <c r="K91" s="137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  <c r="CT91" s="138"/>
      <c r="CU91" s="138"/>
      <c r="CV91" s="138"/>
      <c r="CW91" s="138"/>
      <c r="CX91" s="138"/>
      <c r="CY91" s="138"/>
      <c r="CZ91" s="138"/>
      <c r="DA91" s="138"/>
      <c r="DB91" s="138"/>
      <c r="DC91" s="138"/>
      <c r="DD91" s="138"/>
    </row>
    <row r="92" spans="1:108" ht="18.600000000000001">
      <c r="A92" s="135"/>
      <c r="B92" s="138"/>
      <c r="C92" s="138"/>
      <c r="D92" s="138"/>
      <c r="E92" s="138"/>
      <c r="F92" s="138"/>
      <c r="G92" s="137"/>
      <c r="H92" s="138"/>
      <c r="I92" s="138"/>
      <c r="J92" s="137"/>
      <c r="K92" s="138"/>
      <c r="L92" s="137"/>
      <c r="M92" s="137"/>
      <c r="N92" s="137"/>
      <c r="O92" s="137"/>
      <c r="P92" s="137"/>
      <c r="Q92" s="137"/>
      <c r="R92" s="137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  <c r="CT92" s="138"/>
      <c r="CU92" s="138"/>
      <c r="CV92" s="138"/>
      <c r="CW92" s="138"/>
      <c r="CX92" s="138"/>
      <c r="CY92" s="138"/>
      <c r="CZ92" s="138"/>
      <c r="DA92" s="138"/>
      <c r="DB92" s="138"/>
      <c r="DC92" s="138"/>
      <c r="DD92" s="138"/>
    </row>
    <row r="93" spans="1:108" ht="18.600000000000001">
      <c r="A93" s="135"/>
      <c r="B93" s="138"/>
      <c r="C93" s="138"/>
      <c r="D93" s="138"/>
      <c r="E93" s="137"/>
      <c r="F93" s="137"/>
      <c r="G93" s="137"/>
      <c r="H93" s="137"/>
      <c r="I93" s="137"/>
      <c r="J93" s="137"/>
      <c r="K93" s="137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  <c r="CT93" s="138"/>
      <c r="CU93" s="138"/>
      <c r="CV93" s="138"/>
      <c r="CW93" s="138"/>
      <c r="CX93" s="138"/>
      <c r="CY93" s="138"/>
      <c r="CZ93" s="138"/>
      <c r="DA93" s="138"/>
      <c r="DB93" s="138"/>
      <c r="DC93" s="138"/>
      <c r="DD93" s="138"/>
    </row>
    <row r="94" spans="1:108" ht="18.600000000000001">
      <c r="A94" s="135"/>
      <c r="B94" s="138"/>
      <c r="C94" s="138"/>
      <c r="D94" s="138"/>
      <c r="E94" s="138"/>
      <c r="F94" s="138"/>
      <c r="G94" s="137"/>
      <c r="H94" s="137"/>
      <c r="I94" s="137"/>
      <c r="J94" s="138"/>
      <c r="K94" s="138"/>
      <c r="L94" s="137"/>
      <c r="M94" s="137"/>
      <c r="N94" s="137"/>
      <c r="O94" s="137"/>
      <c r="P94" s="137"/>
      <c r="Q94" s="137"/>
      <c r="R94" s="137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  <c r="CT94" s="138"/>
      <c r="CU94" s="138"/>
      <c r="CV94" s="138"/>
      <c r="CW94" s="138"/>
      <c r="CX94" s="138"/>
      <c r="CY94" s="138"/>
      <c r="CZ94" s="138"/>
      <c r="DA94" s="138"/>
      <c r="DB94" s="138"/>
      <c r="DC94" s="138"/>
      <c r="DD94" s="138"/>
    </row>
    <row r="95" spans="1:108" ht="18.600000000000001">
      <c r="A95" s="135"/>
      <c r="B95" s="138"/>
      <c r="C95" s="138"/>
      <c r="D95" s="138"/>
      <c r="E95" s="137"/>
      <c r="F95" s="138"/>
      <c r="G95" s="138"/>
      <c r="H95" s="138"/>
      <c r="I95" s="138"/>
      <c r="J95" s="137"/>
      <c r="K95" s="137"/>
      <c r="L95" s="137"/>
      <c r="M95" s="137"/>
      <c r="N95" s="137"/>
      <c r="O95" s="137"/>
      <c r="P95" s="137"/>
      <c r="Q95" s="137"/>
      <c r="R95" s="137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  <c r="CT95" s="138"/>
      <c r="CU95" s="138"/>
      <c r="CV95" s="138"/>
      <c r="CW95" s="138"/>
      <c r="CX95" s="138"/>
      <c r="CY95" s="138"/>
      <c r="CZ95" s="138"/>
      <c r="DA95" s="138"/>
      <c r="DB95" s="138"/>
      <c r="DC95" s="138"/>
      <c r="DD95" s="138"/>
    </row>
    <row r="96" spans="1:108" ht="18.600000000000001">
      <c r="A96" s="135"/>
      <c r="B96" s="138"/>
      <c r="C96" s="138"/>
      <c r="D96" s="138"/>
      <c r="E96" s="138"/>
      <c r="F96" s="138"/>
      <c r="G96" s="138"/>
      <c r="H96" s="137"/>
      <c r="I96" s="137"/>
      <c r="J96" s="137"/>
      <c r="K96" s="137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  <c r="CT96" s="138"/>
      <c r="CU96" s="138"/>
      <c r="CV96" s="138"/>
      <c r="CW96" s="138"/>
      <c r="CX96" s="138"/>
      <c r="CY96" s="138"/>
      <c r="CZ96" s="138"/>
      <c r="DA96" s="138"/>
      <c r="DB96" s="138"/>
      <c r="DC96" s="138"/>
      <c r="DD96" s="138"/>
    </row>
    <row r="97" spans="1:108" ht="18.600000000000001">
      <c r="A97" s="135"/>
      <c r="B97" s="138"/>
      <c r="C97" s="138"/>
      <c r="D97" s="138"/>
      <c r="E97" s="137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  <c r="CT97" s="138"/>
      <c r="CU97" s="138"/>
      <c r="CV97" s="138"/>
      <c r="CW97" s="138"/>
      <c r="CX97" s="138"/>
      <c r="CY97" s="138"/>
      <c r="CZ97" s="138"/>
      <c r="DA97" s="138"/>
      <c r="DB97" s="138"/>
      <c r="DC97" s="138"/>
      <c r="DD97" s="138"/>
    </row>
    <row r="98" spans="1:108" ht="18.600000000000001">
      <c r="A98" s="135"/>
      <c r="B98" s="138"/>
      <c r="C98" s="138"/>
      <c r="D98" s="138"/>
      <c r="E98" s="138"/>
      <c r="F98" s="138"/>
      <c r="G98" s="137"/>
      <c r="H98" s="137"/>
      <c r="I98" s="137"/>
      <c r="J98" s="137"/>
      <c r="K98" s="137"/>
      <c r="L98" s="138"/>
      <c r="M98" s="138"/>
      <c r="N98" s="138"/>
      <c r="O98" s="138"/>
      <c r="P98" s="138"/>
      <c r="Q98" s="138"/>
      <c r="R98" s="137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  <c r="CT98" s="138"/>
      <c r="CU98" s="138"/>
      <c r="CV98" s="138"/>
      <c r="CW98" s="138"/>
      <c r="CX98" s="138"/>
      <c r="CY98" s="138"/>
      <c r="CZ98" s="138"/>
      <c r="DA98" s="138"/>
      <c r="DB98" s="138"/>
      <c r="DC98" s="138"/>
      <c r="DD98" s="138"/>
    </row>
    <row r="99" spans="1:108" ht="18.600000000000001">
      <c r="A99" s="135"/>
      <c r="B99" s="138"/>
      <c r="C99" s="138"/>
      <c r="D99" s="138"/>
      <c r="E99" s="137"/>
      <c r="F99" s="138"/>
      <c r="G99" s="137"/>
      <c r="H99" s="137"/>
      <c r="I99" s="137"/>
      <c r="J99" s="138"/>
      <c r="K99" s="138"/>
      <c r="L99" s="137"/>
      <c r="M99" s="137"/>
      <c r="N99" s="137"/>
      <c r="O99" s="137"/>
      <c r="P99" s="137"/>
      <c r="Q99" s="137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  <c r="CT99" s="138"/>
      <c r="CU99" s="138"/>
      <c r="CV99" s="138"/>
      <c r="CW99" s="138"/>
      <c r="CX99" s="138"/>
      <c r="CY99" s="138"/>
      <c r="CZ99" s="138"/>
      <c r="DA99" s="138"/>
      <c r="DB99" s="138"/>
      <c r="DC99" s="138"/>
      <c r="DD99" s="138"/>
    </row>
    <row r="100" spans="1:108" ht="18.600000000000001">
      <c r="A100" s="135"/>
      <c r="B100" s="138"/>
      <c r="C100" s="138"/>
      <c r="D100" s="138"/>
      <c r="E100" s="138"/>
      <c r="F100" s="138"/>
      <c r="G100" s="138"/>
      <c r="H100" s="137"/>
      <c r="I100" s="137"/>
      <c r="J100" s="137"/>
      <c r="K100" s="137"/>
      <c r="L100" s="138"/>
      <c r="M100" s="138"/>
      <c r="N100" s="138"/>
      <c r="O100" s="138"/>
      <c r="P100" s="138"/>
      <c r="Q100" s="138"/>
      <c r="R100" s="137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  <c r="CT100" s="138"/>
      <c r="CU100" s="138"/>
      <c r="CV100" s="138"/>
      <c r="CW100" s="138"/>
      <c r="CX100" s="138"/>
      <c r="CY100" s="138"/>
      <c r="CZ100" s="138"/>
      <c r="DA100" s="138"/>
      <c r="DB100" s="138"/>
      <c r="DC100" s="138"/>
      <c r="DD100" s="138"/>
    </row>
    <row r="101" spans="1:108" ht="18.600000000000001">
      <c r="A101" s="135"/>
      <c r="B101" s="138"/>
      <c r="C101" s="138"/>
      <c r="D101" s="138"/>
      <c r="E101" s="138"/>
      <c r="F101" s="138"/>
      <c r="G101" s="138"/>
      <c r="H101" s="137"/>
      <c r="I101" s="137"/>
      <c r="J101" s="138"/>
      <c r="K101" s="138"/>
      <c r="L101" s="137"/>
      <c r="M101" s="137"/>
      <c r="N101" s="137"/>
      <c r="O101" s="137"/>
      <c r="P101" s="137"/>
      <c r="Q101" s="137"/>
      <c r="R101" s="137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  <c r="CT101" s="138"/>
      <c r="CU101" s="138"/>
      <c r="CV101" s="138"/>
      <c r="CW101" s="138"/>
      <c r="CX101" s="138"/>
      <c r="CY101" s="138"/>
      <c r="CZ101" s="138"/>
      <c r="DA101" s="138"/>
      <c r="DB101" s="138"/>
      <c r="DC101" s="138"/>
      <c r="DD101" s="138"/>
    </row>
    <row r="102" spans="1:108" ht="18.600000000000001">
      <c r="A102" s="135"/>
      <c r="B102" s="138"/>
      <c r="C102" s="138"/>
      <c r="D102" s="138"/>
      <c r="E102" s="137"/>
      <c r="F102" s="138"/>
      <c r="G102" s="138"/>
      <c r="H102" s="137"/>
      <c r="I102" s="138"/>
      <c r="J102" s="137"/>
      <c r="K102" s="137"/>
      <c r="L102" s="137"/>
      <c r="M102" s="137"/>
      <c r="N102" s="137"/>
      <c r="O102" s="137"/>
      <c r="P102" s="137"/>
      <c r="Q102" s="137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  <c r="CT102" s="138"/>
      <c r="CU102" s="138"/>
      <c r="CV102" s="138"/>
      <c r="CW102" s="138"/>
      <c r="CX102" s="138"/>
      <c r="CY102" s="138"/>
      <c r="CZ102" s="138"/>
      <c r="DA102" s="138"/>
      <c r="DB102" s="138"/>
      <c r="DC102" s="138"/>
      <c r="DD102" s="138"/>
    </row>
    <row r="103" spans="1:108" ht="18.600000000000001">
      <c r="A103" s="135"/>
      <c r="B103" s="138"/>
      <c r="C103" s="138"/>
      <c r="D103" s="138"/>
      <c r="E103" s="138"/>
      <c r="F103" s="138"/>
      <c r="G103" s="138"/>
      <c r="H103" s="137"/>
      <c r="I103" s="137"/>
      <c r="J103" s="137"/>
      <c r="K103" s="137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  <c r="CT103" s="138"/>
      <c r="CU103" s="138"/>
      <c r="CV103" s="138"/>
      <c r="CW103" s="138"/>
      <c r="CX103" s="138"/>
      <c r="CY103" s="138"/>
      <c r="CZ103" s="138"/>
      <c r="DA103" s="138"/>
      <c r="DB103" s="138"/>
      <c r="DC103" s="138"/>
      <c r="DD103" s="138"/>
    </row>
    <row r="104" spans="1:108" ht="18.600000000000001">
      <c r="A104" s="135"/>
      <c r="B104" s="138"/>
      <c r="C104" s="138"/>
      <c r="D104" s="138"/>
      <c r="E104" s="138"/>
      <c r="F104" s="138"/>
      <c r="G104" s="137"/>
      <c r="H104" s="137"/>
      <c r="I104" s="137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  <c r="CT104" s="138"/>
      <c r="CU104" s="138"/>
      <c r="CV104" s="138"/>
      <c r="CW104" s="138"/>
      <c r="CX104" s="138"/>
      <c r="CY104" s="138"/>
      <c r="CZ104" s="138"/>
      <c r="DA104" s="138"/>
      <c r="DB104" s="138"/>
      <c r="DC104" s="138"/>
      <c r="DD104" s="138"/>
    </row>
    <row r="105" spans="1:108" ht="18.600000000000001">
      <c r="A105" s="135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  <c r="CT105" s="138"/>
      <c r="CU105" s="138"/>
      <c r="CV105" s="138"/>
      <c r="CW105" s="138"/>
      <c r="CX105" s="138"/>
      <c r="CY105" s="138"/>
      <c r="CZ105" s="138"/>
      <c r="DA105" s="138"/>
      <c r="DB105" s="138"/>
      <c r="DC105" s="138"/>
      <c r="DD105" s="138"/>
    </row>
    <row r="106" spans="1:108" ht="18.600000000000001">
      <c r="A106" s="135"/>
      <c r="B106" s="138"/>
      <c r="C106" s="138"/>
      <c r="D106" s="138"/>
      <c r="E106" s="138"/>
      <c r="F106" s="138"/>
      <c r="G106" s="137"/>
      <c r="H106" s="137"/>
      <c r="I106" s="137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  <c r="CT106" s="138"/>
      <c r="CU106" s="138"/>
      <c r="CV106" s="138"/>
      <c r="CW106" s="138"/>
      <c r="CX106" s="138"/>
      <c r="CY106" s="138"/>
      <c r="CZ106" s="138"/>
      <c r="DA106" s="138"/>
      <c r="DB106" s="138"/>
      <c r="DC106" s="138"/>
      <c r="DD106" s="138"/>
    </row>
    <row r="107" spans="1:108" ht="18.600000000000001">
      <c r="A107" s="135"/>
      <c r="B107" s="138"/>
      <c r="C107" s="138"/>
      <c r="D107" s="138"/>
      <c r="E107" s="138"/>
      <c r="F107" s="138"/>
      <c r="G107" s="137"/>
      <c r="H107" s="137"/>
      <c r="I107" s="138"/>
      <c r="J107" s="138"/>
      <c r="K107" s="138"/>
      <c r="L107" s="138"/>
      <c r="M107" s="138"/>
      <c r="N107" s="138"/>
      <c r="O107" s="138"/>
      <c r="P107" s="138"/>
      <c r="Q107" s="138"/>
      <c r="R107" s="137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  <c r="CT107" s="138"/>
      <c r="CU107" s="138"/>
      <c r="CV107" s="138"/>
      <c r="CW107" s="138"/>
      <c r="CX107" s="138"/>
      <c r="CY107" s="138"/>
      <c r="CZ107" s="138"/>
      <c r="DA107" s="138"/>
      <c r="DB107" s="138"/>
      <c r="DC107" s="138"/>
      <c r="DD107" s="138"/>
    </row>
    <row r="108" spans="1:108" ht="18.600000000000001">
      <c r="A108" s="135"/>
      <c r="B108" s="138"/>
      <c r="C108" s="138"/>
      <c r="D108" s="138"/>
      <c r="E108" s="138"/>
      <c r="F108" s="138"/>
      <c r="G108" s="138"/>
      <c r="H108" s="137"/>
      <c r="I108" s="137"/>
      <c r="J108" s="138"/>
      <c r="K108" s="138"/>
      <c r="L108" s="137"/>
      <c r="M108" s="137"/>
      <c r="N108" s="137"/>
      <c r="O108" s="137"/>
      <c r="P108" s="137"/>
      <c r="Q108" s="137"/>
      <c r="R108" s="137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  <c r="CT108" s="138"/>
      <c r="CU108" s="138"/>
      <c r="CV108" s="138"/>
      <c r="CW108" s="138"/>
      <c r="CX108" s="138"/>
      <c r="CY108" s="138"/>
      <c r="CZ108" s="138"/>
      <c r="DA108" s="138"/>
      <c r="DB108" s="138"/>
      <c r="DC108" s="138"/>
      <c r="DD108" s="138"/>
    </row>
    <row r="109" spans="1:108" ht="18.600000000000001">
      <c r="A109" s="135"/>
      <c r="B109" s="138"/>
      <c r="C109" s="138"/>
      <c r="D109" s="138"/>
      <c r="E109" s="138"/>
      <c r="F109" s="138"/>
      <c r="G109" s="138"/>
      <c r="H109" s="138"/>
      <c r="I109" s="138"/>
      <c r="J109" s="137"/>
      <c r="K109" s="137"/>
      <c r="L109" s="137"/>
      <c r="M109" s="137"/>
      <c r="N109" s="137"/>
      <c r="O109" s="137"/>
      <c r="P109" s="137"/>
      <c r="Q109" s="137"/>
      <c r="R109" s="137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  <c r="CT109" s="138"/>
      <c r="CU109" s="138"/>
      <c r="CV109" s="138"/>
      <c r="CW109" s="138"/>
      <c r="CX109" s="138"/>
      <c r="CY109" s="138"/>
      <c r="CZ109" s="138"/>
      <c r="DA109" s="138"/>
      <c r="DB109" s="138"/>
      <c r="DC109" s="138"/>
      <c r="DD109" s="138"/>
    </row>
    <row r="110" spans="1:108" ht="18.600000000000001">
      <c r="A110" s="135"/>
      <c r="B110" s="138"/>
      <c r="C110" s="138"/>
      <c r="D110" s="138"/>
      <c r="E110" s="138"/>
      <c r="F110" s="138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  <c r="CT110" s="138"/>
      <c r="CU110" s="138"/>
      <c r="CV110" s="138"/>
      <c r="CW110" s="138"/>
      <c r="CX110" s="138"/>
      <c r="CY110" s="138"/>
      <c r="CZ110" s="138"/>
      <c r="DA110" s="138"/>
      <c r="DB110" s="138"/>
      <c r="DC110" s="138"/>
      <c r="DD110" s="138"/>
    </row>
    <row r="111" spans="1:108" ht="18.600000000000001">
      <c r="A111" s="135"/>
      <c r="B111" s="138"/>
      <c r="C111" s="138"/>
      <c r="D111" s="138"/>
      <c r="E111" s="138"/>
      <c r="F111" s="138"/>
      <c r="G111" s="138"/>
      <c r="H111" s="137"/>
      <c r="I111" s="137"/>
      <c r="J111" s="137"/>
      <c r="K111" s="137"/>
      <c r="L111" s="138"/>
      <c r="M111" s="138"/>
      <c r="N111" s="138"/>
      <c r="O111" s="138"/>
      <c r="P111" s="138"/>
      <c r="Q111" s="138"/>
      <c r="R111" s="137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  <c r="CT111" s="138"/>
      <c r="CU111" s="138"/>
      <c r="CV111" s="138"/>
      <c r="CW111" s="138"/>
      <c r="CX111" s="138"/>
      <c r="CY111" s="138"/>
      <c r="CZ111" s="138"/>
      <c r="DA111" s="138"/>
      <c r="DB111" s="138"/>
      <c r="DC111" s="138"/>
      <c r="DD111" s="138"/>
    </row>
    <row r="112" spans="1:108" ht="18.600000000000001">
      <c r="A112" s="135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7"/>
      <c r="M112" s="137"/>
      <c r="N112" s="137"/>
      <c r="O112" s="137"/>
      <c r="P112" s="137"/>
      <c r="Q112" s="137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  <c r="CT112" s="138"/>
      <c r="CU112" s="138"/>
      <c r="CV112" s="138"/>
      <c r="CW112" s="138"/>
      <c r="CX112" s="138"/>
      <c r="CY112" s="138"/>
      <c r="CZ112" s="138"/>
      <c r="DA112" s="138"/>
      <c r="DB112" s="138"/>
      <c r="DC112" s="138"/>
      <c r="DD112" s="138"/>
    </row>
    <row r="113" spans="1:108" ht="18.600000000000001">
      <c r="A113" s="135"/>
      <c r="B113" s="138"/>
      <c r="C113" s="138"/>
      <c r="D113" s="138"/>
      <c r="E113" s="138"/>
      <c r="F113" s="138"/>
      <c r="G113" s="137"/>
      <c r="H113" s="138"/>
      <c r="I113" s="138"/>
      <c r="J113" s="137"/>
      <c r="K113" s="137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  <c r="CT113" s="138"/>
      <c r="CU113" s="138"/>
      <c r="CV113" s="138"/>
      <c r="CW113" s="138"/>
      <c r="CX113" s="138"/>
      <c r="CY113" s="138"/>
      <c r="CZ113" s="138"/>
      <c r="DA113" s="138"/>
      <c r="DB113" s="138"/>
      <c r="DC113" s="138"/>
      <c r="DD113" s="138"/>
    </row>
    <row r="114" spans="1:108" ht="18.600000000000001">
      <c r="A114" s="135"/>
      <c r="B114" s="138"/>
      <c r="C114" s="138"/>
      <c r="D114" s="138"/>
      <c r="E114" s="138"/>
      <c r="F114" s="138"/>
      <c r="G114" s="137"/>
      <c r="H114" s="137"/>
      <c r="I114" s="137"/>
      <c r="J114" s="137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  <c r="CT114" s="138"/>
      <c r="CU114" s="138"/>
      <c r="CV114" s="138"/>
      <c r="CW114" s="138"/>
      <c r="CX114" s="138"/>
      <c r="CY114" s="138"/>
      <c r="CZ114" s="138"/>
      <c r="DA114" s="138"/>
      <c r="DB114" s="138"/>
      <c r="DC114" s="138"/>
      <c r="DD114" s="138"/>
    </row>
    <row r="115" spans="1:108" ht="18.600000000000001">
      <c r="A115" s="135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  <c r="CT115" s="138"/>
      <c r="CU115" s="138"/>
      <c r="CV115" s="138"/>
      <c r="CW115" s="138"/>
      <c r="CX115" s="138"/>
      <c r="CY115" s="138"/>
      <c r="CZ115" s="138"/>
      <c r="DA115" s="138"/>
      <c r="DB115" s="138"/>
      <c r="DC115" s="138"/>
      <c r="DD115" s="138"/>
    </row>
    <row r="116" spans="1:108" ht="18.600000000000001">
      <c r="A116" s="135"/>
      <c r="B116" s="138"/>
      <c r="C116" s="138"/>
      <c r="D116" s="138"/>
      <c r="E116" s="138"/>
      <c r="F116" s="138"/>
      <c r="G116" s="137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  <c r="CT116" s="138"/>
      <c r="CU116" s="138"/>
      <c r="CV116" s="138"/>
      <c r="CW116" s="138"/>
      <c r="CX116" s="138"/>
      <c r="CY116" s="138"/>
      <c r="CZ116" s="138"/>
      <c r="DA116" s="138"/>
      <c r="DB116" s="138"/>
      <c r="DC116" s="138"/>
      <c r="DD116" s="138"/>
    </row>
    <row r="117" spans="1:108" ht="18.600000000000001">
      <c r="A117" s="135"/>
      <c r="B117" s="138"/>
      <c r="C117" s="138"/>
      <c r="D117" s="138"/>
      <c r="E117" s="138"/>
      <c r="F117" s="138"/>
      <c r="G117" s="137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  <c r="CT117" s="138"/>
      <c r="CU117" s="138"/>
      <c r="CV117" s="138"/>
      <c r="CW117" s="138"/>
      <c r="CX117" s="138"/>
      <c r="CY117" s="138"/>
      <c r="CZ117" s="138"/>
      <c r="DA117" s="138"/>
      <c r="DB117" s="138"/>
      <c r="DC117" s="138"/>
      <c r="DD117" s="138"/>
    </row>
    <row r="118" spans="1:108" ht="18.600000000000001">
      <c r="A118" s="135"/>
      <c r="B118" s="138"/>
      <c r="C118" s="138"/>
      <c r="D118" s="138"/>
      <c r="E118" s="138"/>
      <c r="F118" s="138"/>
      <c r="G118" s="137"/>
      <c r="H118" s="137"/>
      <c r="I118" s="137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  <c r="CT118" s="138"/>
      <c r="CU118" s="138"/>
      <c r="CV118" s="138"/>
      <c r="CW118" s="138"/>
      <c r="CX118" s="138"/>
      <c r="CY118" s="138"/>
      <c r="CZ118" s="138"/>
      <c r="DA118" s="138"/>
      <c r="DB118" s="138"/>
      <c r="DC118" s="138"/>
      <c r="DD118" s="138"/>
    </row>
    <row r="119" spans="1:108" ht="18.600000000000001">
      <c r="A119" s="135"/>
      <c r="B119" s="138"/>
      <c r="C119" s="138"/>
      <c r="D119" s="138"/>
      <c r="E119" s="137"/>
      <c r="F119" s="137"/>
      <c r="G119" s="138"/>
      <c r="H119" s="137"/>
      <c r="I119" s="137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  <c r="CT119" s="138"/>
      <c r="CU119" s="138"/>
      <c r="CV119" s="138"/>
      <c r="CW119" s="138"/>
      <c r="CX119" s="138"/>
      <c r="CY119" s="138"/>
      <c r="CZ119" s="138"/>
      <c r="DA119" s="138"/>
      <c r="DB119" s="138"/>
      <c r="DC119" s="138"/>
      <c r="DD119" s="138"/>
    </row>
    <row r="120" spans="1:108" ht="18.600000000000001">
      <c r="A120" s="135"/>
      <c r="B120" s="138"/>
      <c r="C120" s="138"/>
      <c r="D120" s="138"/>
      <c r="E120" s="137"/>
      <c r="F120" s="137"/>
      <c r="G120" s="138"/>
      <c r="H120" s="137"/>
      <c r="I120" s="137"/>
      <c r="J120" s="137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  <c r="CT120" s="138"/>
      <c r="CU120" s="138"/>
      <c r="CV120" s="138"/>
      <c r="CW120" s="138"/>
      <c r="CX120" s="138"/>
      <c r="CY120" s="138"/>
      <c r="CZ120" s="138"/>
      <c r="DA120" s="138"/>
      <c r="DB120" s="138"/>
      <c r="DC120" s="138"/>
      <c r="DD120" s="138"/>
    </row>
    <row r="121" spans="1:108" ht="18.600000000000001">
      <c r="A121" s="135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7"/>
      <c r="M121" s="137"/>
      <c r="N121" s="137"/>
      <c r="O121" s="137"/>
      <c r="P121" s="137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  <c r="CT121" s="138"/>
      <c r="CU121" s="138"/>
      <c r="CV121" s="138"/>
      <c r="CW121" s="138"/>
      <c r="CX121" s="138"/>
      <c r="CY121" s="138"/>
      <c r="CZ121" s="138"/>
      <c r="DA121" s="138"/>
      <c r="DB121" s="138"/>
      <c r="DC121" s="138"/>
      <c r="DD121" s="138"/>
    </row>
    <row r="122" spans="1:108" ht="18.600000000000001">
      <c r="A122" s="135"/>
      <c r="B122" s="138"/>
      <c r="C122" s="138"/>
      <c r="D122" s="138"/>
      <c r="E122" s="138"/>
      <c r="F122" s="138"/>
      <c r="G122" s="138"/>
      <c r="H122" s="137"/>
      <c r="I122" s="137"/>
      <c r="J122" s="137"/>
      <c r="K122" s="137"/>
      <c r="L122" s="138"/>
      <c r="M122" s="138"/>
      <c r="N122" s="138"/>
      <c r="O122" s="138"/>
      <c r="P122" s="138"/>
      <c r="Q122" s="138"/>
      <c r="R122" s="137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  <c r="CT122" s="138"/>
      <c r="CU122" s="138"/>
      <c r="CV122" s="138"/>
      <c r="CW122" s="138"/>
      <c r="CX122" s="138"/>
      <c r="CY122" s="138"/>
      <c r="CZ122" s="138"/>
      <c r="DA122" s="138"/>
      <c r="DB122" s="138"/>
      <c r="DC122" s="138"/>
      <c r="DD122" s="138"/>
    </row>
    <row r="123" spans="1:108" ht="18.600000000000001">
      <c r="A123" s="135"/>
      <c r="B123" s="138"/>
      <c r="C123" s="138"/>
      <c r="D123" s="138"/>
      <c r="E123" s="138"/>
      <c r="F123" s="138"/>
      <c r="G123" s="137"/>
      <c r="H123" s="137"/>
      <c r="I123" s="137"/>
      <c r="J123" s="138"/>
      <c r="K123" s="138"/>
      <c r="L123" s="137"/>
      <c r="M123" s="137"/>
      <c r="N123" s="137"/>
      <c r="O123" s="137"/>
      <c r="P123" s="137"/>
      <c r="Q123" s="137"/>
      <c r="R123" s="137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  <c r="CT123" s="138"/>
      <c r="CU123" s="138"/>
      <c r="CV123" s="138"/>
      <c r="CW123" s="138"/>
      <c r="CX123" s="138"/>
      <c r="CY123" s="138"/>
      <c r="CZ123" s="138"/>
      <c r="DA123" s="138"/>
      <c r="DB123" s="138"/>
      <c r="DC123" s="138"/>
      <c r="DD123" s="138"/>
    </row>
    <row r="124" spans="1:108" ht="18.600000000000001">
      <c r="A124" s="135"/>
      <c r="B124" s="138"/>
      <c r="C124" s="138"/>
      <c r="D124" s="138"/>
      <c r="E124" s="137"/>
      <c r="F124" s="137"/>
      <c r="G124" s="138"/>
      <c r="H124" s="138"/>
      <c r="I124" s="138"/>
      <c r="J124" s="137"/>
      <c r="K124" s="137"/>
      <c r="L124" s="137"/>
      <c r="M124" s="137"/>
      <c r="N124" s="137"/>
      <c r="O124" s="137"/>
      <c r="P124" s="137"/>
      <c r="Q124" s="137"/>
      <c r="R124" s="137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  <c r="CT124" s="138"/>
      <c r="CU124" s="138"/>
      <c r="CV124" s="138"/>
      <c r="CW124" s="138"/>
      <c r="CX124" s="138"/>
      <c r="CY124" s="138"/>
      <c r="CZ124" s="138"/>
      <c r="DA124" s="138"/>
      <c r="DB124" s="138"/>
      <c r="DC124" s="138"/>
      <c r="DD124" s="138"/>
    </row>
    <row r="125" spans="1:108" ht="18.600000000000001">
      <c r="A125" s="135"/>
      <c r="B125" s="138"/>
      <c r="C125" s="138"/>
      <c r="D125" s="138"/>
      <c r="E125" s="137"/>
      <c r="F125" s="137"/>
      <c r="G125" s="138"/>
      <c r="H125" s="138"/>
      <c r="I125" s="138"/>
      <c r="J125" s="137"/>
      <c r="K125" s="137"/>
      <c r="L125" s="137"/>
      <c r="M125" s="137"/>
      <c r="N125" s="137"/>
      <c r="O125" s="137"/>
      <c r="P125" s="137"/>
      <c r="Q125" s="137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  <c r="CT125" s="138"/>
      <c r="CU125" s="138"/>
      <c r="CV125" s="138"/>
      <c r="CW125" s="138"/>
      <c r="CX125" s="138"/>
      <c r="CY125" s="138"/>
      <c r="CZ125" s="138"/>
      <c r="DA125" s="138"/>
      <c r="DB125" s="138"/>
      <c r="DC125" s="138"/>
      <c r="DD125" s="138"/>
    </row>
    <row r="126" spans="1:108" ht="18.600000000000001">
      <c r="A126" s="135"/>
      <c r="B126" s="138"/>
      <c r="C126" s="138"/>
      <c r="D126" s="138"/>
      <c r="E126" s="137"/>
      <c r="F126" s="137"/>
      <c r="G126" s="137"/>
      <c r="H126" s="138"/>
      <c r="I126" s="138"/>
      <c r="J126" s="137"/>
      <c r="K126" s="137"/>
      <c r="L126" s="138"/>
      <c r="M126" s="138"/>
      <c r="N126" s="138"/>
      <c r="O126" s="138"/>
      <c r="P126" s="138"/>
      <c r="Q126" s="138"/>
      <c r="R126" s="137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  <c r="CT126" s="138"/>
      <c r="CU126" s="138"/>
      <c r="CV126" s="138"/>
      <c r="CW126" s="138"/>
      <c r="CX126" s="138"/>
      <c r="CY126" s="138"/>
      <c r="CZ126" s="138"/>
      <c r="DA126" s="138"/>
      <c r="DB126" s="138"/>
      <c r="DC126" s="138"/>
      <c r="DD126" s="138"/>
    </row>
    <row r="127" spans="1:108" ht="18.600000000000001">
      <c r="A127" s="135"/>
      <c r="B127" s="138"/>
      <c r="C127" s="138"/>
      <c r="D127" s="138"/>
      <c r="E127" s="137"/>
      <c r="F127" s="137"/>
      <c r="G127" s="137"/>
      <c r="H127" s="138"/>
      <c r="I127" s="138"/>
      <c r="J127" s="138"/>
      <c r="K127" s="138"/>
      <c r="L127" s="137"/>
      <c r="M127" s="137"/>
      <c r="N127" s="137"/>
      <c r="O127" s="137"/>
      <c r="P127" s="137"/>
      <c r="Q127" s="137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  <c r="CT127" s="138"/>
      <c r="CU127" s="138"/>
      <c r="CV127" s="138"/>
      <c r="CW127" s="138"/>
      <c r="CX127" s="138"/>
      <c r="CY127" s="138"/>
      <c r="CZ127" s="138"/>
      <c r="DA127" s="138"/>
      <c r="DB127" s="138"/>
      <c r="DC127" s="138"/>
      <c r="DD127" s="138"/>
    </row>
    <row r="128" spans="1:108" ht="18.600000000000001">
      <c r="A128" s="135"/>
      <c r="B128" s="138"/>
      <c r="C128" s="138"/>
      <c r="D128" s="138"/>
      <c r="E128" s="137"/>
      <c r="F128" s="137"/>
      <c r="G128" s="138"/>
      <c r="H128" s="137"/>
      <c r="I128" s="138"/>
      <c r="J128" s="137"/>
      <c r="K128" s="137"/>
      <c r="L128" s="138"/>
      <c r="M128" s="138"/>
      <c r="N128" s="138"/>
      <c r="O128" s="138"/>
      <c r="P128" s="138"/>
      <c r="Q128" s="138"/>
      <c r="R128" s="137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  <c r="CT128" s="138"/>
      <c r="CU128" s="138"/>
      <c r="CV128" s="138"/>
      <c r="CW128" s="138"/>
      <c r="CX128" s="138"/>
      <c r="CY128" s="138"/>
      <c r="CZ128" s="138"/>
      <c r="DA128" s="138"/>
      <c r="DB128" s="138"/>
      <c r="DC128" s="138"/>
      <c r="DD128" s="138"/>
    </row>
    <row r="129" spans="1:108" ht="18.600000000000001">
      <c r="A129" s="135"/>
      <c r="B129" s="138"/>
      <c r="C129" s="138"/>
      <c r="D129" s="138"/>
      <c r="E129" s="138"/>
      <c r="F129" s="138"/>
      <c r="G129" s="137"/>
      <c r="H129" s="137"/>
      <c r="I129" s="137"/>
      <c r="J129" s="138"/>
      <c r="K129" s="138"/>
      <c r="L129" s="137"/>
      <c r="M129" s="137"/>
      <c r="N129" s="137"/>
      <c r="O129" s="137"/>
      <c r="P129" s="137"/>
      <c r="Q129" s="137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  <c r="CT129" s="138"/>
      <c r="CU129" s="138"/>
      <c r="CV129" s="138"/>
      <c r="CW129" s="138"/>
      <c r="CX129" s="138"/>
      <c r="CY129" s="138"/>
      <c r="CZ129" s="138"/>
      <c r="DA129" s="138"/>
      <c r="DB129" s="138"/>
      <c r="DC129" s="138"/>
      <c r="DD129" s="138"/>
    </row>
    <row r="130" spans="1:108" ht="18.600000000000001">
      <c r="A130" s="135"/>
      <c r="B130" s="138"/>
      <c r="C130" s="138"/>
      <c r="D130" s="138"/>
      <c r="E130" s="138"/>
      <c r="F130" s="138"/>
      <c r="G130" s="137"/>
      <c r="H130" s="137"/>
      <c r="I130" s="138"/>
      <c r="J130" s="137"/>
      <c r="K130" s="137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  <c r="CT130" s="138"/>
      <c r="CU130" s="138"/>
      <c r="CV130" s="138"/>
      <c r="CW130" s="138"/>
      <c r="CX130" s="138"/>
      <c r="CY130" s="138"/>
      <c r="CZ130" s="138"/>
      <c r="DA130" s="138"/>
      <c r="DB130" s="138"/>
      <c r="DC130" s="138"/>
      <c r="DD130" s="138"/>
    </row>
    <row r="131" spans="1:108" ht="18.600000000000001">
      <c r="A131" s="135"/>
      <c r="B131" s="138"/>
      <c r="C131" s="138"/>
      <c r="D131" s="138"/>
      <c r="E131" s="137"/>
      <c r="F131" s="138"/>
      <c r="G131" s="138"/>
      <c r="H131" s="137"/>
      <c r="I131" s="137"/>
      <c r="J131" s="138"/>
      <c r="K131" s="138"/>
      <c r="L131" s="138"/>
      <c r="M131" s="138"/>
      <c r="N131" s="138"/>
      <c r="O131" s="138"/>
      <c r="P131" s="138"/>
      <c r="Q131" s="138"/>
      <c r="R131" s="137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  <c r="CT131" s="138"/>
      <c r="CU131" s="138"/>
      <c r="CV131" s="138"/>
      <c r="CW131" s="138"/>
      <c r="CX131" s="138"/>
      <c r="CY131" s="138"/>
      <c r="CZ131" s="138"/>
      <c r="DA131" s="138"/>
      <c r="DB131" s="138"/>
      <c r="DC131" s="138"/>
      <c r="DD131" s="138"/>
    </row>
    <row r="132" spans="1:108" ht="18.600000000000001">
      <c r="A132" s="135"/>
      <c r="B132" s="138"/>
      <c r="C132" s="138"/>
      <c r="D132" s="138"/>
      <c r="E132" s="137"/>
      <c r="F132" s="137"/>
      <c r="G132" s="138"/>
      <c r="H132" s="138"/>
      <c r="I132" s="138"/>
      <c r="J132" s="137"/>
      <c r="K132" s="137"/>
      <c r="L132" s="137"/>
      <c r="M132" s="137"/>
      <c r="N132" s="137"/>
      <c r="O132" s="137"/>
      <c r="P132" s="137"/>
      <c r="Q132" s="137"/>
      <c r="R132" s="137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  <c r="CT132" s="138"/>
      <c r="CU132" s="138"/>
      <c r="CV132" s="138"/>
      <c r="CW132" s="138"/>
      <c r="CX132" s="138"/>
      <c r="CY132" s="138"/>
      <c r="CZ132" s="138"/>
      <c r="DA132" s="138"/>
      <c r="DB132" s="138"/>
      <c r="DC132" s="138"/>
      <c r="DD132" s="138"/>
    </row>
    <row r="133" spans="1:108" ht="18.600000000000001">
      <c r="A133" s="135"/>
      <c r="B133" s="138"/>
      <c r="C133" s="138"/>
      <c r="D133" s="138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  <c r="CT133" s="138"/>
      <c r="CU133" s="138"/>
      <c r="CV133" s="138"/>
      <c r="CW133" s="138"/>
      <c r="CX133" s="138"/>
      <c r="CY133" s="138"/>
      <c r="CZ133" s="138"/>
      <c r="DA133" s="138"/>
      <c r="DB133" s="138"/>
      <c r="DC133" s="138"/>
      <c r="DD133" s="138"/>
    </row>
    <row r="134" spans="1:108" ht="18.600000000000001">
      <c r="A134" s="135"/>
      <c r="B134" s="138"/>
      <c r="C134" s="138"/>
      <c r="D134" s="138"/>
      <c r="E134" s="138"/>
      <c r="F134" s="138"/>
      <c r="G134" s="137"/>
      <c r="H134" s="137"/>
      <c r="I134" s="137"/>
      <c r="J134" s="137"/>
      <c r="K134" s="137"/>
      <c r="L134" s="138"/>
      <c r="M134" s="138"/>
      <c r="N134" s="138"/>
      <c r="O134" s="138"/>
      <c r="P134" s="138"/>
      <c r="Q134" s="138"/>
      <c r="R134" s="137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  <c r="CT134" s="138"/>
      <c r="CU134" s="138"/>
      <c r="CV134" s="138"/>
      <c r="CW134" s="138"/>
      <c r="CX134" s="138"/>
      <c r="CY134" s="138"/>
      <c r="CZ134" s="138"/>
      <c r="DA134" s="138"/>
      <c r="DB134" s="138"/>
      <c r="DC134" s="138"/>
      <c r="DD134" s="138"/>
    </row>
    <row r="135" spans="1:108" ht="18.600000000000001">
      <c r="A135" s="135"/>
      <c r="B135" s="138"/>
      <c r="C135" s="138"/>
      <c r="D135" s="138"/>
      <c r="E135" s="138"/>
      <c r="F135" s="138"/>
      <c r="G135" s="137"/>
      <c r="H135" s="137"/>
      <c r="I135" s="137"/>
      <c r="J135" s="138"/>
      <c r="K135" s="138"/>
      <c r="L135" s="137"/>
      <c r="M135" s="137"/>
      <c r="N135" s="137"/>
      <c r="O135" s="137"/>
      <c r="P135" s="137"/>
      <c r="Q135" s="137"/>
      <c r="R135" s="137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  <c r="CT135" s="138"/>
      <c r="CU135" s="138"/>
      <c r="CV135" s="138"/>
      <c r="CW135" s="138"/>
      <c r="CX135" s="138"/>
      <c r="CY135" s="138"/>
      <c r="CZ135" s="138"/>
      <c r="DA135" s="138"/>
      <c r="DB135" s="138"/>
      <c r="DC135" s="138"/>
      <c r="DD135" s="138"/>
    </row>
    <row r="136" spans="1:108" ht="18.600000000000001">
      <c r="A136" s="135"/>
      <c r="B136" s="138"/>
      <c r="C136" s="138"/>
      <c r="D136" s="138"/>
      <c r="E136" s="137"/>
      <c r="F136" s="138"/>
      <c r="G136" s="138"/>
      <c r="H136" s="137"/>
      <c r="I136" s="138"/>
      <c r="J136" s="137"/>
      <c r="K136" s="137"/>
      <c r="L136" s="137"/>
      <c r="M136" s="137"/>
      <c r="N136" s="137"/>
      <c r="O136" s="137"/>
      <c r="P136" s="137"/>
      <c r="Q136" s="137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  <c r="CT136" s="138"/>
      <c r="CU136" s="138"/>
      <c r="CV136" s="138"/>
      <c r="CW136" s="138"/>
      <c r="CX136" s="138"/>
      <c r="CY136" s="138"/>
      <c r="CZ136" s="138"/>
      <c r="DA136" s="138"/>
      <c r="DB136" s="138"/>
      <c r="DC136" s="138"/>
      <c r="DD136" s="138"/>
    </row>
    <row r="137" spans="1:108" ht="18.600000000000001">
      <c r="A137" s="135"/>
      <c r="B137" s="138"/>
      <c r="C137" s="138"/>
      <c r="D137" s="138"/>
      <c r="E137" s="138"/>
      <c r="F137" s="138"/>
      <c r="G137" s="137"/>
      <c r="H137" s="137"/>
      <c r="I137" s="137"/>
      <c r="J137" s="137"/>
      <c r="K137" s="137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  <c r="CT137" s="138"/>
      <c r="CU137" s="138"/>
      <c r="CV137" s="138"/>
      <c r="CW137" s="138"/>
      <c r="CX137" s="138"/>
      <c r="CY137" s="138"/>
      <c r="CZ137" s="138"/>
      <c r="DA137" s="138"/>
      <c r="DB137" s="138"/>
      <c r="DC137" s="138"/>
      <c r="DD137" s="138"/>
    </row>
    <row r="138" spans="1:108" ht="18.600000000000001">
      <c r="A138" s="135"/>
      <c r="B138" s="138"/>
      <c r="C138" s="138"/>
      <c r="D138" s="138"/>
      <c r="E138" s="137"/>
      <c r="F138" s="137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  <c r="CT138" s="138"/>
      <c r="CU138" s="138"/>
      <c r="CV138" s="138"/>
      <c r="CW138" s="138"/>
      <c r="CX138" s="138"/>
      <c r="CY138" s="138"/>
      <c r="CZ138" s="138"/>
      <c r="DA138" s="138"/>
      <c r="DB138" s="138"/>
      <c r="DC138" s="138"/>
      <c r="DD138" s="138"/>
    </row>
    <row r="139" spans="1:108" ht="18.600000000000001">
      <c r="A139" s="135"/>
      <c r="B139" s="138"/>
      <c r="C139" s="138"/>
      <c r="D139" s="138"/>
      <c r="E139" s="138"/>
      <c r="F139" s="138"/>
      <c r="G139" s="138"/>
      <c r="H139" s="137"/>
      <c r="I139" s="137"/>
      <c r="J139" s="138"/>
      <c r="K139" s="138"/>
      <c r="L139" s="138"/>
      <c r="M139" s="138"/>
      <c r="N139" s="138"/>
      <c r="O139" s="138"/>
      <c r="P139" s="138"/>
      <c r="Q139" s="138"/>
      <c r="R139" s="137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  <c r="BL139" s="138"/>
      <c r="BM139" s="138"/>
      <c r="BN139" s="138"/>
      <c r="BO139" s="138"/>
      <c r="BP139" s="138"/>
      <c r="BQ139" s="138"/>
      <c r="BR139" s="138"/>
      <c r="BS139" s="138"/>
      <c r="BT139" s="138"/>
      <c r="BU139" s="138"/>
      <c r="BV139" s="138"/>
      <c r="BW139" s="138"/>
      <c r="BX139" s="138"/>
      <c r="BY139" s="138"/>
      <c r="BZ139" s="138"/>
      <c r="CA139" s="138"/>
      <c r="CB139" s="138"/>
      <c r="CC139" s="138"/>
      <c r="CD139" s="138"/>
      <c r="CE139" s="138"/>
      <c r="CF139" s="138"/>
      <c r="CG139" s="138"/>
      <c r="CH139" s="138"/>
      <c r="CI139" s="138"/>
      <c r="CJ139" s="138"/>
      <c r="CK139" s="138"/>
      <c r="CL139" s="138"/>
      <c r="CM139" s="138"/>
      <c r="CN139" s="138"/>
      <c r="CO139" s="138"/>
      <c r="CP139" s="138"/>
      <c r="CQ139" s="138"/>
      <c r="CR139" s="138"/>
      <c r="CS139" s="138"/>
      <c r="CT139" s="138"/>
      <c r="CU139" s="138"/>
      <c r="CV139" s="138"/>
      <c r="CW139" s="138"/>
      <c r="CX139" s="138"/>
      <c r="CY139" s="138"/>
      <c r="CZ139" s="138"/>
      <c r="DA139" s="138"/>
      <c r="DB139" s="138"/>
      <c r="DC139" s="138"/>
      <c r="DD139" s="138"/>
    </row>
    <row r="140" spans="1:108" ht="18.600000000000001">
      <c r="A140" s="135"/>
      <c r="B140" s="138"/>
      <c r="C140" s="138"/>
      <c r="D140" s="138"/>
      <c r="E140" s="137"/>
      <c r="F140" s="137"/>
      <c r="G140" s="138"/>
      <c r="H140" s="137"/>
      <c r="I140" s="137"/>
      <c r="J140" s="138"/>
      <c r="K140" s="138"/>
      <c r="L140" s="137"/>
      <c r="M140" s="137"/>
      <c r="N140" s="137"/>
      <c r="O140" s="137"/>
      <c r="P140" s="137"/>
      <c r="Q140" s="137"/>
      <c r="R140" s="137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  <c r="BL140" s="138"/>
      <c r="BM140" s="138"/>
      <c r="BN140" s="138"/>
      <c r="BO140" s="138"/>
      <c r="BP140" s="138"/>
      <c r="BQ140" s="138"/>
      <c r="BR140" s="138"/>
      <c r="BS140" s="138"/>
      <c r="BT140" s="138"/>
      <c r="BU140" s="138"/>
      <c r="BV140" s="138"/>
      <c r="BW140" s="138"/>
      <c r="BX140" s="138"/>
      <c r="BY140" s="138"/>
      <c r="BZ140" s="138"/>
      <c r="CA140" s="138"/>
      <c r="CB140" s="138"/>
      <c r="CC140" s="138"/>
      <c r="CD140" s="138"/>
      <c r="CE140" s="138"/>
      <c r="CF140" s="138"/>
      <c r="CG140" s="138"/>
      <c r="CH140" s="138"/>
      <c r="CI140" s="138"/>
      <c r="CJ140" s="138"/>
      <c r="CK140" s="138"/>
      <c r="CL140" s="138"/>
      <c r="CM140" s="138"/>
      <c r="CN140" s="138"/>
      <c r="CO140" s="138"/>
      <c r="CP140" s="138"/>
      <c r="CQ140" s="138"/>
      <c r="CR140" s="138"/>
      <c r="CS140" s="138"/>
      <c r="CT140" s="138"/>
      <c r="CU140" s="138"/>
      <c r="CV140" s="138"/>
      <c r="CW140" s="138"/>
      <c r="CX140" s="138"/>
      <c r="CY140" s="138"/>
      <c r="CZ140" s="138"/>
      <c r="DA140" s="138"/>
      <c r="DB140" s="138"/>
      <c r="DC140" s="138"/>
      <c r="DD140" s="138"/>
    </row>
    <row r="141" spans="1:108" ht="18.600000000000001">
      <c r="A141" s="135"/>
      <c r="B141" s="138"/>
      <c r="C141" s="138"/>
      <c r="D141" s="138"/>
      <c r="E141" s="137"/>
      <c r="F141" s="137"/>
      <c r="G141" s="137"/>
      <c r="H141" s="138"/>
      <c r="I141" s="138"/>
      <c r="J141" s="137"/>
      <c r="K141" s="137"/>
      <c r="L141" s="137"/>
      <c r="M141" s="137"/>
      <c r="N141" s="137"/>
      <c r="O141" s="137"/>
      <c r="P141" s="137"/>
      <c r="Q141" s="137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  <c r="BL141" s="138"/>
      <c r="BM141" s="138"/>
      <c r="BN141" s="138"/>
      <c r="BO141" s="138"/>
      <c r="BP141" s="138"/>
      <c r="BQ141" s="138"/>
      <c r="BR141" s="138"/>
      <c r="BS141" s="138"/>
      <c r="BT141" s="138"/>
      <c r="BU141" s="138"/>
      <c r="BV141" s="138"/>
      <c r="BW141" s="138"/>
      <c r="BX141" s="138"/>
      <c r="BY141" s="138"/>
      <c r="BZ141" s="138"/>
      <c r="CA141" s="138"/>
      <c r="CB141" s="138"/>
      <c r="CC141" s="138"/>
      <c r="CD141" s="138"/>
      <c r="CE141" s="138"/>
      <c r="CF141" s="138"/>
      <c r="CG141" s="138"/>
      <c r="CH141" s="138"/>
      <c r="CI141" s="138"/>
      <c r="CJ141" s="138"/>
      <c r="CK141" s="138"/>
      <c r="CL141" s="138"/>
      <c r="CM141" s="138"/>
      <c r="CN141" s="138"/>
      <c r="CO141" s="138"/>
      <c r="CP141" s="138"/>
      <c r="CQ141" s="138"/>
      <c r="CR141" s="138"/>
      <c r="CS141" s="138"/>
      <c r="CT141" s="138"/>
      <c r="CU141" s="138"/>
      <c r="CV141" s="138"/>
      <c r="CW141" s="138"/>
      <c r="CX141" s="138"/>
      <c r="CY141" s="138"/>
      <c r="CZ141" s="138"/>
      <c r="DA141" s="138"/>
      <c r="DB141" s="138"/>
      <c r="DC141" s="138"/>
      <c r="DD141" s="138"/>
    </row>
    <row r="142" spans="1:108" ht="18.600000000000001">
      <c r="A142" s="135"/>
      <c r="B142" s="138"/>
      <c r="C142" s="138"/>
      <c r="D142" s="138"/>
      <c r="E142" s="138"/>
      <c r="F142" s="138"/>
      <c r="G142" s="138"/>
      <c r="H142" s="137"/>
      <c r="I142" s="137"/>
      <c r="J142" s="137"/>
      <c r="K142" s="137"/>
      <c r="L142" s="138"/>
      <c r="M142" s="138"/>
      <c r="N142" s="138"/>
      <c r="O142" s="138"/>
      <c r="P142" s="138"/>
      <c r="Q142" s="138"/>
      <c r="R142" s="137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  <c r="BL142" s="138"/>
      <c r="BM142" s="138"/>
      <c r="BN142" s="138"/>
      <c r="BO142" s="138"/>
      <c r="BP142" s="138"/>
      <c r="BQ142" s="138"/>
      <c r="BR142" s="138"/>
      <c r="BS142" s="138"/>
      <c r="BT142" s="138"/>
      <c r="BU142" s="138"/>
      <c r="BV142" s="138"/>
      <c r="BW142" s="138"/>
      <c r="BX142" s="138"/>
      <c r="BY142" s="138"/>
      <c r="BZ142" s="138"/>
      <c r="CA142" s="138"/>
      <c r="CB142" s="138"/>
      <c r="CC142" s="138"/>
      <c r="CD142" s="138"/>
      <c r="CE142" s="138"/>
      <c r="CF142" s="138"/>
      <c r="CG142" s="138"/>
      <c r="CH142" s="138"/>
      <c r="CI142" s="138"/>
      <c r="CJ142" s="138"/>
      <c r="CK142" s="138"/>
      <c r="CL142" s="138"/>
      <c r="CM142" s="138"/>
      <c r="CN142" s="138"/>
      <c r="CO142" s="138"/>
      <c r="CP142" s="138"/>
      <c r="CQ142" s="138"/>
      <c r="CR142" s="138"/>
      <c r="CS142" s="138"/>
      <c r="CT142" s="138"/>
      <c r="CU142" s="138"/>
      <c r="CV142" s="138"/>
      <c r="CW142" s="138"/>
      <c r="CX142" s="138"/>
      <c r="CY142" s="138"/>
      <c r="CZ142" s="138"/>
      <c r="DA142" s="138"/>
      <c r="DB142" s="138"/>
      <c r="DC142" s="138"/>
      <c r="DD142" s="138"/>
    </row>
    <row r="143" spans="1:108" ht="18.600000000000001">
      <c r="A143" s="135"/>
      <c r="B143" s="138"/>
      <c r="C143" s="138"/>
      <c r="D143" s="138"/>
      <c r="E143" s="138"/>
      <c r="F143" s="138"/>
      <c r="G143" s="138"/>
      <c r="H143" s="137"/>
      <c r="I143" s="137"/>
      <c r="J143" s="138"/>
      <c r="K143" s="138"/>
      <c r="L143" s="137"/>
      <c r="M143" s="137"/>
      <c r="N143" s="137"/>
      <c r="O143" s="137"/>
      <c r="P143" s="137"/>
      <c r="Q143" s="137"/>
      <c r="R143" s="137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  <c r="BL143" s="138"/>
      <c r="BM143" s="138"/>
      <c r="BN143" s="138"/>
      <c r="BO143" s="138"/>
      <c r="BP143" s="138"/>
      <c r="BQ143" s="138"/>
      <c r="BR143" s="138"/>
      <c r="BS143" s="138"/>
      <c r="BT143" s="138"/>
      <c r="BU143" s="138"/>
      <c r="BV143" s="138"/>
      <c r="BW143" s="138"/>
      <c r="BX143" s="138"/>
      <c r="BY143" s="138"/>
      <c r="BZ143" s="138"/>
      <c r="CA143" s="138"/>
      <c r="CB143" s="138"/>
      <c r="CC143" s="138"/>
      <c r="CD143" s="138"/>
      <c r="CE143" s="138"/>
      <c r="CF143" s="138"/>
      <c r="CG143" s="138"/>
      <c r="CH143" s="138"/>
      <c r="CI143" s="138"/>
      <c r="CJ143" s="138"/>
      <c r="CK143" s="138"/>
      <c r="CL143" s="138"/>
      <c r="CM143" s="138"/>
      <c r="CN143" s="138"/>
      <c r="CO143" s="138"/>
      <c r="CP143" s="138"/>
      <c r="CQ143" s="138"/>
      <c r="CR143" s="138"/>
      <c r="CS143" s="138"/>
      <c r="CT143" s="138"/>
      <c r="CU143" s="138"/>
      <c r="CV143" s="138"/>
      <c r="CW143" s="138"/>
      <c r="CX143" s="138"/>
      <c r="CY143" s="138"/>
      <c r="CZ143" s="138"/>
      <c r="DA143" s="138"/>
      <c r="DB143" s="138"/>
      <c r="DC143" s="138"/>
      <c r="DD143" s="138"/>
    </row>
    <row r="144" spans="1:108" ht="18.600000000000001">
      <c r="A144" s="135"/>
      <c r="B144" s="138"/>
      <c r="C144" s="138"/>
      <c r="D144" s="138"/>
      <c r="E144" s="137"/>
      <c r="F144" s="137"/>
      <c r="G144" s="138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  <c r="BL144" s="138"/>
      <c r="BM144" s="138"/>
      <c r="BN144" s="138"/>
      <c r="BO144" s="138"/>
      <c r="BP144" s="138"/>
      <c r="BQ144" s="138"/>
      <c r="BR144" s="138"/>
      <c r="BS144" s="138"/>
      <c r="BT144" s="138"/>
      <c r="BU144" s="138"/>
      <c r="BV144" s="138"/>
      <c r="BW144" s="138"/>
      <c r="BX144" s="138"/>
      <c r="BY144" s="138"/>
      <c r="BZ144" s="138"/>
      <c r="CA144" s="138"/>
      <c r="CB144" s="138"/>
      <c r="CC144" s="138"/>
      <c r="CD144" s="138"/>
      <c r="CE144" s="138"/>
      <c r="CF144" s="138"/>
      <c r="CG144" s="138"/>
      <c r="CH144" s="138"/>
      <c r="CI144" s="138"/>
      <c r="CJ144" s="138"/>
      <c r="CK144" s="138"/>
      <c r="CL144" s="138"/>
      <c r="CM144" s="138"/>
      <c r="CN144" s="138"/>
      <c r="CO144" s="138"/>
      <c r="CP144" s="138"/>
      <c r="CQ144" s="138"/>
      <c r="CR144" s="138"/>
      <c r="CS144" s="138"/>
      <c r="CT144" s="138"/>
      <c r="CU144" s="138"/>
      <c r="CV144" s="138"/>
      <c r="CW144" s="138"/>
      <c r="CX144" s="138"/>
      <c r="CY144" s="138"/>
      <c r="CZ144" s="138"/>
      <c r="DA144" s="138"/>
      <c r="DB144" s="138"/>
      <c r="DC144" s="138"/>
      <c r="DD144" s="138"/>
    </row>
    <row r="145" spans="1:108" ht="18.600000000000001">
      <c r="A145" s="135"/>
      <c r="B145" s="138"/>
      <c r="C145" s="138"/>
      <c r="D145" s="138"/>
      <c r="E145" s="138"/>
      <c r="F145" s="138"/>
      <c r="G145" s="138"/>
      <c r="H145" s="138"/>
      <c r="I145" s="138"/>
      <c r="J145" s="137"/>
      <c r="K145" s="137"/>
      <c r="L145" s="137"/>
      <c r="M145" s="137"/>
      <c r="N145" s="137"/>
      <c r="O145" s="137"/>
      <c r="P145" s="137"/>
      <c r="Q145" s="137"/>
      <c r="R145" s="137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  <c r="BL145" s="138"/>
      <c r="BM145" s="138"/>
      <c r="BN145" s="138"/>
      <c r="BO145" s="138"/>
      <c r="BP145" s="138"/>
      <c r="BQ145" s="138"/>
      <c r="BR145" s="138"/>
      <c r="BS145" s="138"/>
      <c r="BT145" s="138"/>
      <c r="BU145" s="138"/>
      <c r="BV145" s="138"/>
      <c r="BW145" s="138"/>
      <c r="BX145" s="138"/>
      <c r="BY145" s="138"/>
      <c r="BZ145" s="138"/>
      <c r="CA145" s="138"/>
      <c r="CB145" s="138"/>
      <c r="CC145" s="138"/>
      <c r="CD145" s="138"/>
      <c r="CE145" s="138"/>
      <c r="CF145" s="138"/>
      <c r="CG145" s="138"/>
      <c r="CH145" s="138"/>
      <c r="CI145" s="138"/>
      <c r="CJ145" s="138"/>
      <c r="CK145" s="138"/>
      <c r="CL145" s="138"/>
      <c r="CM145" s="138"/>
      <c r="CN145" s="138"/>
      <c r="CO145" s="138"/>
      <c r="CP145" s="138"/>
      <c r="CQ145" s="138"/>
      <c r="CR145" s="138"/>
      <c r="CS145" s="138"/>
      <c r="CT145" s="138"/>
      <c r="CU145" s="138"/>
      <c r="CV145" s="138"/>
      <c r="CW145" s="138"/>
      <c r="CX145" s="138"/>
      <c r="CY145" s="138"/>
      <c r="CZ145" s="138"/>
      <c r="DA145" s="138"/>
      <c r="DB145" s="138"/>
      <c r="DC145" s="138"/>
      <c r="DD145" s="138"/>
    </row>
    <row r="146" spans="1:108" ht="18.600000000000001">
      <c r="A146" s="135"/>
      <c r="B146" s="138"/>
      <c r="C146" s="138"/>
      <c r="D146" s="138"/>
      <c r="E146" s="137"/>
      <c r="F146" s="137"/>
      <c r="G146" s="138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  <c r="BL146" s="138"/>
      <c r="BM146" s="138"/>
      <c r="BN146" s="138"/>
      <c r="BO146" s="138"/>
      <c r="BP146" s="138"/>
      <c r="BQ146" s="138"/>
      <c r="BR146" s="138"/>
      <c r="BS146" s="138"/>
      <c r="BT146" s="138"/>
      <c r="BU146" s="138"/>
      <c r="BV146" s="138"/>
      <c r="BW146" s="138"/>
      <c r="BX146" s="138"/>
      <c r="BY146" s="138"/>
      <c r="BZ146" s="138"/>
      <c r="CA146" s="138"/>
      <c r="CB146" s="138"/>
      <c r="CC146" s="138"/>
      <c r="CD146" s="138"/>
      <c r="CE146" s="138"/>
      <c r="CF146" s="138"/>
      <c r="CG146" s="138"/>
      <c r="CH146" s="138"/>
      <c r="CI146" s="138"/>
      <c r="CJ146" s="138"/>
      <c r="CK146" s="138"/>
      <c r="CL146" s="138"/>
      <c r="CM146" s="138"/>
      <c r="CN146" s="138"/>
      <c r="CO146" s="138"/>
      <c r="CP146" s="138"/>
      <c r="CQ146" s="138"/>
      <c r="CR146" s="138"/>
      <c r="CS146" s="138"/>
      <c r="CT146" s="138"/>
      <c r="CU146" s="138"/>
      <c r="CV146" s="138"/>
      <c r="CW146" s="138"/>
      <c r="CX146" s="138"/>
      <c r="CY146" s="138"/>
      <c r="CZ146" s="138"/>
      <c r="DA146" s="138"/>
      <c r="DB146" s="138"/>
      <c r="DC146" s="138"/>
      <c r="DD146" s="138"/>
    </row>
    <row r="147" spans="1:108" ht="18.600000000000001">
      <c r="A147" s="135"/>
      <c r="B147" s="138"/>
      <c r="C147" s="138"/>
      <c r="D147" s="138"/>
      <c r="E147" s="137"/>
      <c r="F147" s="137"/>
      <c r="G147" s="138"/>
      <c r="H147" s="137"/>
      <c r="I147" s="137"/>
      <c r="J147" s="137"/>
      <c r="K147" s="137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  <c r="BL147" s="138"/>
      <c r="BM147" s="138"/>
      <c r="BN147" s="138"/>
      <c r="BO147" s="138"/>
      <c r="BP147" s="138"/>
      <c r="BQ147" s="138"/>
      <c r="BR147" s="138"/>
      <c r="BS147" s="138"/>
      <c r="BT147" s="138"/>
      <c r="BU147" s="138"/>
      <c r="BV147" s="138"/>
      <c r="BW147" s="138"/>
      <c r="BX147" s="138"/>
      <c r="BY147" s="138"/>
      <c r="BZ147" s="138"/>
      <c r="CA147" s="138"/>
      <c r="CB147" s="138"/>
      <c r="CC147" s="138"/>
      <c r="CD147" s="138"/>
      <c r="CE147" s="138"/>
      <c r="CF147" s="138"/>
      <c r="CG147" s="138"/>
      <c r="CH147" s="138"/>
      <c r="CI147" s="138"/>
      <c r="CJ147" s="138"/>
      <c r="CK147" s="138"/>
      <c r="CL147" s="138"/>
      <c r="CM147" s="138"/>
      <c r="CN147" s="138"/>
      <c r="CO147" s="138"/>
      <c r="CP147" s="138"/>
      <c r="CQ147" s="138"/>
      <c r="CR147" s="138"/>
      <c r="CS147" s="138"/>
      <c r="CT147" s="138"/>
      <c r="CU147" s="138"/>
      <c r="CV147" s="138"/>
      <c r="CW147" s="138"/>
      <c r="CX147" s="138"/>
      <c r="CY147" s="138"/>
      <c r="CZ147" s="138"/>
      <c r="DA147" s="138"/>
      <c r="DB147" s="138"/>
      <c r="DC147" s="138"/>
      <c r="DD147" s="138"/>
    </row>
    <row r="148" spans="1:108" ht="18.600000000000001">
      <c r="A148" s="135"/>
      <c r="B148" s="138"/>
      <c r="C148" s="138"/>
      <c r="D148" s="138"/>
      <c r="E148" s="137"/>
      <c r="F148" s="137"/>
      <c r="G148" s="137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  <c r="BL148" s="138"/>
      <c r="BM148" s="138"/>
      <c r="BN148" s="138"/>
      <c r="BO148" s="138"/>
      <c r="BP148" s="138"/>
      <c r="BQ148" s="138"/>
      <c r="BR148" s="138"/>
      <c r="BS148" s="138"/>
      <c r="BT148" s="138"/>
      <c r="BU148" s="138"/>
      <c r="BV148" s="138"/>
      <c r="BW148" s="138"/>
      <c r="BX148" s="138"/>
      <c r="BY148" s="138"/>
      <c r="BZ148" s="138"/>
      <c r="CA148" s="138"/>
      <c r="CB148" s="138"/>
      <c r="CC148" s="138"/>
      <c r="CD148" s="138"/>
      <c r="CE148" s="138"/>
      <c r="CF148" s="138"/>
      <c r="CG148" s="138"/>
      <c r="CH148" s="138"/>
      <c r="CI148" s="138"/>
      <c r="CJ148" s="138"/>
      <c r="CK148" s="138"/>
      <c r="CL148" s="138"/>
      <c r="CM148" s="138"/>
      <c r="CN148" s="138"/>
      <c r="CO148" s="138"/>
      <c r="CP148" s="138"/>
      <c r="CQ148" s="138"/>
      <c r="CR148" s="138"/>
      <c r="CS148" s="138"/>
      <c r="CT148" s="138"/>
      <c r="CU148" s="138"/>
      <c r="CV148" s="138"/>
      <c r="CW148" s="138"/>
      <c r="CX148" s="138"/>
      <c r="CY148" s="138"/>
      <c r="CZ148" s="138"/>
      <c r="DA148" s="138"/>
      <c r="DB148" s="138"/>
      <c r="DC148" s="138"/>
      <c r="DD148" s="138"/>
    </row>
    <row r="149" spans="1:108" ht="18.600000000000001">
      <c r="A149" s="135"/>
      <c r="B149" s="138"/>
      <c r="C149" s="138"/>
      <c r="D149" s="138"/>
      <c r="E149" s="138"/>
      <c r="F149" s="138"/>
      <c r="G149" s="138"/>
      <c r="H149" s="137"/>
      <c r="I149" s="137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  <c r="BL149" s="138"/>
      <c r="BM149" s="138"/>
      <c r="BN149" s="138"/>
      <c r="BO149" s="138"/>
      <c r="BP149" s="138"/>
      <c r="BQ149" s="138"/>
      <c r="BR149" s="138"/>
      <c r="BS149" s="138"/>
      <c r="BT149" s="138"/>
      <c r="BU149" s="138"/>
      <c r="BV149" s="138"/>
      <c r="BW149" s="138"/>
      <c r="BX149" s="138"/>
      <c r="BY149" s="138"/>
      <c r="BZ149" s="138"/>
      <c r="CA149" s="138"/>
      <c r="CB149" s="138"/>
      <c r="CC149" s="138"/>
      <c r="CD149" s="138"/>
      <c r="CE149" s="138"/>
      <c r="CF149" s="138"/>
      <c r="CG149" s="138"/>
      <c r="CH149" s="138"/>
      <c r="CI149" s="138"/>
      <c r="CJ149" s="138"/>
      <c r="CK149" s="138"/>
      <c r="CL149" s="138"/>
      <c r="CM149" s="138"/>
      <c r="CN149" s="138"/>
      <c r="CO149" s="138"/>
      <c r="CP149" s="138"/>
      <c r="CQ149" s="138"/>
      <c r="CR149" s="138"/>
      <c r="CS149" s="138"/>
      <c r="CT149" s="138"/>
      <c r="CU149" s="138"/>
      <c r="CV149" s="138"/>
      <c r="CW149" s="138"/>
      <c r="CX149" s="138"/>
      <c r="CY149" s="138"/>
      <c r="CZ149" s="138"/>
      <c r="DA149" s="138"/>
      <c r="DB149" s="138"/>
      <c r="DC149" s="138"/>
      <c r="DD149" s="138"/>
    </row>
    <row r="150" spans="1:108" ht="18.600000000000001">
      <c r="A150" s="135"/>
      <c r="B150" s="138"/>
      <c r="C150" s="138"/>
      <c r="D150" s="138"/>
      <c r="E150" s="137"/>
      <c r="F150" s="137"/>
      <c r="G150" s="138"/>
      <c r="H150" s="137"/>
      <c r="I150" s="137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  <c r="BL150" s="138"/>
      <c r="BM150" s="138"/>
      <c r="BN150" s="138"/>
      <c r="BO150" s="138"/>
      <c r="BP150" s="138"/>
      <c r="BQ150" s="138"/>
      <c r="BR150" s="138"/>
      <c r="BS150" s="138"/>
      <c r="BT150" s="138"/>
      <c r="BU150" s="138"/>
      <c r="BV150" s="138"/>
      <c r="BW150" s="138"/>
      <c r="BX150" s="138"/>
      <c r="BY150" s="138"/>
      <c r="BZ150" s="138"/>
      <c r="CA150" s="138"/>
      <c r="CB150" s="138"/>
      <c r="CC150" s="138"/>
      <c r="CD150" s="138"/>
      <c r="CE150" s="138"/>
      <c r="CF150" s="138"/>
      <c r="CG150" s="138"/>
      <c r="CH150" s="138"/>
      <c r="CI150" s="138"/>
      <c r="CJ150" s="138"/>
      <c r="CK150" s="138"/>
      <c r="CL150" s="138"/>
      <c r="CM150" s="138"/>
      <c r="CN150" s="138"/>
      <c r="CO150" s="138"/>
      <c r="CP150" s="138"/>
      <c r="CQ150" s="138"/>
      <c r="CR150" s="138"/>
      <c r="CS150" s="138"/>
      <c r="CT150" s="138"/>
      <c r="CU150" s="138"/>
      <c r="CV150" s="138"/>
      <c r="CW150" s="138"/>
      <c r="CX150" s="138"/>
      <c r="CY150" s="138"/>
      <c r="CZ150" s="138"/>
      <c r="DA150" s="138"/>
      <c r="DB150" s="138"/>
      <c r="DC150" s="138"/>
      <c r="DD150" s="138"/>
    </row>
    <row r="151" spans="1:108" ht="18.600000000000001">
      <c r="A151" s="135"/>
      <c r="B151" s="138"/>
      <c r="C151" s="138"/>
      <c r="D151" s="138"/>
      <c r="E151" s="137"/>
      <c r="F151" s="137"/>
      <c r="G151" s="138"/>
      <c r="H151" s="137"/>
      <c r="I151" s="137"/>
      <c r="J151" s="137"/>
      <c r="K151" s="137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  <c r="BL151" s="138"/>
      <c r="BM151" s="138"/>
      <c r="BN151" s="138"/>
      <c r="BO151" s="138"/>
      <c r="BP151" s="138"/>
      <c r="BQ151" s="138"/>
      <c r="BR151" s="138"/>
      <c r="BS151" s="138"/>
      <c r="BT151" s="138"/>
      <c r="BU151" s="138"/>
      <c r="BV151" s="138"/>
      <c r="BW151" s="138"/>
      <c r="BX151" s="138"/>
      <c r="BY151" s="138"/>
      <c r="BZ151" s="138"/>
      <c r="CA151" s="138"/>
      <c r="CB151" s="138"/>
      <c r="CC151" s="138"/>
      <c r="CD151" s="138"/>
      <c r="CE151" s="138"/>
      <c r="CF151" s="138"/>
      <c r="CG151" s="138"/>
      <c r="CH151" s="138"/>
      <c r="CI151" s="138"/>
      <c r="CJ151" s="138"/>
      <c r="CK151" s="138"/>
      <c r="CL151" s="138"/>
      <c r="CM151" s="138"/>
      <c r="CN151" s="138"/>
      <c r="CO151" s="138"/>
      <c r="CP151" s="138"/>
      <c r="CQ151" s="138"/>
      <c r="CR151" s="138"/>
      <c r="CS151" s="138"/>
      <c r="CT151" s="138"/>
      <c r="CU151" s="138"/>
      <c r="CV151" s="138"/>
      <c r="CW151" s="138"/>
      <c r="CX151" s="138"/>
      <c r="CY151" s="138"/>
      <c r="CZ151" s="138"/>
      <c r="DA151" s="138"/>
      <c r="DB151" s="138"/>
      <c r="DC151" s="138"/>
      <c r="DD151" s="138"/>
    </row>
    <row r="152" spans="1:108" ht="18.600000000000001">
      <c r="A152" s="135"/>
      <c r="B152" s="138"/>
      <c r="C152" s="138"/>
      <c r="D152" s="138"/>
      <c r="E152" s="137"/>
      <c r="F152" s="137"/>
      <c r="G152" s="137"/>
      <c r="H152" s="137"/>
      <c r="I152" s="137"/>
      <c r="J152" s="138"/>
      <c r="K152" s="138"/>
      <c r="L152" s="138"/>
      <c r="M152" s="138"/>
      <c r="N152" s="138"/>
      <c r="O152" s="138"/>
      <c r="P152" s="138"/>
      <c r="Q152" s="138"/>
      <c r="R152" s="137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  <c r="BL152" s="138"/>
      <c r="BM152" s="138"/>
      <c r="BN152" s="138"/>
      <c r="BO152" s="138"/>
      <c r="BP152" s="138"/>
      <c r="BQ152" s="138"/>
      <c r="BR152" s="138"/>
      <c r="BS152" s="138"/>
      <c r="BT152" s="138"/>
      <c r="BU152" s="138"/>
      <c r="BV152" s="138"/>
      <c r="BW152" s="138"/>
      <c r="BX152" s="138"/>
      <c r="BY152" s="138"/>
      <c r="BZ152" s="138"/>
      <c r="CA152" s="138"/>
      <c r="CB152" s="138"/>
      <c r="CC152" s="138"/>
      <c r="CD152" s="138"/>
      <c r="CE152" s="138"/>
      <c r="CF152" s="138"/>
      <c r="CG152" s="138"/>
      <c r="CH152" s="138"/>
      <c r="CI152" s="138"/>
      <c r="CJ152" s="138"/>
      <c r="CK152" s="138"/>
      <c r="CL152" s="138"/>
      <c r="CM152" s="138"/>
      <c r="CN152" s="138"/>
      <c r="CO152" s="138"/>
      <c r="CP152" s="138"/>
      <c r="CQ152" s="138"/>
      <c r="CR152" s="138"/>
      <c r="CS152" s="138"/>
      <c r="CT152" s="138"/>
      <c r="CU152" s="138"/>
      <c r="CV152" s="138"/>
      <c r="CW152" s="138"/>
      <c r="CX152" s="138"/>
      <c r="CY152" s="138"/>
      <c r="CZ152" s="138"/>
      <c r="DA152" s="138"/>
      <c r="DB152" s="138"/>
      <c r="DC152" s="138"/>
      <c r="DD152" s="138"/>
    </row>
    <row r="153" spans="1:108" ht="18.600000000000001">
      <c r="A153" s="135"/>
      <c r="B153" s="138"/>
      <c r="C153" s="138"/>
      <c r="D153" s="138"/>
      <c r="E153" s="138"/>
      <c r="F153" s="138"/>
      <c r="G153" s="138"/>
      <c r="H153" s="137"/>
      <c r="I153" s="137"/>
      <c r="J153" s="138"/>
      <c r="K153" s="138"/>
      <c r="L153" s="137"/>
      <c r="M153" s="137"/>
      <c r="N153" s="137"/>
      <c r="O153" s="137"/>
      <c r="P153" s="137"/>
      <c r="Q153" s="137"/>
      <c r="R153" s="137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  <c r="BL153" s="138"/>
      <c r="BM153" s="138"/>
      <c r="BN153" s="138"/>
      <c r="BO153" s="138"/>
      <c r="BP153" s="138"/>
      <c r="BQ153" s="138"/>
      <c r="BR153" s="138"/>
      <c r="BS153" s="138"/>
      <c r="BT153" s="138"/>
      <c r="BU153" s="138"/>
      <c r="BV153" s="138"/>
      <c r="BW153" s="138"/>
      <c r="BX153" s="138"/>
      <c r="BY153" s="138"/>
      <c r="BZ153" s="138"/>
      <c r="CA153" s="138"/>
      <c r="CB153" s="138"/>
      <c r="CC153" s="138"/>
      <c r="CD153" s="138"/>
      <c r="CE153" s="138"/>
      <c r="CF153" s="138"/>
      <c r="CG153" s="138"/>
      <c r="CH153" s="138"/>
      <c r="CI153" s="138"/>
      <c r="CJ153" s="138"/>
      <c r="CK153" s="138"/>
      <c r="CL153" s="138"/>
      <c r="CM153" s="138"/>
      <c r="CN153" s="138"/>
      <c r="CO153" s="138"/>
      <c r="CP153" s="138"/>
      <c r="CQ153" s="138"/>
      <c r="CR153" s="138"/>
      <c r="CS153" s="138"/>
      <c r="CT153" s="138"/>
      <c r="CU153" s="138"/>
      <c r="CV153" s="138"/>
      <c r="CW153" s="138"/>
      <c r="CX153" s="138"/>
      <c r="CY153" s="138"/>
      <c r="CZ153" s="138"/>
      <c r="DA153" s="138"/>
      <c r="DB153" s="138"/>
      <c r="DC153" s="138"/>
      <c r="DD153" s="138"/>
    </row>
    <row r="154" spans="1:108" ht="18.600000000000001">
      <c r="A154" s="135"/>
      <c r="B154" s="138"/>
      <c r="C154" s="138"/>
      <c r="D154" s="138"/>
      <c r="E154" s="138"/>
      <c r="F154" s="138"/>
      <c r="G154" s="138"/>
      <c r="H154" s="137"/>
      <c r="I154" s="138"/>
      <c r="J154" s="137"/>
      <c r="K154" s="137"/>
      <c r="L154" s="137"/>
      <c r="M154" s="137"/>
      <c r="N154" s="137"/>
      <c r="O154" s="137"/>
      <c r="P154" s="137"/>
      <c r="Q154" s="137"/>
      <c r="R154" s="137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  <c r="BL154" s="138"/>
      <c r="BM154" s="138"/>
      <c r="BN154" s="138"/>
      <c r="BO154" s="138"/>
      <c r="BP154" s="138"/>
      <c r="BQ154" s="138"/>
      <c r="BR154" s="138"/>
      <c r="BS154" s="138"/>
      <c r="BT154" s="138"/>
      <c r="BU154" s="138"/>
      <c r="BV154" s="138"/>
      <c r="BW154" s="138"/>
      <c r="BX154" s="138"/>
      <c r="BY154" s="138"/>
      <c r="BZ154" s="138"/>
      <c r="CA154" s="138"/>
      <c r="CB154" s="138"/>
      <c r="CC154" s="138"/>
      <c r="CD154" s="138"/>
      <c r="CE154" s="138"/>
      <c r="CF154" s="138"/>
      <c r="CG154" s="138"/>
      <c r="CH154" s="138"/>
      <c r="CI154" s="138"/>
      <c r="CJ154" s="138"/>
      <c r="CK154" s="138"/>
      <c r="CL154" s="138"/>
      <c r="CM154" s="138"/>
      <c r="CN154" s="138"/>
      <c r="CO154" s="138"/>
      <c r="CP154" s="138"/>
      <c r="CQ154" s="138"/>
      <c r="CR154" s="138"/>
      <c r="CS154" s="138"/>
      <c r="CT154" s="138"/>
      <c r="CU154" s="138"/>
      <c r="CV154" s="138"/>
      <c r="CW154" s="138"/>
      <c r="CX154" s="138"/>
      <c r="CY154" s="138"/>
      <c r="CZ154" s="138"/>
      <c r="DA154" s="138"/>
      <c r="DB154" s="138"/>
      <c r="DC154" s="138"/>
      <c r="DD154" s="138"/>
    </row>
    <row r="155" spans="1:108" ht="18.600000000000001">
      <c r="A155" s="135"/>
      <c r="B155" s="138"/>
      <c r="C155" s="138"/>
      <c r="D155" s="138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  <c r="BL155" s="138"/>
      <c r="BM155" s="138"/>
      <c r="BN155" s="138"/>
      <c r="BO155" s="138"/>
      <c r="BP155" s="138"/>
      <c r="BQ155" s="138"/>
      <c r="BR155" s="138"/>
      <c r="BS155" s="138"/>
      <c r="BT155" s="138"/>
      <c r="BU155" s="138"/>
      <c r="BV155" s="138"/>
      <c r="BW155" s="138"/>
      <c r="BX155" s="138"/>
      <c r="BY155" s="138"/>
      <c r="BZ155" s="138"/>
      <c r="CA155" s="138"/>
      <c r="CB155" s="138"/>
      <c r="CC155" s="138"/>
      <c r="CD155" s="138"/>
      <c r="CE155" s="138"/>
      <c r="CF155" s="138"/>
      <c r="CG155" s="138"/>
      <c r="CH155" s="138"/>
      <c r="CI155" s="138"/>
      <c r="CJ155" s="138"/>
      <c r="CK155" s="138"/>
      <c r="CL155" s="138"/>
      <c r="CM155" s="138"/>
      <c r="CN155" s="138"/>
      <c r="CO155" s="138"/>
      <c r="CP155" s="138"/>
      <c r="CQ155" s="138"/>
      <c r="CR155" s="138"/>
      <c r="CS155" s="138"/>
      <c r="CT155" s="138"/>
      <c r="CU155" s="138"/>
      <c r="CV155" s="138"/>
      <c r="CW155" s="138"/>
      <c r="CX155" s="138"/>
      <c r="CY155" s="138"/>
      <c r="CZ155" s="138"/>
      <c r="DA155" s="138"/>
      <c r="DB155" s="138"/>
      <c r="DC155" s="138"/>
      <c r="DD155" s="138"/>
    </row>
    <row r="156" spans="1:108" ht="18.600000000000001">
      <c r="A156" s="135"/>
      <c r="B156" s="138"/>
      <c r="C156" s="138"/>
      <c r="D156" s="138"/>
      <c r="E156" s="137"/>
      <c r="F156" s="137"/>
      <c r="G156" s="138"/>
      <c r="H156" s="137"/>
      <c r="I156" s="137"/>
      <c r="J156" s="137"/>
      <c r="K156" s="137"/>
      <c r="L156" s="138"/>
      <c r="M156" s="138"/>
      <c r="N156" s="138"/>
      <c r="O156" s="138"/>
      <c r="P156" s="138"/>
      <c r="Q156" s="138"/>
      <c r="R156" s="137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  <c r="BL156" s="138"/>
      <c r="BM156" s="138"/>
      <c r="BN156" s="138"/>
      <c r="BO156" s="138"/>
      <c r="BP156" s="138"/>
      <c r="BQ156" s="138"/>
      <c r="BR156" s="138"/>
      <c r="BS156" s="138"/>
      <c r="BT156" s="138"/>
      <c r="BU156" s="138"/>
      <c r="BV156" s="138"/>
      <c r="BW156" s="138"/>
      <c r="BX156" s="138"/>
      <c r="BY156" s="138"/>
      <c r="BZ156" s="138"/>
      <c r="CA156" s="138"/>
      <c r="CB156" s="138"/>
      <c r="CC156" s="138"/>
      <c r="CD156" s="138"/>
      <c r="CE156" s="138"/>
      <c r="CF156" s="138"/>
      <c r="CG156" s="138"/>
      <c r="CH156" s="138"/>
      <c r="CI156" s="138"/>
      <c r="CJ156" s="138"/>
      <c r="CK156" s="138"/>
      <c r="CL156" s="138"/>
      <c r="CM156" s="138"/>
      <c r="CN156" s="138"/>
      <c r="CO156" s="138"/>
      <c r="CP156" s="138"/>
      <c r="CQ156" s="138"/>
      <c r="CR156" s="138"/>
      <c r="CS156" s="138"/>
      <c r="CT156" s="138"/>
      <c r="CU156" s="138"/>
      <c r="CV156" s="138"/>
      <c r="CW156" s="138"/>
      <c r="CX156" s="138"/>
      <c r="CY156" s="138"/>
      <c r="CZ156" s="138"/>
      <c r="DA156" s="138"/>
      <c r="DB156" s="138"/>
      <c r="DC156" s="138"/>
      <c r="DD156" s="138"/>
    </row>
    <row r="157" spans="1:108" ht="18.600000000000001">
      <c r="A157" s="135"/>
      <c r="B157" s="138"/>
      <c r="C157" s="138"/>
      <c r="D157" s="138"/>
      <c r="E157" s="137"/>
      <c r="F157" s="137"/>
      <c r="G157" s="138"/>
      <c r="H157" s="137"/>
      <c r="I157" s="137"/>
      <c r="J157" s="138"/>
      <c r="K157" s="138"/>
      <c r="L157" s="137"/>
      <c r="M157" s="137"/>
      <c r="N157" s="137"/>
      <c r="O157" s="137"/>
      <c r="P157" s="137"/>
      <c r="Q157" s="137"/>
      <c r="R157" s="137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  <c r="BL157" s="138"/>
      <c r="BM157" s="138"/>
      <c r="BN157" s="138"/>
      <c r="BO157" s="138"/>
      <c r="BP157" s="138"/>
      <c r="BQ157" s="138"/>
      <c r="BR157" s="138"/>
      <c r="BS157" s="138"/>
      <c r="BT157" s="138"/>
      <c r="BU157" s="138"/>
      <c r="BV157" s="138"/>
      <c r="BW157" s="138"/>
      <c r="BX157" s="138"/>
      <c r="BY157" s="138"/>
      <c r="BZ157" s="138"/>
      <c r="CA157" s="138"/>
      <c r="CB157" s="138"/>
      <c r="CC157" s="138"/>
      <c r="CD157" s="138"/>
      <c r="CE157" s="138"/>
      <c r="CF157" s="138"/>
      <c r="CG157" s="138"/>
      <c r="CH157" s="138"/>
      <c r="CI157" s="138"/>
      <c r="CJ157" s="138"/>
      <c r="CK157" s="138"/>
      <c r="CL157" s="138"/>
      <c r="CM157" s="138"/>
      <c r="CN157" s="138"/>
      <c r="CO157" s="138"/>
      <c r="CP157" s="138"/>
      <c r="CQ157" s="138"/>
      <c r="CR157" s="138"/>
      <c r="CS157" s="138"/>
      <c r="CT157" s="138"/>
      <c r="CU157" s="138"/>
      <c r="CV157" s="138"/>
      <c r="CW157" s="138"/>
      <c r="CX157" s="138"/>
      <c r="CY157" s="138"/>
      <c r="CZ157" s="138"/>
      <c r="DA157" s="138"/>
      <c r="DB157" s="138"/>
      <c r="DC157" s="138"/>
      <c r="DD157" s="138"/>
    </row>
    <row r="158" spans="1:108" ht="18.600000000000001">
      <c r="A158" s="135"/>
      <c r="B158" s="138"/>
      <c r="C158" s="138"/>
      <c r="D158" s="138"/>
      <c r="E158" s="138"/>
      <c r="F158" s="138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  <c r="BL158" s="138"/>
      <c r="BM158" s="138"/>
      <c r="BN158" s="138"/>
      <c r="BO158" s="138"/>
      <c r="BP158" s="138"/>
      <c r="BQ158" s="138"/>
      <c r="BR158" s="138"/>
      <c r="BS158" s="138"/>
      <c r="BT158" s="138"/>
      <c r="BU158" s="138"/>
      <c r="BV158" s="138"/>
      <c r="BW158" s="138"/>
      <c r="BX158" s="138"/>
      <c r="BY158" s="138"/>
      <c r="BZ158" s="138"/>
      <c r="CA158" s="138"/>
      <c r="CB158" s="138"/>
      <c r="CC158" s="138"/>
      <c r="CD158" s="138"/>
      <c r="CE158" s="138"/>
      <c r="CF158" s="138"/>
      <c r="CG158" s="138"/>
      <c r="CH158" s="138"/>
      <c r="CI158" s="138"/>
      <c r="CJ158" s="138"/>
      <c r="CK158" s="138"/>
      <c r="CL158" s="138"/>
      <c r="CM158" s="138"/>
      <c r="CN158" s="138"/>
      <c r="CO158" s="138"/>
      <c r="CP158" s="138"/>
      <c r="CQ158" s="138"/>
      <c r="CR158" s="138"/>
      <c r="CS158" s="138"/>
      <c r="CT158" s="138"/>
      <c r="CU158" s="138"/>
      <c r="CV158" s="138"/>
      <c r="CW158" s="138"/>
      <c r="CX158" s="138"/>
      <c r="CY158" s="138"/>
      <c r="CZ158" s="138"/>
      <c r="DA158" s="138"/>
      <c r="DB158" s="138"/>
      <c r="DC158" s="138"/>
      <c r="DD158" s="138"/>
    </row>
    <row r="159" spans="1:108" ht="18.600000000000001">
      <c r="A159" s="135"/>
      <c r="B159" s="138"/>
      <c r="C159" s="138"/>
      <c r="D159" s="138"/>
      <c r="E159" s="138"/>
      <c r="F159" s="138"/>
      <c r="G159" s="137"/>
      <c r="H159" s="137"/>
      <c r="I159" s="138"/>
      <c r="J159" s="137"/>
      <c r="K159" s="137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  <c r="BL159" s="138"/>
      <c r="BM159" s="138"/>
      <c r="BN159" s="138"/>
      <c r="BO159" s="138"/>
      <c r="BP159" s="138"/>
      <c r="BQ159" s="138"/>
      <c r="BR159" s="138"/>
      <c r="BS159" s="138"/>
      <c r="BT159" s="138"/>
      <c r="BU159" s="138"/>
      <c r="BV159" s="138"/>
      <c r="BW159" s="138"/>
      <c r="BX159" s="138"/>
      <c r="BY159" s="138"/>
      <c r="BZ159" s="138"/>
      <c r="CA159" s="138"/>
      <c r="CB159" s="138"/>
      <c r="CC159" s="138"/>
      <c r="CD159" s="138"/>
      <c r="CE159" s="138"/>
      <c r="CF159" s="138"/>
      <c r="CG159" s="138"/>
      <c r="CH159" s="138"/>
      <c r="CI159" s="138"/>
      <c r="CJ159" s="138"/>
      <c r="CK159" s="138"/>
      <c r="CL159" s="138"/>
      <c r="CM159" s="138"/>
      <c r="CN159" s="138"/>
      <c r="CO159" s="138"/>
      <c r="CP159" s="138"/>
      <c r="CQ159" s="138"/>
      <c r="CR159" s="138"/>
      <c r="CS159" s="138"/>
      <c r="CT159" s="138"/>
      <c r="CU159" s="138"/>
      <c r="CV159" s="138"/>
      <c r="CW159" s="138"/>
      <c r="CX159" s="138"/>
      <c r="CY159" s="138"/>
      <c r="CZ159" s="138"/>
      <c r="DA159" s="138"/>
      <c r="DB159" s="138"/>
      <c r="DC159" s="138"/>
      <c r="DD159" s="138"/>
    </row>
    <row r="160" spans="1:108" ht="18.600000000000001">
      <c r="A160" s="135"/>
      <c r="B160" s="138"/>
      <c r="C160" s="138"/>
      <c r="D160" s="138"/>
      <c r="E160" s="137"/>
      <c r="F160" s="137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7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  <c r="BL160" s="138"/>
      <c r="BM160" s="138"/>
      <c r="BN160" s="138"/>
      <c r="BO160" s="138"/>
      <c r="BP160" s="138"/>
      <c r="BQ160" s="138"/>
      <c r="BR160" s="138"/>
      <c r="BS160" s="138"/>
      <c r="BT160" s="138"/>
      <c r="BU160" s="138"/>
      <c r="BV160" s="138"/>
      <c r="BW160" s="138"/>
      <c r="BX160" s="138"/>
      <c r="BY160" s="138"/>
      <c r="BZ160" s="138"/>
      <c r="CA160" s="138"/>
      <c r="CB160" s="138"/>
      <c r="CC160" s="138"/>
      <c r="CD160" s="138"/>
      <c r="CE160" s="138"/>
      <c r="CF160" s="138"/>
      <c r="CG160" s="138"/>
      <c r="CH160" s="138"/>
      <c r="CI160" s="138"/>
      <c r="CJ160" s="138"/>
      <c r="CK160" s="138"/>
      <c r="CL160" s="138"/>
      <c r="CM160" s="138"/>
      <c r="CN160" s="138"/>
      <c r="CO160" s="138"/>
      <c r="CP160" s="138"/>
      <c r="CQ160" s="138"/>
      <c r="CR160" s="138"/>
      <c r="CS160" s="138"/>
      <c r="CT160" s="138"/>
      <c r="CU160" s="138"/>
      <c r="CV160" s="138"/>
      <c r="CW160" s="138"/>
      <c r="CX160" s="138"/>
      <c r="CY160" s="138"/>
      <c r="CZ160" s="138"/>
      <c r="DA160" s="138"/>
      <c r="DB160" s="138"/>
      <c r="DC160" s="138"/>
      <c r="DD160" s="138"/>
    </row>
    <row r="161" spans="1:108" ht="18.600000000000001">
      <c r="A161" s="135"/>
      <c r="B161" s="138"/>
      <c r="C161" s="138"/>
      <c r="D161" s="138"/>
      <c r="E161" s="137"/>
      <c r="F161" s="137"/>
      <c r="G161" s="137"/>
      <c r="H161" s="138"/>
      <c r="I161" s="138"/>
      <c r="J161" s="138"/>
      <c r="K161" s="138"/>
      <c r="L161" s="137"/>
      <c r="M161" s="137"/>
      <c r="N161" s="137"/>
      <c r="O161" s="137"/>
      <c r="P161" s="137"/>
      <c r="Q161" s="137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  <c r="BL161" s="138"/>
      <c r="BM161" s="138"/>
      <c r="BN161" s="138"/>
      <c r="BO161" s="138"/>
      <c r="BP161" s="138"/>
      <c r="BQ161" s="138"/>
      <c r="BR161" s="138"/>
      <c r="BS161" s="138"/>
      <c r="BT161" s="138"/>
      <c r="BU161" s="138"/>
      <c r="BV161" s="138"/>
      <c r="BW161" s="138"/>
      <c r="BX161" s="138"/>
      <c r="BY161" s="138"/>
      <c r="BZ161" s="138"/>
      <c r="CA161" s="138"/>
      <c r="CB161" s="138"/>
      <c r="CC161" s="138"/>
      <c r="CD161" s="138"/>
      <c r="CE161" s="138"/>
      <c r="CF161" s="138"/>
      <c r="CG161" s="138"/>
      <c r="CH161" s="138"/>
      <c r="CI161" s="138"/>
      <c r="CJ161" s="138"/>
      <c r="CK161" s="138"/>
      <c r="CL161" s="138"/>
      <c r="CM161" s="138"/>
      <c r="CN161" s="138"/>
      <c r="CO161" s="138"/>
      <c r="CP161" s="138"/>
      <c r="CQ161" s="138"/>
      <c r="CR161" s="138"/>
      <c r="CS161" s="138"/>
      <c r="CT161" s="138"/>
      <c r="CU161" s="138"/>
      <c r="CV161" s="138"/>
      <c r="CW161" s="138"/>
      <c r="CX161" s="138"/>
      <c r="CY161" s="138"/>
      <c r="CZ161" s="138"/>
      <c r="DA161" s="138"/>
      <c r="DB161" s="138"/>
      <c r="DC161" s="138"/>
      <c r="DD161" s="138"/>
    </row>
    <row r="162" spans="1:108" ht="18.600000000000001">
      <c r="A162" s="135"/>
      <c r="B162" s="138"/>
      <c r="C162" s="138"/>
      <c r="D162" s="138"/>
      <c r="E162" s="137"/>
      <c r="F162" s="138"/>
      <c r="G162" s="138"/>
      <c r="H162" s="137"/>
      <c r="I162" s="137"/>
      <c r="J162" s="137"/>
      <c r="K162" s="137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  <c r="BL162" s="138"/>
      <c r="BM162" s="138"/>
      <c r="BN162" s="138"/>
      <c r="BO162" s="138"/>
      <c r="BP162" s="138"/>
      <c r="BQ162" s="138"/>
      <c r="BR162" s="138"/>
      <c r="BS162" s="138"/>
      <c r="BT162" s="138"/>
      <c r="BU162" s="138"/>
      <c r="BV162" s="138"/>
      <c r="BW162" s="138"/>
      <c r="BX162" s="138"/>
      <c r="BY162" s="138"/>
      <c r="BZ162" s="138"/>
      <c r="CA162" s="138"/>
      <c r="CB162" s="138"/>
      <c r="CC162" s="138"/>
      <c r="CD162" s="138"/>
      <c r="CE162" s="138"/>
      <c r="CF162" s="138"/>
      <c r="CG162" s="138"/>
      <c r="CH162" s="138"/>
      <c r="CI162" s="138"/>
      <c r="CJ162" s="138"/>
      <c r="CK162" s="138"/>
      <c r="CL162" s="138"/>
      <c r="CM162" s="138"/>
      <c r="CN162" s="138"/>
      <c r="CO162" s="138"/>
      <c r="CP162" s="138"/>
      <c r="CQ162" s="138"/>
      <c r="CR162" s="138"/>
      <c r="CS162" s="138"/>
      <c r="CT162" s="138"/>
      <c r="CU162" s="138"/>
      <c r="CV162" s="138"/>
      <c r="CW162" s="138"/>
      <c r="CX162" s="138"/>
      <c r="CY162" s="138"/>
      <c r="CZ162" s="138"/>
      <c r="DA162" s="138"/>
      <c r="DB162" s="138"/>
      <c r="DC162" s="138"/>
      <c r="DD162" s="138"/>
    </row>
    <row r="163" spans="1:108" ht="18.600000000000001">
      <c r="A163" s="135"/>
      <c r="B163" s="138"/>
      <c r="C163" s="138"/>
      <c r="D163" s="138"/>
      <c r="E163" s="137"/>
      <c r="F163" s="137"/>
      <c r="G163" s="137"/>
      <c r="H163" s="137"/>
      <c r="I163" s="137"/>
      <c r="J163" s="138"/>
      <c r="K163" s="138"/>
      <c r="L163" s="138"/>
      <c r="M163" s="138"/>
      <c r="N163" s="138"/>
      <c r="O163" s="138"/>
      <c r="P163" s="138"/>
      <c r="Q163" s="138"/>
      <c r="R163" s="137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38"/>
      <c r="BM163" s="138"/>
      <c r="BN163" s="138"/>
      <c r="BO163" s="138"/>
      <c r="BP163" s="138"/>
      <c r="BQ163" s="138"/>
      <c r="BR163" s="138"/>
      <c r="BS163" s="138"/>
      <c r="BT163" s="138"/>
      <c r="BU163" s="138"/>
      <c r="BV163" s="138"/>
      <c r="BW163" s="138"/>
      <c r="BX163" s="138"/>
      <c r="BY163" s="138"/>
      <c r="BZ163" s="138"/>
      <c r="CA163" s="138"/>
      <c r="CB163" s="138"/>
      <c r="CC163" s="138"/>
      <c r="CD163" s="138"/>
      <c r="CE163" s="138"/>
      <c r="CF163" s="138"/>
      <c r="CG163" s="138"/>
      <c r="CH163" s="138"/>
      <c r="CI163" s="138"/>
      <c r="CJ163" s="138"/>
      <c r="CK163" s="138"/>
      <c r="CL163" s="138"/>
      <c r="CM163" s="138"/>
      <c r="CN163" s="138"/>
      <c r="CO163" s="138"/>
      <c r="CP163" s="138"/>
      <c r="CQ163" s="138"/>
      <c r="CR163" s="138"/>
      <c r="CS163" s="138"/>
      <c r="CT163" s="138"/>
      <c r="CU163" s="138"/>
      <c r="CV163" s="138"/>
      <c r="CW163" s="138"/>
      <c r="CX163" s="138"/>
      <c r="CY163" s="138"/>
      <c r="CZ163" s="138"/>
      <c r="DA163" s="138"/>
      <c r="DB163" s="138"/>
      <c r="DC163" s="138"/>
      <c r="DD163" s="138"/>
    </row>
    <row r="164" spans="1:108" ht="18.600000000000001">
      <c r="A164" s="135"/>
      <c r="B164" s="138"/>
      <c r="C164" s="138"/>
      <c r="D164" s="138"/>
      <c r="E164" s="137"/>
      <c r="F164" s="137"/>
      <c r="G164" s="138"/>
      <c r="H164" s="137"/>
      <c r="I164" s="137"/>
      <c r="J164" s="138"/>
      <c r="K164" s="138"/>
      <c r="L164" s="137"/>
      <c r="M164" s="137"/>
      <c r="N164" s="137"/>
      <c r="O164" s="137"/>
      <c r="P164" s="137"/>
      <c r="Q164" s="137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38"/>
      <c r="BM164" s="138"/>
      <c r="BN164" s="138"/>
      <c r="BO164" s="138"/>
      <c r="BP164" s="138"/>
      <c r="BQ164" s="138"/>
      <c r="BR164" s="138"/>
      <c r="BS164" s="138"/>
      <c r="BT164" s="138"/>
      <c r="BU164" s="138"/>
      <c r="BV164" s="138"/>
      <c r="BW164" s="138"/>
      <c r="BX164" s="138"/>
      <c r="BY164" s="138"/>
      <c r="BZ164" s="138"/>
      <c r="CA164" s="138"/>
      <c r="CB164" s="138"/>
      <c r="CC164" s="138"/>
      <c r="CD164" s="138"/>
      <c r="CE164" s="138"/>
      <c r="CF164" s="138"/>
      <c r="CG164" s="138"/>
      <c r="CH164" s="138"/>
      <c r="CI164" s="138"/>
      <c r="CJ164" s="138"/>
      <c r="CK164" s="138"/>
      <c r="CL164" s="138"/>
      <c r="CM164" s="138"/>
      <c r="CN164" s="138"/>
      <c r="CO164" s="138"/>
      <c r="CP164" s="138"/>
      <c r="CQ164" s="138"/>
      <c r="CR164" s="138"/>
      <c r="CS164" s="138"/>
      <c r="CT164" s="138"/>
      <c r="CU164" s="138"/>
      <c r="CV164" s="138"/>
      <c r="CW164" s="138"/>
      <c r="CX164" s="138"/>
      <c r="CY164" s="138"/>
      <c r="CZ164" s="138"/>
      <c r="DA164" s="138"/>
      <c r="DB164" s="138"/>
      <c r="DC164" s="138"/>
      <c r="DD164" s="138"/>
    </row>
    <row r="165" spans="1:108" ht="18.600000000000001">
      <c r="A165" s="135"/>
      <c r="B165" s="138"/>
      <c r="C165" s="138"/>
      <c r="D165" s="138"/>
      <c r="E165" s="137"/>
      <c r="F165" s="138"/>
      <c r="G165" s="137"/>
      <c r="H165" s="137"/>
      <c r="I165" s="137"/>
      <c r="J165" s="137"/>
      <c r="K165" s="137"/>
      <c r="L165" s="138"/>
      <c r="M165" s="138"/>
      <c r="N165" s="138"/>
      <c r="O165" s="138"/>
      <c r="P165" s="138"/>
      <c r="Q165" s="138"/>
      <c r="R165" s="137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  <c r="BL165" s="138"/>
      <c r="BM165" s="138"/>
      <c r="BN165" s="138"/>
      <c r="BO165" s="138"/>
      <c r="BP165" s="138"/>
      <c r="BQ165" s="138"/>
      <c r="BR165" s="138"/>
      <c r="BS165" s="138"/>
      <c r="BT165" s="138"/>
      <c r="BU165" s="138"/>
      <c r="BV165" s="138"/>
      <c r="BW165" s="138"/>
      <c r="BX165" s="138"/>
      <c r="BY165" s="138"/>
      <c r="BZ165" s="138"/>
      <c r="CA165" s="138"/>
      <c r="CB165" s="138"/>
      <c r="CC165" s="138"/>
      <c r="CD165" s="138"/>
      <c r="CE165" s="138"/>
      <c r="CF165" s="138"/>
      <c r="CG165" s="138"/>
      <c r="CH165" s="138"/>
      <c r="CI165" s="138"/>
      <c r="CJ165" s="138"/>
      <c r="CK165" s="138"/>
      <c r="CL165" s="138"/>
      <c r="CM165" s="138"/>
      <c r="CN165" s="138"/>
      <c r="CO165" s="138"/>
      <c r="CP165" s="138"/>
      <c r="CQ165" s="138"/>
      <c r="CR165" s="138"/>
      <c r="CS165" s="138"/>
      <c r="CT165" s="138"/>
      <c r="CU165" s="138"/>
      <c r="CV165" s="138"/>
      <c r="CW165" s="138"/>
      <c r="CX165" s="138"/>
      <c r="CY165" s="138"/>
      <c r="CZ165" s="138"/>
      <c r="DA165" s="138"/>
      <c r="DB165" s="138"/>
      <c r="DC165" s="138"/>
      <c r="DD165" s="138"/>
    </row>
    <row r="166" spans="1:108" ht="18.600000000000001">
      <c r="A166" s="135"/>
      <c r="B166" s="138"/>
      <c r="C166" s="138"/>
      <c r="D166" s="138"/>
      <c r="E166" s="137"/>
      <c r="F166" s="138"/>
      <c r="G166" s="138"/>
      <c r="H166" s="137"/>
      <c r="I166" s="137"/>
      <c r="J166" s="138"/>
      <c r="K166" s="138"/>
      <c r="L166" s="137"/>
      <c r="M166" s="137"/>
      <c r="N166" s="137"/>
      <c r="O166" s="137"/>
      <c r="P166" s="137"/>
      <c r="Q166" s="137"/>
      <c r="R166" s="137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  <c r="BL166" s="138"/>
      <c r="BM166" s="138"/>
      <c r="BN166" s="138"/>
      <c r="BO166" s="138"/>
      <c r="BP166" s="138"/>
      <c r="BQ166" s="138"/>
      <c r="BR166" s="138"/>
      <c r="BS166" s="138"/>
      <c r="BT166" s="138"/>
      <c r="BU166" s="138"/>
      <c r="BV166" s="138"/>
      <c r="BW166" s="138"/>
      <c r="BX166" s="138"/>
      <c r="BY166" s="138"/>
      <c r="BZ166" s="138"/>
      <c r="CA166" s="138"/>
      <c r="CB166" s="138"/>
      <c r="CC166" s="138"/>
      <c r="CD166" s="138"/>
      <c r="CE166" s="138"/>
      <c r="CF166" s="138"/>
      <c r="CG166" s="138"/>
      <c r="CH166" s="138"/>
      <c r="CI166" s="138"/>
      <c r="CJ166" s="138"/>
      <c r="CK166" s="138"/>
      <c r="CL166" s="138"/>
      <c r="CM166" s="138"/>
      <c r="CN166" s="138"/>
      <c r="CO166" s="138"/>
      <c r="CP166" s="138"/>
      <c r="CQ166" s="138"/>
      <c r="CR166" s="138"/>
      <c r="CS166" s="138"/>
      <c r="CT166" s="138"/>
      <c r="CU166" s="138"/>
      <c r="CV166" s="138"/>
      <c r="CW166" s="138"/>
      <c r="CX166" s="138"/>
      <c r="CY166" s="138"/>
      <c r="CZ166" s="138"/>
      <c r="DA166" s="138"/>
      <c r="DB166" s="138"/>
      <c r="DC166" s="138"/>
      <c r="DD166" s="138"/>
    </row>
    <row r="167" spans="1:108" ht="18.600000000000001">
      <c r="A167" s="135"/>
      <c r="B167" s="138"/>
      <c r="C167" s="138"/>
      <c r="D167" s="138"/>
      <c r="E167" s="137"/>
      <c r="F167" s="137"/>
      <c r="G167" s="138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  <c r="BL167" s="138"/>
      <c r="BM167" s="138"/>
      <c r="BN167" s="138"/>
      <c r="BO167" s="138"/>
      <c r="BP167" s="138"/>
      <c r="BQ167" s="138"/>
      <c r="BR167" s="138"/>
      <c r="BS167" s="138"/>
      <c r="BT167" s="138"/>
      <c r="BU167" s="138"/>
      <c r="BV167" s="138"/>
      <c r="BW167" s="138"/>
      <c r="BX167" s="138"/>
      <c r="BY167" s="138"/>
      <c r="BZ167" s="138"/>
      <c r="CA167" s="138"/>
      <c r="CB167" s="138"/>
      <c r="CC167" s="138"/>
      <c r="CD167" s="138"/>
      <c r="CE167" s="138"/>
      <c r="CF167" s="138"/>
      <c r="CG167" s="138"/>
      <c r="CH167" s="138"/>
      <c r="CI167" s="138"/>
      <c r="CJ167" s="138"/>
      <c r="CK167" s="138"/>
      <c r="CL167" s="138"/>
      <c r="CM167" s="138"/>
      <c r="CN167" s="138"/>
      <c r="CO167" s="138"/>
      <c r="CP167" s="138"/>
      <c r="CQ167" s="138"/>
      <c r="CR167" s="138"/>
      <c r="CS167" s="138"/>
      <c r="CT167" s="138"/>
      <c r="CU167" s="138"/>
      <c r="CV167" s="138"/>
      <c r="CW167" s="138"/>
      <c r="CX167" s="138"/>
      <c r="CY167" s="138"/>
      <c r="CZ167" s="138"/>
      <c r="DA167" s="138"/>
      <c r="DB167" s="138"/>
      <c r="DC167" s="138"/>
      <c r="DD167" s="138"/>
    </row>
    <row r="168" spans="1:108" ht="18.600000000000001">
      <c r="A168" s="135"/>
      <c r="B168" s="138"/>
      <c r="C168" s="138"/>
      <c r="D168" s="138"/>
      <c r="E168" s="137"/>
      <c r="F168" s="137"/>
      <c r="G168" s="137"/>
      <c r="H168" s="137"/>
      <c r="I168" s="137"/>
      <c r="J168" s="137"/>
      <c r="K168" s="137"/>
      <c r="L168" s="138"/>
      <c r="M168" s="138"/>
      <c r="N168" s="138"/>
      <c r="O168" s="138"/>
      <c r="P168" s="138"/>
      <c r="Q168" s="138"/>
      <c r="R168" s="137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  <c r="BL168" s="138"/>
      <c r="BM168" s="138"/>
      <c r="BN168" s="138"/>
      <c r="BO168" s="138"/>
      <c r="BP168" s="138"/>
      <c r="BQ168" s="138"/>
      <c r="BR168" s="138"/>
      <c r="BS168" s="138"/>
      <c r="BT168" s="138"/>
      <c r="BU168" s="138"/>
      <c r="BV168" s="138"/>
      <c r="BW168" s="138"/>
      <c r="BX168" s="138"/>
      <c r="BY168" s="138"/>
      <c r="BZ168" s="138"/>
      <c r="CA168" s="138"/>
      <c r="CB168" s="138"/>
      <c r="CC168" s="138"/>
      <c r="CD168" s="138"/>
      <c r="CE168" s="138"/>
      <c r="CF168" s="138"/>
      <c r="CG168" s="138"/>
      <c r="CH168" s="138"/>
      <c r="CI168" s="138"/>
      <c r="CJ168" s="138"/>
      <c r="CK168" s="138"/>
      <c r="CL168" s="138"/>
      <c r="CM168" s="138"/>
      <c r="CN168" s="138"/>
      <c r="CO168" s="138"/>
      <c r="CP168" s="138"/>
      <c r="CQ168" s="138"/>
      <c r="CR168" s="138"/>
      <c r="CS168" s="138"/>
      <c r="CT168" s="138"/>
      <c r="CU168" s="138"/>
      <c r="CV168" s="138"/>
      <c r="CW168" s="138"/>
      <c r="CX168" s="138"/>
      <c r="CY168" s="138"/>
      <c r="CZ168" s="138"/>
      <c r="DA168" s="138"/>
      <c r="DB168" s="138"/>
      <c r="DC168" s="138"/>
      <c r="DD168" s="138"/>
    </row>
    <row r="169" spans="1:108" ht="18.600000000000001">
      <c r="A169" s="135"/>
      <c r="B169" s="138"/>
      <c r="C169" s="138"/>
      <c r="D169" s="138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  <c r="BL169" s="138"/>
      <c r="BM169" s="138"/>
      <c r="BN169" s="138"/>
      <c r="BO169" s="138"/>
      <c r="BP169" s="138"/>
      <c r="BQ169" s="138"/>
      <c r="BR169" s="138"/>
      <c r="BS169" s="138"/>
      <c r="BT169" s="138"/>
      <c r="BU169" s="138"/>
      <c r="BV169" s="138"/>
      <c r="BW169" s="138"/>
      <c r="BX169" s="138"/>
      <c r="BY169" s="138"/>
      <c r="BZ169" s="138"/>
      <c r="CA169" s="138"/>
      <c r="CB169" s="138"/>
      <c r="CC169" s="138"/>
      <c r="CD169" s="138"/>
      <c r="CE169" s="138"/>
      <c r="CF169" s="138"/>
      <c r="CG169" s="138"/>
      <c r="CH169" s="138"/>
      <c r="CI169" s="138"/>
      <c r="CJ169" s="138"/>
      <c r="CK169" s="138"/>
      <c r="CL169" s="138"/>
      <c r="CM169" s="138"/>
      <c r="CN169" s="138"/>
      <c r="CO169" s="138"/>
      <c r="CP169" s="138"/>
      <c r="CQ169" s="138"/>
      <c r="CR169" s="138"/>
      <c r="CS169" s="138"/>
      <c r="CT169" s="138"/>
      <c r="CU169" s="138"/>
      <c r="CV169" s="138"/>
      <c r="CW169" s="138"/>
      <c r="CX169" s="138"/>
      <c r="CY169" s="138"/>
      <c r="CZ169" s="138"/>
      <c r="DA169" s="138"/>
      <c r="DB169" s="138"/>
      <c r="DC169" s="138"/>
      <c r="DD169" s="138"/>
    </row>
    <row r="170" spans="1:108" ht="18.600000000000001">
      <c r="A170" s="135"/>
      <c r="B170" s="138"/>
      <c r="C170" s="138"/>
      <c r="D170" s="138"/>
      <c r="E170" s="138"/>
      <c r="F170" s="138"/>
      <c r="G170" s="138"/>
      <c r="H170" s="137"/>
      <c r="I170" s="137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  <c r="BL170" s="138"/>
      <c r="BM170" s="138"/>
      <c r="BN170" s="138"/>
      <c r="BO170" s="138"/>
      <c r="BP170" s="138"/>
      <c r="BQ170" s="138"/>
      <c r="BR170" s="138"/>
      <c r="BS170" s="138"/>
      <c r="BT170" s="138"/>
      <c r="BU170" s="138"/>
      <c r="BV170" s="138"/>
      <c r="BW170" s="138"/>
      <c r="BX170" s="138"/>
      <c r="BY170" s="138"/>
      <c r="BZ170" s="138"/>
      <c r="CA170" s="138"/>
      <c r="CB170" s="138"/>
      <c r="CC170" s="138"/>
      <c r="CD170" s="138"/>
      <c r="CE170" s="138"/>
      <c r="CF170" s="138"/>
      <c r="CG170" s="138"/>
      <c r="CH170" s="138"/>
      <c r="CI170" s="138"/>
      <c r="CJ170" s="138"/>
      <c r="CK170" s="138"/>
      <c r="CL170" s="138"/>
      <c r="CM170" s="138"/>
      <c r="CN170" s="138"/>
      <c r="CO170" s="138"/>
      <c r="CP170" s="138"/>
      <c r="CQ170" s="138"/>
      <c r="CR170" s="138"/>
      <c r="CS170" s="138"/>
      <c r="CT170" s="138"/>
      <c r="CU170" s="138"/>
      <c r="CV170" s="138"/>
      <c r="CW170" s="138"/>
      <c r="CX170" s="138"/>
      <c r="CY170" s="138"/>
      <c r="CZ170" s="138"/>
      <c r="DA170" s="138"/>
      <c r="DB170" s="138"/>
      <c r="DC170" s="138"/>
      <c r="DD170" s="138"/>
    </row>
    <row r="171" spans="1:108" ht="18.600000000000001">
      <c r="A171" s="135"/>
      <c r="B171" s="138"/>
      <c r="C171" s="138"/>
      <c r="D171" s="138"/>
      <c r="E171" s="137"/>
      <c r="F171" s="137"/>
      <c r="G171" s="137"/>
      <c r="H171" s="138"/>
      <c r="I171" s="138"/>
      <c r="J171" s="137"/>
      <c r="K171" s="137"/>
      <c r="L171" s="138"/>
      <c r="M171" s="138"/>
      <c r="N171" s="138"/>
      <c r="O171" s="138"/>
      <c r="P171" s="138"/>
      <c r="Q171" s="138"/>
      <c r="R171" s="137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  <c r="BL171" s="138"/>
      <c r="BM171" s="138"/>
      <c r="BN171" s="138"/>
      <c r="BO171" s="138"/>
      <c r="BP171" s="138"/>
      <c r="BQ171" s="138"/>
      <c r="BR171" s="138"/>
      <c r="BS171" s="138"/>
      <c r="BT171" s="138"/>
      <c r="BU171" s="138"/>
      <c r="BV171" s="138"/>
      <c r="BW171" s="138"/>
      <c r="BX171" s="138"/>
      <c r="BY171" s="138"/>
      <c r="BZ171" s="138"/>
      <c r="CA171" s="138"/>
      <c r="CB171" s="138"/>
      <c r="CC171" s="138"/>
      <c r="CD171" s="138"/>
      <c r="CE171" s="138"/>
      <c r="CF171" s="138"/>
      <c r="CG171" s="138"/>
      <c r="CH171" s="138"/>
      <c r="CI171" s="138"/>
      <c r="CJ171" s="138"/>
      <c r="CK171" s="138"/>
      <c r="CL171" s="138"/>
      <c r="CM171" s="138"/>
      <c r="CN171" s="138"/>
      <c r="CO171" s="138"/>
      <c r="CP171" s="138"/>
      <c r="CQ171" s="138"/>
      <c r="CR171" s="138"/>
      <c r="CS171" s="138"/>
      <c r="CT171" s="138"/>
      <c r="CU171" s="138"/>
      <c r="CV171" s="138"/>
      <c r="CW171" s="138"/>
      <c r="CX171" s="138"/>
      <c r="CY171" s="138"/>
      <c r="CZ171" s="138"/>
      <c r="DA171" s="138"/>
      <c r="DB171" s="138"/>
      <c r="DC171" s="138"/>
      <c r="DD171" s="138"/>
    </row>
    <row r="172" spans="1:108" ht="18.600000000000001">
      <c r="A172" s="135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7"/>
      <c r="M172" s="137"/>
      <c r="N172" s="137"/>
      <c r="O172" s="137"/>
      <c r="P172" s="137"/>
      <c r="Q172" s="137"/>
      <c r="R172" s="137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  <c r="BL172" s="138"/>
      <c r="BM172" s="138"/>
      <c r="BN172" s="138"/>
      <c r="BO172" s="138"/>
      <c r="BP172" s="138"/>
      <c r="BQ172" s="138"/>
      <c r="BR172" s="138"/>
      <c r="BS172" s="138"/>
      <c r="BT172" s="138"/>
      <c r="BU172" s="138"/>
      <c r="BV172" s="138"/>
      <c r="BW172" s="138"/>
      <c r="BX172" s="138"/>
      <c r="BY172" s="138"/>
      <c r="BZ172" s="138"/>
      <c r="CA172" s="138"/>
      <c r="CB172" s="138"/>
      <c r="CC172" s="138"/>
      <c r="CD172" s="138"/>
      <c r="CE172" s="138"/>
      <c r="CF172" s="138"/>
      <c r="CG172" s="138"/>
      <c r="CH172" s="138"/>
      <c r="CI172" s="138"/>
      <c r="CJ172" s="138"/>
      <c r="CK172" s="138"/>
      <c r="CL172" s="138"/>
      <c r="CM172" s="138"/>
      <c r="CN172" s="138"/>
      <c r="CO172" s="138"/>
      <c r="CP172" s="138"/>
      <c r="CQ172" s="138"/>
      <c r="CR172" s="138"/>
      <c r="CS172" s="138"/>
      <c r="CT172" s="138"/>
      <c r="CU172" s="138"/>
      <c r="CV172" s="138"/>
      <c r="CW172" s="138"/>
      <c r="CX172" s="138"/>
      <c r="CY172" s="138"/>
      <c r="CZ172" s="138"/>
      <c r="DA172" s="138"/>
      <c r="DB172" s="138"/>
      <c r="DC172" s="138"/>
      <c r="DD172" s="138"/>
    </row>
    <row r="173" spans="1:108" ht="18.600000000000001">
      <c r="A173" s="135"/>
      <c r="B173" s="138"/>
      <c r="C173" s="138"/>
      <c r="D173" s="138"/>
      <c r="E173" s="137"/>
      <c r="F173" s="137"/>
      <c r="G173" s="137"/>
      <c r="H173" s="137"/>
      <c r="I173" s="137"/>
      <c r="J173" s="138"/>
      <c r="K173" s="138"/>
      <c r="L173" s="137"/>
      <c r="M173" s="137"/>
      <c r="N173" s="137"/>
      <c r="O173" s="137"/>
      <c r="P173" s="137"/>
      <c r="Q173" s="137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  <c r="BL173" s="138"/>
      <c r="BM173" s="138"/>
      <c r="BN173" s="138"/>
      <c r="BO173" s="138"/>
      <c r="BP173" s="138"/>
      <c r="BQ173" s="138"/>
      <c r="BR173" s="138"/>
      <c r="BS173" s="138"/>
      <c r="BT173" s="138"/>
      <c r="BU173" s="138"/>
      <c r="BV173" s="138"/>
      <c r="BW173" s="138"/>
      <c r="BX173" s="138"/>
      <c r="BY173" s="138"/>
      <c r="BZ173" s="138"/>
      <c r="CA173" s="138"/>
      <c r="CB173" s="138"/>
      <c r="CC173" s="138"/>
      <c r="CD173" s="138"/>
      <c r="CE173" s="138"/>
      <c r="CF173" s="138"/>
      <c r="CG173" s="138"/>
      <c r="CH173" s="138"/>
      <c r="CI173" s="138"/>
      <c r="CJ173" s="138"/>
      <c r="CK173" s="138"/>
      <c r="CL173" s="138"/>
      <c r="CM173" s="138"/>
      <c r="CN173" s="138"/>
      <c r="CO173" s="138"/>
      <c r="CP173" s="138"/>
      <c r="CQ173" s="138"/>
      <c r="CR173" s="138"/>
      <c r="CS173" s="138"/>
      <c r="CT173" s="138"/>
      <c r="CU173" s="138"/>
      <c r="CV173" s="138"/>
      <c r="CW173" s="138"/>
      <c r="CX173" s="138"/>
      <c r="CY173" s="138"/>
      <c r="CZ173" s="138"/>
      <c r="DA173" s="138"/>
      <c r="DB173" s="138"/>
      <c r="DC173" s="138"/>
      <c r="DD173" s="138"/>
    </row>
    <row r="174" spans="1:108" ht="18.600000000000001">
      <c r="A174" s="135"/>
      <c r="B174" s="138"/>
      <c r="C174" s="137"/>
      <c r="D174" s="137"/>
      <c r="E174" s="137"/>
      <c r="F174" s="138"/>
      <c r="G174" s="138"/>
      <c r="H174" s="138"/>
      <c r="I174" s="138"/>
      <c r="J174" s="137"/>
      <c r="K174" s="137"/>
      <c r="L174" s="138"/>
      <c r="M174" s="138"/>
      <c r="N174" s="138"/>
      <c r="O174" s="138"/>
      <c r="P174" s="138"/>
      <c r="Q174" s="138"/>
      <c r="R174" s="137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  <c r="BL174" s="138"/>
      <c r="BM174" s="138"/>
      <c r="BN174" s="138"/>
      <c r="BO174" s="138"/>
      <c r="BP174" s="138"/>
      <c r="BQ174" s="138"/>
      <c r="BR174" s="138"/>
      <c r="BS174" s="138"/>
      <c r="BT174" s="138"/>
      <c r="BU174" s="138"/>
      <c r="BV174" s="138"/>
      <c r="BW174" s="138"/>
      <c r="BX174" s="138"/>
      <c r="BY174" s="138"/>
      <c r="BZ174" s="138"/>
      <c r="CA174" s="138"/>
      <c r="CB174" s="138"/>
      <c r="CC174" s="138"/>
      <c r="CD174" s="138"/>
      <c r="CE174" s="138"/>
      <c r="CF174" s="138"/>
      <c r="CG174" s="138"/>
      <c r="CH174" s="138"/>
      <c r="CI174" s="138"/>
      <c r="CJ174" s="138"/>
      <c r="CK174" s="138"/>
      <c r="CL174" s="138"/>
      <c r="CM174" s="138"/>
      <c r="CN174" s="138"/>
      <c r="CO174" s="138"/>
      <c r="CP174" s="138"/>
      <c r="CQ174" s="138"/>
      <c r="CR174" s="138"/>
      <c r="CS174" s="138"/>
      <c r="CT174" s="138"/>
      <c r="CU174" s="138"/>
      <c r="CV174" s="138"/>
      <c r="CW174" s="138"/>
      <c r="CX174" s="138"/>
      <c r="CY174" s="138"/>
      <c r="CZ174" s="138"/>
      <c r="DA174" s="138"/>
      <c r="DB174" s="138"/>
      <c r="DC174" s="138"/>
      <c r="DD174" s="138"/>
    </row>
    <row r="175" spans="1:108" ht="18.600000000000001">
      <c r="A175" s="135"/>
      <c r="B175" s="138"/>
      <c r="C175" s="137"/>
      <c r="D175" s="137"/>
      <c r="E175" s="137"/>
      <c r="F175" s="137"/>
      <c r="G175" s="137"/>
      <c r="H175" s="138"/>
      <c r="I175" s="138"/>
      <c r="J175" s="137"/>
      <c r="K175" s="137"/>
      <c r="L175" s="137"/>
      <c r="M175" s="137"/>
      <c r="N175" s="137"/>
      <c r="O175" s="137"/>
      <c r="P175" s="137"/>
      <c r="Q175" s="137"/>
      <c r="R175" s="137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  <c r="BL175" s="138"/>
      <c r="BM175" s="138"/>
      <c r="BN175" s="138"/>
      <c r="BO175" s="138"/>
      <c r="BP175" s="138"/>
      <c r="BQ175" s="138"/>
      <c r="BR175" s="138"/>
      <c r="BS175" s="138"/>
      <c r="BT175" s="138"/>
      <c r="BU175" s="138"/>
      <c r="BV175" s="138"/>
      <c r="BW175" s="138"/>
      <c r="BX175" s="138"/>
      <c r="BY175" s="138"/>
      <c r="BZ175" s="138"/>
      <c r="CA175" s="138"/>
      <c r="CB175" s="138"/>
      <c r="CC175" s="138"/>
      <c r="CD175" s="138"/>
      <c r="CE175" s="138"/>
      <c r="CF175" s="138"/>
      <c r="CG175" s="138"/>
      <c r="CH175" s="138"/>
      <c r="CI175" s="138"/>
      <c r="CJ175" s="138"/>
      <c r="CK175" s="138"/>
      <c r="CL175" s="138"/>
      <c r="CM175" s="138"/>
      <c r="CN175" s="138"/>
      <c r="CO175" s="138"/>
      <c r="CP175" s="138"/>
      <c r="CQ175" s="138"/>
      <c r="CR175" s="138"/>
      <c r="CS175" s="138"/>
      <c r="CT175" s="138"/>
      <c r="CU175" s="138"/>
      <c r="CV175" s="138"/>
      <c r="CW175" s="138"/>
      <c r="CX175" s="138"/>
      <c r="CY175" s="138"/>
      <c r="CZ175" s="138"/>
      <c r="DA175" s="138"/>
      <c r="DB175" s="138"/>
      <c r="DC175" s="138"/>
      <c r="DD175" s="138"/>
    </row>
    <row r="176" spans="1:108" ht="18.600000000000001">
      <c r="A176" s="135"/>
      <c r="B176" s="138"/>
      <c r="C176" s="137"/>
      <c r="D176" s="137"/>
      <c r="E176" s="137"/>
      <c r="F176" s="138"/>
      <c r="G176" s="138"/>
      <c r="H176" s="137"/>
      <c r="I176" s="137"/>
      <c r="J176" s="138"/>
      <c r="K176" s="138"/>
      <c r="L176" s="137"/>
      <c r="M176" s="137"/>
      <c r="N176" s="137"/>
      <c r="O176" s="137"/>
      <c r="P176" s="137"/>
      <c r="Q176" s="137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  <c r="BL176" s="138"/>
      <c r="BM176" s="138"/>
      <c r="BN176" s="138"/>
      <c r="BO176" s="138"/>
      <c r="BP176" s="138"/>
      <c r="BQ176" s="138"/>
      <c r="BR176" s="138"/>
      <c r="BS176" s="138"/>
      <c r="BT176" s="138"/>
      <c r="BU176" s="138"/>
      <c r="BV176" s="138"/>
      <c r="BW176" s="138"/>
      <c r="BX176" s="138"/>
      <c r="BY176" s="138"/>
      <c r="BZ176" s="138"/>
      <c r="CA176" s="138"/>
      <c r="CB176" s="138"/>
      <c r="CC176" s="138"/>
      <c r="CD176" s="138"/>
      <c r="CE176" s="138"/>
      <c r="CF176" s="138"/>
      <c r="CG176" s="138"/>
      <c r="CH176" s="138"/>
      <c r="CI176" s="138"/>
      <c r="CJ176" s="138"/>
      <c r="CK176" s="138"/>
      <c r="CL176" s="138"/>
      <c r="CM176" s="138"/>
      <c r="CN176" s="138"/>
      <c r="CO176" s="138"/>
      <c r="CP176" s="138"/>
      <c r="CQ176" s="138"/>
      <c r="CR176" s="138"/>
      <c r="CS176" s="138"/>
      <c r="CT176" s="138"/>
      <c r="CU176" s="138"/>
      <c r="CV176" s="138"/>
      <c r="CW176" s="138"/>
      <c r="CX176" s="138"/>
      <c r="CY176" s="138"/>
      <c r="CZ176" s="138"/>
      <c r="DA176" s="138"/>
      <c r="DB176" s="138"/>
      <c r="DC176" s="138"/>
      <c r="DD176" s="138"/>
    </row>
    <row r="177" spans="1:108" ht="18.600000000000001">
      <c r="A177" s="135"/>
      <c r="B177" s="138"/>
      <c r="C177" s="137"/>
      <c r="D177" s="137"/>
      <c r="E177" s="138"/>
      <c r="F177" s="138"/>
      <c r="G177" s="138"/>
      <c r="H177" s="137"/>
      <c r="I177" s="137"/>
      <c r="J177" s="137"/>
      <c r="K177" s="137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  <c r="BL177" s="138"/>
      <c r="BM177" s="138"/>
      <c r="BN177" s="138"/>
      <c r="BO177" s="138"/>
      <c r="BP177" s="138"/>
      <c r="BQ177" s="138"/>
      <c r="BR177" s="138"/>
      <c r="BS177" s="138"/>
      <c r="BT177" s="138"/>
      <c r="BU177" s="138"/>
      <c r="BV177" s="138"/>
      <c r="BW177" s="138"/>
      <c r="BX177" s="138"/>
      <c r="BY177" s="138"/>
      <c r="BZ177" s="138"/>
      <c r="CA177" s="138"/>
      <c r="CB177" s="138"/>
      <c r="CC177" s="138"/>
      <c r="CD177" s="138"/>
      <c r="CE177" s="138"/>
      <c r="CF177" s="138"/>
      <c r="CG177" s="138"/>
      <c r="CH177" s="138"/>
      <c r="CI177" s="138"/>
      <c r="CJ177" s="138"/>
      <c r="CK177" s="138"/>
      <c r="CL177" s="138"/>
      <c r="CM177" s="138"/>
      <c r="CN177" s="138"/>
      <c r="CO177" s="138"/>
      <c r="CP177" s="138"/>
      <c r="CQ177" s="138"/>
      <c r="CR177" s="138"/>
      <c r="CS177" s="138"/>
      <c r="CT177" s="138"/>
      <c r="CU177" s="138"/>
      <c r="CV177" s="138"/>
      <c r="CW177" s="138"/>
      <c r="CX177" s="138"/>
      <c r="CY177" s="138"/>
      <c r="CZ177" s="138"/>
      <c r="DA177" s="138"/>
      <c r="DB177" s="138"/>
      <c r="DC177" s="138"/>
      <c r="DD177" s="138"/>
    </row>
    <row r="178" spans="1:108" ht="18.600000000000001">
      <c r="A178" s="135"/>
      <c r="B178" s="138"/>
      <c r="C178" s="137"/>
      <c r="D178" s="137"/>
      <c r="E178" s="138"/>
      <c r="F178" s="138"/>
      <c r="G178" s="137"/>
      <c r="H178" s="138"/>
      <c r="I178" s="138"/>
      <c r="J178" s="137"/>
      <c r="K178" s="137"/>
      <c r="L178" s="138"/>
      <c r="M178" s="138"/>
      <c r="N178" s="138"/>
      <c r="O178" s="138"/>
      <c r="P178" s="138"/>
      <c r="Q178" s="138"/>
      <c r="R178" s="137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  <c r="BM178" s="138"/>
      <c r="BN178" s="138"/>
      <c r="BO178" s="138"/>
      <c r="BP178" s="138"/>
      <c r="BQ178" s="138"/>
      <c r="BR178" s="138"/>
      <c r="BS178" s="138"/>
      <c r="BT178" s="138"/>
      <c r="BU178" s="138"/>
      <c r="BV178" s="138"/>
      <c r="BW178" s="138"/>
      <c r="BX178" s="138"/>
      <c r="BY178" s="138"/>
      <c r="BZ178" s="138"/>
      <c r="CA178" s="138"/>
      <c r="CB178" s="138"/>
      <c r="CC178" s="138"/>
      <c r="CD178" s="138"/>
      <c r="CE178" s="138"/>
      <c r="CF178" s="138"/>
      <c r="CG178" s="138"/>
      <c r="CH178" s="138"/>
      <c r="CI178" s="138"/>
      <c r="CJ178" s="138"/>
      <c r="CK178" s="138"/>
      <c r="CL178" s="138"/>
      <c r="CM178" s="138"/>
      <c r="CN178" s="138"/>
      <c r="CO178" s="138"/>
      <c r="CP178" s="138"/>
      <c r="CQ178" s="138"/>
      <c r="CR178" s="138"/>
      <c r="CS178" s="138"/>
      <c r="CT178" s="138"/>
      <c r="CU178" s="138"/>
      <c r="CV178" s="138"/>
      <c r="CW178" s="138"/>
      <c r="CX178" s="138"/>
      <c r="CY178" s="138"/>
      <c r="CZ178" s="138"/>
      <c r="DA178" s="138"/>
      <c r="DB178" s="138"/>
      <c r="DC178" s="138"/>
      <c r="DD178" s="138"/>
    </row>
    <row r="179" spans="1:108" ht="18.600000000000001">
      <c r="A179" s="135"/>
      <c r="B179" s="138"/>
      <c r="C179" s="137"/>
      <c r="D179" s="137"/>
      <c r="E179" s="138"/>
      <c r="F179" s="138"/>
      <c r="G179" s="138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  <c r="BL179" s="138"/>
      <c r="BM179" s="138"/>
      <c r="BN179" s="138"/>
      <c r="BO179" s="138"/>
      <c r="BP179" s="138"/>
      <c r="BQ179" s="138"/>
      <c r="BR179" s="138"/>
      <c r="BS179" s="138"/>
      <c r="BT179" s="138"/>
      <c r="BU179" s="138"/>
      <c r="BV179" s="138"/>
      <c r="BW179" s="138"/>
      <c r="BX179" s="138"/>
      <c r="BY179" s="138"/>
      <c r="BZ179" s="138"/>
      <c r="CA179" s="138"/>
      <c r="CB179" s="138"/>
      <c r="CC179" s="138"/>
      <c r="CD179" s="138"/>
      <c r="CE179" s="138"/>
      <c r="CF179" s="138"/>
      <c r="CG179" s="138"/>
      <c r="CH179" s="138"/>
      <c r="CI179" s="138"/>
      <c r="CJ179" s="138"/>
      <c r="CK179" s="138"/>
      <c r="CL179" s="138"/>
      <c r="CM179" s="138"/>
      <c r="CN179" s="138"/>
      <c r="CO179" s="138"/>
      <c r="CP179" s="138"/>
      <c r="CQ179" s="138"/>
      <c r="CR179" s="138"/>
      <c r="CS179" s="138"/>
      <c r="CT179" s="138"/>
      <c r="CU179" s="138"/>
      <c r="CV179" s="138"/>
      <c r="CW179" s="138"/>
      <c r="CX179" s="138"/>
      <c r="CY179" s="138"/>
      <c r="CZ179" s="138"/>
      <c r="DA179" s="138"/>
      <c r="DB179" s="138"/>
      <c r="DC179" s="138"/>
      <c r="DD179" s="138"/>
    </row>
    <row r="180" spans="1:108" ht="18.600000000000001">
      <c r="A180" s="135"/>
      <c r="B180" s="138"/>
      <c r="C180" s="137"/>
      <c r="D180" s="137"/>
      <c r="E180" s="138"/>
      <c r="F180" s="138"/>
      <c r="G180" s="137"/>
      <c r="H180" s="137"/>
      <c r="I180" s="137"/>
      <c r="J180" s="138"/>
      <c r="K180" s="138"/>
      <c r="L180" s="137"/>
      <c r="M180" s="137"/>
      <c r="N180" s="137"/>
      <c r="O180" s="137"/>
      <c r="P180" s="137"/>
      <c r="Q180" s="137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  <c r="BL180" s="138"/>
      <c r="BM180" s="138"/>
      <c r="BN180" s="138"/>
      <c r="BO180" s="138"/>
      <c r="BP180" s="138"/>
      <c r="BQ180" s="138"/>
      <c r="BR180" s="138"/>
      <c r="BS180" s="138"/>
      <c r="BT180" s="138"/>
      <c r="BU180" s="138"/>
      <c r="BV180" s="138"/>
      <c r="BW180" s="138"/>
      <c r="BX180" s="138"/>
      <c r="BY180" s="138"/>
      <c r="BZ180" s="138"/>
      <c r="CA180" s="138"/>
      <c r="CB180" s="138"/>
      <c r="CC180" s="138"/>
      <c r="CD180" s="138"/>
      <c r="CE180" s="138"/>
      <c r="CF180" s="138"/>
      <c r="CG180" s="138"/>
      <c r="CH180" s="138"/>
      <c r="CI180" s="138"/>
      <c r="CJ180" s="138"/>
      <c r="CK180" s="138"/>
      <c r="CL180" s="138"/>
      <c r="CM180" s="138"/>
      <c r="CN180" s="138"/>
      <c r="CO180" s="138"/>
      <c r="CP180" s="138"/>
      <c r="CQ180" s="138"/>
      <c r="CR180" s="138"/>
      <c r="CS180" s="138"/>
      <c r="CT180" s="138"/>
      <c r="CU180" s="138"/>
      <c r="CV180" s="138"/>
      <c r="CW180" s="138"/>
      <c r="CX180" s="138"/>
      <c r="CY180" s="138"/>
      <c r="CZ180" s="138"/>
      <c r="DA180" s="138"/>
      <c r="DB180" s="138"/>
      <c r="DC180" s="138"/>
      <c r="DD180" s="138"/>
    </row>
    <row r="181" spans="1:108" ht="18.600000000000001">
      <c r="A181" s="135"/>
      <c r="B181" s="138"/>
      <c r="C181" s="137"/>
      <c r="D181" s="137"/>
      <c r="E181" s="138"/>
      <c r="F181" s="138"/>
      <c r="G181" s="138"/>
      <c r="H181" s="137"/>
      <c r="I181" s="137"/>
      <c r="J181" s="137"/>
      <c r="K181" s="137"/>
      <c r="L181" s="138"/>
      <c r="M181" s="138"/>
      <c r="N181" s="138"/>
      <c r="O181" s="138"/>
      <c r="P181" s="138"/>
      <c r="Q181" s="138"/>
      <c r="R181" s="137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  <c r="BL181" s="138"/>
      <c r="BM181" s="138"/>
      <c r="BN181" s="138"/>
      <c r="BO181" s="138"/>
      <c r="BP181" s="138"/>
      <c r="BQ181" s="138"/>
      <c r="BR181" s="138"/>
      <c r="BS181" s="138"/>
      <c r="BT181" s="138"/>
      <c r="BU181" s="138"/>
      <c r="BV181" s="138"/>
      <c r="BW181" s="138"/>
      <c r="BX181" s="138"/>
      <c r="BY181" s="138"/>
      <c r="BZ181" s="138"/>
      <c r="CA181" s="138"/>
      <c r="CB181" s="138"/>
      <c r="CC181" s="138"/>
      <c r="CD181" s="138"/>
      <c r="CE181" s="138"/>
      <c r="CF181" s="138"/>
      <c r="CG181" s="138"/>
      <c r="CH181" s="138"/>
      <c r="CI181" s="138"/>
      <c r="CJ181" s="138"/>
      <c r="CK181" s="138"/>
      <c r="CL181" s="138"/>
      <c r="CM181" s="138"/>
      <c r="CN181" s="138"/>
      <c r="CO181" s="138"/>
      <c r="CP181" s="138"/>
      <c r="CQ181" s="138"/>
      <c r="CR181" s="138"/>
      <c r="CS181" s="138"/>
      <c r="CT181" s="138"/>
      <c r="CU181" s="138"/>
      <c r="CV181" s="138"/>
      <c r="CW181" s="138"/>
      <c r="CX181" s="138"/>
      <c r="CY181" s="138"/>
      <c r="CZ181" s="138"/>
      <c r="DA181" s="138"/>
      <c r="DB181" s="138"/>
      <c r="DC181" s="138"/>
      <c r="DD181" s="138"/>
    </row>
    <row r="182" spans="1:108" ht="18.600000000000001">
      <c r="A182" s="135"/>
      <c r="B182" s="138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  <c r="BM182" s="138"/>
      <c r="BN182" s="138"/>
      <c r="BO182" s="138"/>
      <c r="BP182" s="138"/>
      <c r="BQ182" s="138"/>
      <c r="BR182" s="138"/>
      <c r="BS182" s="138"/>
      <c r="BT182" s="138"/>
      <c r="BU182" s="138"/>
      <c r="BV182" s="138"/>
      <c r="BW182" s="138"/>
      <c r="BX182" s="138"/>
      <c r="BY182" s="138"/>
      <c r="BZ182" s="138"/>
      <c r="CA182" s="138"/>
      <c r="CB182" s="138"/>
      <c r="CC182" s="138"/>
      <c r="CD182" s="138"/>
      <c r="CE182" s="138"/>
      <c r="CF182" s="138"/>
      <c r="CG182" s="138"/>
      <c r="CH182" s="138"/>
      <c r="CI182" s="138"/>
      <c r="CJ182" s="138"/>
      <c r="CK182" s="138"/>
      <c r="CL182" s="138"/>
      <c r="CM182" s="138"/>
      <c r="CN182" s="138"/>
      <c r="CO182" s="138"/>
      <c r="CP182" s="138"/>
      <c r="CQ182" s="138"/>
      <c r="CR182" s="138"/>
      <c r="CS182" s="138"/>
      <c r="CT182" s="138"/>
      <c r="CU182" s="138"/>
      <c r="CV182" s="138"/>
      <c r="CW182" s="138"/>
      <c r="CX182" s="138"/>
      <c r="CY182" s="138"/>
      <c r="CZ182" s="138"/>
      <c r="DA182" s="138"/>
      <c r="DB182" s="138"/>
      <c r="DC182" s="138"/>
      <c r="DD182" s="138"/>
    </row>
    <row r="183" spans="1:108" ht="18.600000000000001">
      <c r="A183" s="135"/>
      <c r="B183" s="138"/>
      <c r="C183" s="137"/>
      <c r="D183" s="137"/>
      <c r="E183" s="138"/>
      <c r="F183" s="138"/>
      <c r="G183" s="138"/>
      <c r="H183" s="137"/>
      <c r="I183" s="137"/>
      <c r="J183" s="138"/>
      <c r="K183" s="138"/>
      <c r="L183" s="137"/>
      <c r="M183" s="137"/>
      <c r="N183" s="137"/>
      <c r="O183" s="137"/>
      <c r="P183" s="137"/>
      <c r="Q183" s="137"/>
      <c r="R183" s="137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  <c r="BM183" s="138"/>
      <c r="BN183" s="138"/>
      <c r="BO183" s="138"/>
      <c r="BP183" s="138"/>
      <c r="BQ183" s="138"/>
      <c r="BR183" s="138"/>
      <c r="BS183" s="138"/>
      <c r="BT183" s="138"/>
      <c r="BU183" s="138"/>
      <c r="BV183" s="138"/>
      <c r="BW183" s="138"/>
      <c r="BX183" s="138"/>
      <c r="BY183" s="138"/>
      <c r="BZ183" s="138"/>
      <c r="CA183" s="138"/>
      <c r="CB183" s="138"/>
      <c r="CC183" s="138"/>
      <c r="CD183" s="138"/>
      <c r="CE183" s="138"/>
      <c r="CF183" s="138"/>
      <c r="CG183" s="138"/>
      <c r="CH183" s="138"/>
      <c r="CI183" s="138"/>
      <c r="CJ183" s="138"/>
      <c r="CK183" s="138"/>
      <c r="CL183" s="138"/>
      <c r="CM183" s="138"/>
      <c r="CN183" s="138"/>
      <c r="CO183" s="138"/>
      <c r="CP183" s="138"/>
      <c r="CQ183" s="138"/>
      <c r="CR183" s="138"/>
      <c r="CS183" s="138"/>
      <c r="CT183" s="138"/>
      <c r="CU183" s="138"/>
      <c r="CV183" s="138"/>
      <c r="CW183" s="138"/>
      <c r="CX183" s="138"/>
      <c r="CY183" s="138"/>
      <c r="CZ183" s="138"/>
      <c r="DA183" s="138"/>
      <c r="DB183" s="138"/>
      <c r="DC183" s="138"/>
      <c r="DD183" s="138"/>
    </row>
    <row r="184" spans="1:108" ht="18.600000000000001">
      <c r="A184" s="135"/>
      <c r="B184" s="138"/>
      <c r="C184" s="137"/>
      <c r="D184" s="137"/>
      <c r="E184" s="138"/>
      <c r="F184" s="138"/>
      <c r="G184" s="138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  <c r="BM184" s="138"/>
      <c r="BN184" s="138"/>
      <c r="BO184" s="138"/>
      <c r="BP184" s="138"/>
      <c r="BQ184" s="138"/>
      <c r="BR184" s="138"/>
      <c r="BS184" s="138"/>
      <c r="BT184" s="138"/>
      <c r="BU184" s="138"/>
      <c r="BV184" s="138"/>
      <c r="BW184" s="138"/>
      <c r="BX184" s="138"/>
      <c r="BY184" s="138"/>
      <c r="BZ184" s="138"/>
      <c r="CA184" s="138"/>
      <c r="CB184" s="138"/>
      <c r="CC184" s="138"/>
      <c r="CD184" s="138"/>
      <c r="CE184" s="138"/>
      <c r="CF184" s="138"/>
      <c r="CG184" s="138"/>
      <c r="CH184" s="138"/>
      <c r="CI184" s="138"/>
      <c r="CJ184" s="138"/>
      <c r="CK184" s="138"/>
      <c r="CL184" s="138"/>
      <c r="CM184" s="138"/>
      <c r="CN184" s="138"/>
      <c r="CO184" s="138"/>
      <c r="CP184" s="138"/>
      <c r="CQ184" s="138"/>
      <c r="CR184" s="138"/>
      <c r="CS184" s="138"/>
      <c r="CT184" s="138"/>
      <c r="CU184" s="138"/>
      <c r="CV184" s="138"/>
      <c r="CW184" s="138"/>
      <c r="CX184" s="138"/>
      <c r="CY184" s="138"/>
      <c r="CZ184" s="138"/>
      <c r="DA184" s="138"/>
      <c r="DB184" s="138"/>
      <c r="DC184" s="138"/>
      <c r="DD184" s="138"/>
    </row>
    <row r="185" spans="1:108" ht="18.600000000000001">
      <c r="A185" s="135"/>
      <c r="B185" s="138"/>
      <c r="C185" s="137"/>
      <c r="D185" s="137"/>
      <c r="E185" s="137"/>
      <c r="F185" s="138"/>
      <c r="G185" s="138"/>
      <c r="H185" s="137"/>
      <c r="I185" s="138"/>
      <c r="J185" s="137"/>
      <c r="K185" s="137"/>
      <c r="L185" s="137"/>
      <c r="M185" s="137"/>
      <c r="N185" s="137"/>
      <c r="O185" s="137"/>
      <c r="P185" s="137"/>
      <c r="Q185" s="137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  <c r="BM185" s="138"/>
      <c r="BN185" s="138"/>
      <c r="BO185" s="138"/>
      <c r="BP185" s="138"/>
      <c r="BQ185" s="138"/>
      <c r="BR185" s="138"/>
      <c r="BS185" s="138"/>
      <c r="BT185" s="138"/>
      <c r="BU185" s="138"/>
      <c r="BV185" s="138"/>
      <c r="BW185" s="138"/>
      <c r="BX185" s="138"/>
      <c r="BY185" s="138"/>
      <c r="BZ185" s="138"/>
      <c r="CA185" s="138"/>
      <c r="CB185" s="138"/>
      <c r="CC185" s="138"/>
      <c r="CD185" s="138"/>
      <c r="CE185" s="138"/>
      <c r="CF185" s="138"/>
      <c r="CG185" s="138"/>
      <c r="CH185" s="138"/>
      <c r="CI185" s="138"/>
      <c r="CJ185" s="138"/>
      <c r="CK185" s="138"/>
      <c r="CL185" s="138"/>
      <c r="CM185" s="138"/>
      <c r="CN185" s="138"/>
      <c r="CO185" s="138"/>
      <c r="CP185" s="138"/>
      <c r="CQ185" s="138"/>
      <c r="CR185" s="138"/>
      <c r="CS185" s="138"/>
      <c r="CT185" s="138"/>
      <c r="CU185" s="138"/>
      <c r="CV185" s="138"/>
      <c r="CW185" s="138"/>
      <c r="CX185" s="138"/>
      <c r="CY185" s="138"/>
      <c r="CZ185" s="138"/>
      <c r="DA185" s="138"/>
      <c r="DB185" s="138"/>
      <c r="DC185" s="138"/>
      <c r="DD185" s="138"/>
    </row>
    <row r="186" spans="1:108" ht="18.600000000000001">
      <c r="A186" s="135"/>
      <c r="B186" s="138"/>
      <c r="C186" s="137"/>
      <c r="D186" s="137"/>
      <c r="E186" s="137"/>
      <c r="F186" s="137"/>
      <c r="G186" s="137"/>
      <c r="H186" s="137"/>
      <c r="I186" s="137"/>
      <c r="J186" s="137"/>
      <c r="K186" s="137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  <c r="BM186" s="138"/>
      <c r="BN186" s="138"/>
      <c r="BO186" s="138"/>
      <c r="BP186" s="138"/>
      <c r="BQ186" s="138"/>
      <c r="BR186" s="138"/>
      <c r="BS186" s="138"/>
      <c r="BT186" s="138"/>
      <c r="BU186" s="138"/>
      <c r="BV186" s="138"/>
      <c r="BW186" s="138"/>
      <c r="BX186" s="138"/>
      <c r="BY186" s="138"/>
      <c r="BZ186" s="138"/>
      <c r="CA186" s="138"/>
      <c r="CB186" s="138"/>
      <c r="CC186" s="138"/>
      <c r="CD186" s="138"/>
      <c r="CE186" s="138"/>
      <c r="CF186" s="138"/>
      <c r="CG186" s="138"/>
      <c r="CH186" s="138"/>
      <c r="CI186" s="138"/>
      <c r="CJ186" s="138"/>
      <c r="CK186" s="138"/>
      <c r="CL186" s="138"/>
      <c r="CM186" s="138"/>
      <c r="CN186" s="138"/>
      <c r="CO186" s="138"/>
      <c r="CP186" s="138"/>
      <c r="CQ186" s="138"/>
      <c r="CR186" s="138"/>
      <c r="CS186" s="138"/>
      <c r="CT186" s="138"/>
      <c r="CU186" s="138"/>
      <c r="CV186" s="138"/>
      <c r="CW186" s="138"/>
      <c r="CX186" s="138"/>
      <c r="CY186" s="138"/>
      <c r="CZ186" s="138"/>
      <c r="DA186" s="138"/>
      <c r="DB186" s="138"/>
      <c r="DC186" s="138"/>
      <c r="DD186" s="138"/>
    </row>
    <row r="187" spans="1:108" ht="18.600000000000001">
      <c r="A187" s="135"/>
      <c r="B187" s="138"/>
      <c r="C187" s="137"/>
      <c r="D187" s="137"/>
      <c r="E187" s="137"/>
      <c r="F187" s="138"/>
      <c r="G187" s="138"/>
      <c r="H187" s="137"/>
      <c r="I187" s="137"/>
      <c r="J187" s="137"/>
      <c r="K187" s="137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  <c r="BL187" s="138"/>
      <c r="BM187" s="138"/>
      <c r="BN187" s="138"/>
      <c r="BO187" s="138"/>
      <c r="BP187" s="138"/>
      <c r="BQ187" s="138"/>
      <c r="BR187" s="138"/>
      <c r="BS187" s="138"/>
      <c r="BT187" s="138"/>
      <c r="BU187" s="138"/>
      <c r="BV187" s="138"/>
      <c r="BW187" s="138"/>
      <c r="BX187" s="138"/>
      <c r="BY187" s="138"/>
      <c r="BZ187" s="138"/>
      <c r="CA187" s="138"/>
      <c r="CB187" s="138"/>
      <c r="CC187" s="138"/>
      <c r="CD187" s="138"/>
      <c r="CE187" s="138"/>
      <c r="CF187" s="138"/>
      <c r="CG187" s="138"/>
      <c r="CH187" s="138"/>
      <c r="CI187" s="138"/>
      <c r="CJ187" s="138"/>
      <c r="CK187" s="138"/>
      <c r="CL187" s="138"/>
      <c r="CM187" s="138"/>
      <c r="CN187" s="138"/>
      <c r="CO187" s="138"/>
      <c r="CP187" s="138"/>
      <c r="CQ187" s="138"/>
      <c r="CR187" s="138"/>
      <c r="CS187" s="138"/>
      <c r="CT187" s="138"/>
      <c r="CU187" s="138"/>
      <c r="CV187" s="138"/>
      <c r="CW187" s="138"/>
      <c r="CX187" s="138"/>
      <c r="CY187" s="138"/>
      <c r="CZ187" s="138"/>
      <c r="DA187" s="138"/>
      <c r="DB187" s="138"/>
      <c r="DC187" s="138"/>
      <c r="DD187" s="138"/>
    </row>
    <row r="188" spans="1:108" ht="18.600000000000001">
      <c r="A188" s="135"/>
      <c r="B188" s="138"/>
      <c r="C188" s="137"/>
      <c r="D188" s="137"/>
      <c r="E188" s="138"/>
      <c r="F188" s="138"/>
      <c r="G188" s="137"/>
      <c r="H188" s="137"/>
      <c r="I188" s="137"/>
      <c r="J188" s="138"/>
      <c r="K188" s="138"/>
      <c r="L188" s="138"/>
      <c r="M188" s="138"/>
      <c r="N188" s="138"/>
      <c r="O188" s="138"/>
      <c r="P188" s="138"/>
      <c r="Q188" s="138"/>
      <c r="R188" s="137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  <c r="BL188" s="138"/>
      <c r="BM188" s="138"/>
      <c r="BN188" s="138"/>
      <c r="BO188" s="138"/>
      <c r="BP188" s="138"/>
      <c r="BQ188" s="138"/>
      <c r="BR188" s="138"/>
      <c r="BS188" s="138"/>
      <c r="BT188" s="138"/>
      <c r="BU188" s="138"/>
      <c r="BV188" s="138"/>
      <c r="BW188" s="138"/>
      <c r="BX188" s="138"/>
      <c r="BY188" s="138"/>
      <c r="BZ188" s="138"/>
      <c r="CA188" s="138"/>
      <c r="CB188" s="138"/>
      <c r="CC188" s="138"/>
      <c r="CD188" s="138"/>
      <c r="CE188" s="138"/>
      <c r="CF188" s="138"/>
      <c r="CG188" s="138"/>
      <c r="CH188" s="138"/>
      <c r="CI188" s="138"/>
      <c r="CJ188" s="138"/>
      <c r="CK188" s="138"/>
      <c r="CL188" s="138"/>
      <c r="CM188" s="138"/>
      <c r="CN188" s="138"/>
      <c r="CO188" s="138"/>
      <c r="CP188" s="138"/>
      <c r="CQ188" s="138"/>
      <c r="CR188" s="138"/>
      <c r="CS188" s="138"/>
      <c r="CT188" s="138"/>
      <c r="CU188" s="138"/>
      <c r="CV188" s="138"/>
      <c r="CW188" s="138"/>
      <c r="CX188" s="138"/>
      <c r="CY188" s="138"/>
      <c r="CZ188" s="138"/>
      <c r="DA188" s="138"/>
      <c r="DB188" s="138"/>
      <c r="DC188" s="138"/>
      <c r="DD188" s="138"/>
    </row>
    <row r="189" spans="1:108" ht="18.600000000000001">
      <c r="A189" s="135"/>
      <c r="B189" s="138"/>
      <c r="C189" s="137"/>
      <c r="D189" s="137"/>
      <c r="E189" s="137"/>
      <c r="F189" s="137"/>
      <c r="G189" s="138"/>
      <c r="H189" s="137"/>
      <c r="I189" s="137"/>
      <c r="J189" s="138"/>
      <c r="K189" s="138"/>
      <c r="L189" s="137"/>
      <c r="M189" s="137"/>
      <c r="N189" s="137"/>
      <c r="O189" s="137"/>
      <c r="P189" s="137"/>
      <c r="Q189" s="137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  <c r="BM189" s="138"/>
      <c r="BN189" s="138"/>
      <c r="BO189" s="138"/>
      <c r="BP189" s="138"/>
      <c r="BQ189" s="138"/>
      <c r="BR189" s="138"/>
      <c r="BS189" s="138"/>
      <c r="BT189" s="138"/>
      <c r="BU189" s="138"/>
      <c r="BV189" s="138"/>
      <c r="BW189" s="138"/>
      <c r="BX189" s="138"/>
      <c r="BY189" s="138"/>
      <c r="BZ189" s="138"/>
      <c r="CA189" s="138"/>
      <c r="CB189" s="138"/>
      <c r="CC189" s="138"/>
      <c r="CD189" s="138"/>
      <c r="CE189" s="138"/>
      <c r="CF189" s="138"/>
      <c r="CG189" s="138"/>
      <c r="CH189" s="138"/>
      <c r="CI189" s="138"/>
      <c r="CJ189" s="138"/>
      <c r="CK189" s="138"/>
      <c r="CL189" s="138"/>
      <c r="CM189" s="138"/>
      <c r="CN189" s="138"/>
      <c r="CO189" s="138"/>
      <c r="CP189" s="138"/>
      <c r="CQ189" s="138"/>
      <c r="CR189" s="138"/>
      <c r="CS189" s="138"/>
      <c r="CT189" s="138"/>
      <c r="CU189" s="138"/>
      <c r="CV189" s="138"/>
      <c r="CW189" s="138"/>
      <c r="CX189" s="138"/>
      <c r="CY189" s="138"/>
      <c r="CZ189" s="138"/>
      <c r="DA189" s="138"/>
      <c r="DB189" s="138"/>
      <c r="DC189" s="138"/>
      <c r="DD189" s="138"/>
    </row>
    <row r="190" spans="1:108" ht="18.600000000000001">
      <c r="A190" s="135"/>
      <c r="B190" s="138"/>
      <c r="C190" s="137"/>
      <c r="D190" s="137"/>
      <c r="E190" s="138"/>
      <c r="F190" s="138"/>
      <c r="G190" s="138"/>
      <c r="H190" s="137"/>
      <c r="I190" s="137"/>
      <c r="J190" s="138"/>
      <c r="K190" s="138"/>
      <c r="L190" s="138"/>
      <c r="M190" s="138"/>
      <c r="N190" s="138"/>
      <c r="O190" s="138"/>
      <c r="P190" s="138"/>
      <c r="Q190" s="138"/>
      <c r="R190" s="137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  <c r="BL190" s="138"/>
      <c r="BM190" s="138"/>
      <c r="BN190" s="138"/>
      <c r="BO190" s="138"/>
      <c r="BP190" s="138"/>
      <c r="BQ190" s="138"/>
      <c r="BR190" s="138"/>
      <c r="BS190" s="138"/>
      <c r="BT190" s="138"/>
      <c r="BU190" s="138"/>
      <c r="BV190" s="138"/>
      <c r="BW190" s="138"/>
      <c r="BX190" s="138"/>
      <c r="BY190" s="138"/>
      <c r="BZ190" s="138"/>
      <c r="CA190" s="138"/>
      <c r="CB190" s="138"/>
      <c r="CC190" s="138"/>
      <c r="CD190" s="138"/>
      <c r="CE190" s="138"/>
      <c r="CF190" s="138"/>
      <c r="CG190" s="138"/>
      <c r="CH190" s="138"/>
      <c r="CI190" s="138"/>
      <c r="CJ190" s="138"/>
      <c r="CK190" s="138"/>
      <c r="CL190" s="138"/>
      <c r="CM190" s="138"/>
      <c r="CN190" s="138"/>
      <c r="CO190" s="138"/>
      <c r="CP190" s="138"/>
      <c r="CQ190" s="138"/>
      <c r="CR190" s="138"/>
      <c r="CS190" s="138"/>
      <c r="CT190" s="138"/>
      <c r="CU190" s="138"/>
      <c r="CV190" s="138"/>
      <c r="CW190" s="138"/>
      <c r="CX190" s="138"/>
      <c r="CY190" s="138"/>
      <c r="CZ190" s="138"/>
      <c r="DA190" s="138"/>
      <c r="DB190" s="138"/>
      <c r="DC190" s="138"/>
      <c r="DD190" s="138"/>
    </row>
    <row r="191" spans="1:108" ht="18.600000000000001">
      <c r="A191" s="135"/>
      <c r="B191" s="138"/>
      <c r="C191" s="138"/>
      <c r="D191" s="138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  <c r="BL191" s="138"/>
      <c r="BM191" s="138"/>
      <c r="BN191" s="138"/>
      <c r="BO191" s="138"/>
      <c r="BP191" s="138"/>
      <c r="BQ191" s="138"/>
      <c r="BR191" s="138"/>
      <c r="BS191" s="138"/>
      <c r="BT191" s="138"/>
      <c r="BU191" s="138"/>
      <c r="BV191" s="138"/>
      <c r="BW191" s="138"/>
      <c r="BX191" s="138"/>
      <c r="BY191" s="138"/>
      <c r="BZ191" s="138"/>
      <c r="CA191" s="138"/>
      <c r="CB191" s="138"/>
      <c r="CC191" s="138"/>
      <c r="CD191" s="138"/>
      <c r="CE191" s="138"/>
      <c r="CF191" s="138"/>
      <c r="CG191" s="138"/>
      <c r="CH191" s="138"/>
      <c r="CI191" s="138"/>
      <c r="CJ191" s="138"/>
      <c r="CK191" s="138"/>
      <c r="CL191" s="138"/>
      <c r="CM191" s="138"/>
      <c r="CN191" s="138"/>
      <c r="CO191" s="138"/>
      <c r="CP191" s="138"/>
      <c r="CQ191" s="138"/>
      <c r="CR191" s="138"/>
      <c r="CS191" s="138"/>
      <c r="CT191" s="138"/>
      <c r="CU191" s="138"/>
      <c r="CV191" s="138"/>
      <c r="CW191" s="138"/>
      <c r="CX191" s="138"/>
      <c r="CY191" s="138"/>
      <c r="CZ191" s="138"/>
      <c r="DA191" s="138"/>
      <c r="DB191" s="138"/>
      <c r="DC191" s="138"/>
      <c r="DD191" s="138"/>
    </row>
    <row r="192" spans="1:108" ht="18.600000000000001">
      <c r="A192" s="135"/>
      <c r="B192" s="138"/>
      <c r="C192" s="137"/>
      <c r="D192" s="137"/>
      <c r="E192" s="137"/>
      <c r="F192" s="137"/>
      <c r="G192" s="137"/>
      <c r="H192" s="137"/>
      <c r="I192" s="138"/>
      <c r="J192" s="138"/>
      <c r="K192" s="138"/>
      <c r="L192" s="137"/>
      <c r="M192" s="137"/>
      <c r="N192" s="137"/>
      <c r="O192" s="137"/>
      <c r="P192" s="137"/>
      <c r="Q192" s="137"/>
      <c r="R192" s="137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  <c r="BL192" s="138"/>
      <c r="BM192" s="138"/>
      <c r="BN192" s="138"/>
      <c r="BO192" s="138"/>
      <c r="BP192" s="138"/>
      <c r="BQ192" s="138"/>
      <c r="BR192" s="138"/>
      <c r="BS192" s="138"/>
      <c r="BT192" s="138"/>
      <c r="BU192" s="138"/>
      <c r="BV192" s="138"/>
      <c r="BW192" s="138"/>
      <c r="BX192" s="138"/>
      <c r="BY192" s="138"/>
      <c r="BZ192" s="138"/>
      <c r="CA192" s="138"/>
      <c r="CB192" s="138"/>
      <c r="CC192" s="138"/>
      <c r="CD192" s="138"/>
      <c r="CE192" s="138"/>
      <c r="CF192" s="138"/>
      <c r="CG192" s="138"/>
      <c r="CH192" s="138"/>
      <c r="CI192" s="138"/>
      <c r="CJ192" s="138"/>
      <c r="CK192" s="138"/>
      <c r="CL192" s="138"/>
      <c r="CM192" s="138"/>
      <c r="CN192" s="138"/>
      <c r="CO192" s="138"/>
      <c r="CP192" s="138"/>
      <c r="CQ192" s="138"/>
      <c r="CR192" s="138"/>
      <c r="CS192" s="138"/>
      <c r="CT192" s="138"/>
      <c r="CU192" s="138"/>
      <c r="CV192" s="138"/>
      <c r="CW192" s="138"/>
      <c r="CX192" s="138"/>
      <c r="CY192" s="138"/>
      <c r="CZ192" s="138"/>
      <c r="DA192" s="138"/>
      <c r="DB192" s="138"/>
      <c r="DC192" s="138"/>
      <c r="DD192" s="138"/>
    </row>
    <row r="193" spans="1:108" ht="18.600000000000001">
      <c r="A193" s="135"/>
      <c r="B193" s="138"/>
      <c r="C193" s="137"/>
      <c r="D193" s="137"/>
      <c r="E193" s="137"/>
      <c r="F193" s="137"/>
      <c r="G193" s="138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  <c r="BL193" s="138"/>
      <c r="BM193" s="138"/>
      <c r="BN193" s="138"/>
      <c r="BO193" s="138"/>
      <c r="BP193" s="138"/>
      <c r="BQ193" s="138"/>
      <c r="BR193" s="138"/>
      <c r="BS193" s="138"/>
      <c r="BT193" s="138"/>
      <c r="BU193" s="138"/>
      <c r="BV193" s="138"/>
      <c r="BW193" s="138"/>
      <c r="BX193" s="138"/>
      <c r="BY193" s="138"/>
      <c r="BZ193" s="138"/>
      <c r="CA193" s="138"/>
      <c r="CB193" s="138"/>
      <c r="CC193" s="138"/>
      <c r="CD193" s="138"/>
      <c r="CE193" s="138"/>
      <c r="CF193" s="138"/>
      <c r="CG193" s="138"/>
      <c r="CH193" s="138"/>
      <c r="CI193" s="138"/>
      <c r="CJ193" s="138"/>
      <c r="CK193" s="138"/>
      <c r="CL193" s="138"/>
      <c r="CM193" s="138"/>
      <c r="CN193" s="138"/>
      <c r="CO193" s="138"/>
      <c r="CP193" s="138"/>
      <c r="CQ193" s="138"/>
      <c r="CR193" s="138"/>
      <c r="CS193" s="138"/>
      <c r="CT193" s="138"/>
      <c r="CU193" s="138"/>
      <c r="CV193" s="138"/>
      <c r="CW193" s="138"/>
      <c r="CX193" s="138"/>
      <c r="CY193" s="138"/>
      <c r="CZ193" s="138"/>
      <c r="DA193" s="138"/>
      <c r="DB193" s="138"/>
      <c r="DC193" s="138"/>
      <c r="DD193" s="138"/>
    </row>
    <row r="194" spans="1:108" ht="18.600000000000001">
      <c r="A194" s="135"/>
      <c r="B194" s="138"/>
      <c r="C194" s="137"/>
      <c r="D194" s="137"/>
      <c r="E194" s="137"/>
      <c r="F194" s="138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  <c r="BL194" s="138"/>
      <c r="BM194" s="138"/>
      <c r="BN194" s="138"/>
      <c r="BO194" s="138"/>
      <c r="BP194" s="138"/>
      <c r="BQ194" s="138"/>
      <c r="BR194" s="138"/>
      <c r="BS194" s="138"/>
      <c r="BT194" s="138"/>
      <c r="BU194" s="138"/>
      <c r="BV194" s="138"/>
      <c r="BW194" s="138"/>
      <c r="BX194" s="138"/>
      <c r="BY194" s="138"/>
      <c r="BZ194" s="138"/>
      <c r="CA194" s="138"/>
      <c r="CB194" s="138"/>
      <c r="CC194" s="138"/>
      <c r="CD194" s="138"/>
      <c r="CE194" s="138"/>
      <c r="CF194" s="138"/>
      <c r="CG194" s="138"/>
      <c r="CH194" s="138"/>
      <c r="CI194" s="138"/>
      <c r="CJ194" s="138"/>
      <c r="CK194" s="138"/>
      <c r="CL194" s="138"/>
      <c r="CM194" s="138"/>
      <c r="CN194" s="138"/>
      <c r="CO194" s="138"/>
      <c r="CP194" s="138"/>
      <c r="CQ194" s="138"/>
      <c r="CR194" s="138"/>
      <c r="CS194" s="138"/>
      <c r="CT194" s="138"/>
      <c r="CU194" s="138"/>
      <c r="CV194" s="138"/>
      <c r="CW194" s="138"/>
      <c r="CX194" s="138"/>
      <c r="CY194" s="138"/>
      <c r="CZ194" s="138"/>
      <c r="DA194" s="138"/>
      <c r="DB194" s="138"/>
      <c r="DC194" s="138"/>
      <c r="DD194" s="138"/>
    </row>
    <row r="195" spans="1:108" ht="18.600000000000001">
      <c r="A195" s="135"/>
      <c r="B195" s="138"/>
      <c r="C195" s="137"/>
      <c r="D195" s="137"/>
      <c r="E195" s="137"/>
      <c r="F195" s="137"/>
      <c r="G195" s="137"/>
      <c r="H195" s="138"/>
      <c r="I195" s="138"/>
      <c r="J195" s="137"/>
      <c r="K195" s="137"/>
      <c r="L195" s="137"/>
      <c r="M195" s="137"/>
      <c r="N195" s="137"/>
      <c r="O195" s="137"/>
      <c r="P195" s="137"/>
      <c r="Q195" s="137"/>
      <c r="R195" s="137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  <c r="BL195" s="138"/>
      <c r="BM195" s="138"/>
      <c r="BN195" s="138"/>
      <c r="BO195" s="138"/>
      <c r="BP195" s="138"/>
      <c r="BQ195" s="138"/>
      <c r="BR195" s="138"/>
      <c r="BS195" s="138"/>
      <c r="BT195" s="138"/>
      <c r="BU195" s="138"/>
      <c r="BV195" s="138"/>
      <c r="BW195" s="138"/>
      <c r="BX195" s="138"/>
      <c r="BY195" s="138"/>
      <c r="BZ195" s="138"/>
      <c r="CA195" s="138"/>
      <c r="CB195" s="138"/>
      <c r="CC195" s="138"/>
      <c r="CD195" s="138"/>
      <c r="CE195" s="138"/>
      <c r="CF195" s="138"/>
      <c r="CG195" s="138"/>
      <c r="CH195" s="138"/>
      <c r="CI195" s="138"/>
      <c r="CJ195" s="138"/>
      <c r="CK195" s="138"/>
      <c r="CL195" s="138"/>
      <c r="CM195" s="138"/>
      <c r="CN195" s="138"/>
      <c r="CO195" s="138"/>
      <c r="CP195" s="138"/>
      <c r="CQ195" s="138"/>
      <c r="CR195" s="138"/>
      <c r="CS195" s="138"/>
      <c r="CT195" s="138"/>
      <c r="CU195" s="138"/>
      <c r="CV195" s="138"/>
      <c r="CW195" s="138"/>
      <c r="CX195" s="138"/>
      <c r="CY195" s="138"/>
      <c r="CZ195" s="138"/>
      <c r="DA195" s="138"/>
      <c r="DB195" s="138"/>
      <c r="DC195" s="138"/>
      <c r="DD195" s="138"/>
    </row>
    <row r="196" spans="1:108" ht="18.600000000000001">
      <c r="A196" s="135"/>
      <c r="B196" s="138"/>
      <c r="C196" s="137"/>
      <c r="D196" s="137"/>
      <c r="E196" s="138"/>
      <c r="F196" s="138"/>
      <c r="G196" s="138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  <c r="BL196" s="138"/>
      <c r="BM196" s="138"/>
      <c r="BN196" s="138"/>
      <c r="BO196" s="138"/>
      <c r="BP196" s="138"/>
      <c r="BQ196" s="138"/>
      <c r="BR196" s="138"/>
      <c r="BS196" s="138"/>
      <c r="BT196" s="138"/>
      <c r="BU196" s="138"/>
      <c r="BV196" s="138"/>
      <c r="BW196" s="138"/>
      <c r="BX196" s="138"/>
      <c r="BY196" s="138"/>
      <c r="BZ196" s="138"/>
      <c r="CA196" s="138"/>
      <c r="CB196" s="138"/>
      <c r="CC196" s="138"/>
      <c r="CD196" s="138"/>
      <c r="CE196" s="138"/>
      <c r="CF196" s="138"/>
      <c r="CG196" s="138"/>
      <c r="CH196" s="138"/>
      <c r="CI196" s="138"/>
      <c r="CJ196" s="138"/>
      <c r="CK196" s="138"/>
      <c r="CL196" s="138"/>
      <c r="CM196" s="138"/>
      <c r="CN196" s="138"/>
      <c r="CO196" s="138"/>
      <c r="CP196" s="138"/>
      <c r="CQ196" s="138"/>
      <c r="CR196" s="138"/>
      <c r="CS196" s="138"/>
      <c r="CT196" s="138"/>
      <c r="CU196" s="138"/>
      <c r="CV196" s="138"/>
      <c r="CW196" s="138"/>
      <c r="CX196" s="138"/>
      <c r="CY196" s="138"/>
      <c r="CZ196" s="138"/>
      <c r="DA196" s="138"/>
      <c r="DB196" s="138"/>
      <c r="DC196" s="138"/>
      <c r="DD196" s="138"/>
    </row>
    <row r="197" spans="1:108" ht="18.600000000000001">
      <c r="A197" s="135"/>
      <c r="B197" s="138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  <c r="BM197" s="138"/>
      <c r="BN197" s="138"/>
      <c r="BO197" s="138"/>
      <c r="BP197" s="138"/>
      <c r="BQ197" s="138"/>
      <c r="BR197" s="138"/>
      <c r="BS197" s="138"/>
      <c r="BT197" s="138"/>
      <c r="BU197" s="138"/>
      <c r="BV197" s="138"/>
      <c r="BW197" s="138"/>
      <c r="BX197" s="138"/>
      <c r="BY197" s="138"/>
      <c r="BZ197" s="138"/>
      <c r="CA197" s="138"/>
      <c r="CB197" s="138"/>
      <c r="CC197" s="138"/>
      <c r="CD197" s="138"/>
      <c r="CE197" s="138"/>
      <c r="CF197" s="138"/>
      <c r="CG197" s="138"/>
      <c r="CH197" s="138"/>
      <c r="CI197" s="138"/>
      <c r="CJ197" s="138"/>
      <c r="CK197" s="138"/>
      <c r="CL197" s="138"/>
      <c r="CM197" s="138"/>
      <c r="CN197" s="138"/>
      <c r="CO197" s="138"/>
      <c r="CP197" s="138"/>
      <c r="CQ197" s="138"/>
      <c r="CR197" s="138"/>
      <c r="CS197" s="138"/>
      <c r="CT197" s="138"/>
      <c r="CU197" s="138"/>
      <c r="CV197" s="138"/>
      <c r="CW197" s="138"/>
      <c r="CX197" s="138"/>
      <c r="CY197" s="138"/>
      <c r="CZ197" s="138"/>
      <c r="DA197" s="138"/>
      <c r="DB197" s="138"/>
      <c r="DC197" s="138"/>
      <c r="DD197" s="138"/>
    </row>
    <row r="198" spans="1:108" ht="18.600000000000001">
      <c r="A198" s="135"/>
      <c r="B198" s="138"/>
      <c r="C198" s="137"/>
      <c r="D198" s="137"/>
      <c r="E198" s="138"/>
      <c r="F198" s="138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  <c r="BM198" s="138"/>
      <c r="BN198" s="138"/>
      <c r="BO198" s="138"/>
      <c r="BP198" s="138"/>
      <c r="BQ198" s="138"/>
      <c r="BR198" s="138"/>
      <c r="BS198" s="138"/>
      <c r="BT198" s="138"/>
      <c r="BU198" s="138"/>
      <c r="BV198" s="138"/>
      <c r="BW198" s="138"/>
      <c r="BX198" s="138"/>
      <c r="BY198" s="138"/>
      <c r="BZ198" s="138"/>
      <c r="CA198" s="138"/>
      <c r="CB198" s="138"/>
      <c r="CC198" s="138"/>
      <c r="CD198" s="138"/>
      <c r="CE198" s="138"/>
      <c r="CF198" s="138"/>
      <c r="CG198" s="138"/>
      <c r="CH198" s="138"/>
      <c r="CI198" s="138"/>
      <c r="CJ198" s="138"/>
      <c r="CK198" s="138"/>
      <c r="CL198" s="138"/>
      <c r="CM198" s="138"/>
      <c r="CN198" s="138"/>
      <c r="CO198" s="138"/>
      <c r="CP198" s="138"/>
      <c r="CQ198" s="138"/>
      <c r="CR198" s="138"/>
      <c r="CS198" s="138"/>
      <c r="CT198" s="138"/>
      <c r="CU198" s="138"/>
      <c r="CV198" s="138"/>
      <c r="CW198" s="138"/>
      <c r="CX198" s="138"/>
      <c r="CY198" s="138"/>
      <c r="CZ198" s="138"/>
      <c r="DA198" s="138"/>
      <c r="DB198" s="138"/>
      <c r="DC198" s="138"/>
      <c r="DD198" s="138"/>
    </row>
    <row r="199" spans="1:108" ht="18.600000000000001">
      <c r="A199" s="135"/>
      <c r="B199" s="138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  <c r="BL199" s="138"/>
      <c r="BM199" s="138"/>
      <c r="BN199" s="138"/>
      <c r="BO199" s="138"/>
      <c r="BP199" s="138"/>
      <c r="BQ199" s="138"/>
      <c r="BR199" s="138"/>
      <c r="BS199" s="138"/>
      <c r="BT199" s="138"/>
      <c r="BU199" s="138"/>
      <c r="BV199" s="138"/>
      <c r="BW199" s="138"/>
      <c r="BX199" s="138"/>
      <c r="BY199" s="138"/>
      <c r="BZ199" s="138"/>
      <c r="CA199" s="138"/>
      <c r="CB199" s="138"/>
      <c r="CC199" s="138"/>
      <c r="CD199" s="138"/>
      <c r="CE199" s="138"/>
      <c r="CF199" s="138"/>
      <c r="CG199" s="138"/>
      <c r="CH199" s="138"/>
      <c r="CI199" s="138"/>
      <c r="CJ199" s="138"/>
      <c r="CK199" s="138"/>
      <c r="CL199" s="138"/>
      <c r="CM199" s="138"/>
      <c r="CN199" s="138"/>
      <c r="CO199" s="138"/>
      <c r="CP199" s="138"/>
      <c r="CQ199" s="138"/>
      <c r="CR199" s="138"/>
      <c r="CS199" s="138"/>
      <c r="CT199" s="138"/>
      <c r="CU199" s="138"/>
      <c r="CV199" s="138"/>
      <c r="CW199" s="138"/>
      <c r="CX199" s="138"/>
      <c r="CY199" s="138"/>
      <c r="CZ199" s="138"/>
      <c r="DA199" s="138"/>
      <c r="DB199" s="138"/>
      <c r="DC199" s="138"/>
      <c r="DD199" s="138"/>
    </row>
    <row r="200" spans="1:108" ht="18.600000000000001">
      <c r="A200" s="135"/>
      <c r="B200" s="138"/>
      <c r="C200" s="137"/>
      <c r="D200" s="137"/>
      <c r="E200" s="138"/>
      <c r="F200" s="138"/>
      <c r="G200" s="138"/>
      <c r="H200" s="138"/>
      <c r="I200" s="138"/>
      <c r="J200" s="137"/>
      <c r="K200" s="137"/>
      <c r="L200" s="137"/>
      <c r="M200" s="137"/>
      <c r="N200" s="137"/>
      <c r="O200" s="137"/>
      <c r="P200" s="137"/>
      <c r="Q200" s="137"/>
      <c r="R200" s="137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  <c r="BM200" s="138"/>
      <c r="BN200" s="138"/>
      <c r="BO200" s="138"/>
      <c r="BP200" s="138"/>
      <c r="BQ200" s="138"/>
      <c r="BR200" s="138"/>
      <c r="BS200" s="138"/>
      <c r="BT200" s="138"/>
      <c r="BU200" s="138"/>
      <c r="BV200" s="138"/>
      <c r="BW200" s="138"/>
      <c r="BX200" s="138"/>
      <c r="BY200" s="138"/>
      <c r="BZ200" s="138"/>
      <c r="CA200" s="138"/>
      <c r="CB200" s="138"/>
      <c r="CC200" s="138"/>
      <c r="CD200" s="138"/>
      <c r="CE200" s="138"/>
      <c r="CF200" s="138"/>
      <c r="CG200" s="138"/>
      <c r="CH200" s="138"/>
      <c r="CI200" s="138"/>
      <c r="CJ200" s="138"/>
      <c r="CK200" s="138"/>
      <c r="CL200" s="138"/>
      <c r="CM200" s="138"/>
      <c r="CN200" s="138"/>
      <c r="CO200" s="138"/>
      <c r="CP200" s="138"/>
      <c r="CQ200" s="138"/>
      <c r="CR200" s="138"/>
      <c r="CS200" s="138"/>
      <c r="CT200" s="138"/>
      <c r="CU200" s="138"/>
      <c r="CV200" s="138"/>
      <c r="CW200" s="138"/>
      <c r="CX200" s="138"/>
      <c r="CY200" s="138"/>
      <c r="CZ200" s="138"/>
      <c r="DA200" s="138"/>
      <c r="DB200" s="138"/>
      <c r="DC200" s="138"/>
      <c r="DD200" s="138"/>
    </row>
    <row r="201" spans="1:108" ht="18.600000000000001">
      <c r="A201" s="135"/>
      <c r="B201" s="138"/>
      <c r="C201" s="137"/>
      <c r="D201" s="137"/>
      <c r="E201" s="137"/>
      <c r="F201" s="138"/>
      <c r="G201" s="138"/>
      <c r="H201" s="138"/>
      <c r="I201" s="138"/>
      <c r="J201" s="137"/>
      <c r="K201" s="137"/>
      <c r="L201" s="137"/>
      <c r="M201" s="137"/>
      <c r="N201" s="137"/>
      <c r="O201" s="137"/>
      <c r="P201" s="137"/>
      <c r="Q201" s="137"/>
      <c r="R201" s="137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  <c r="BM201" s="138"/>
      <c r="BN201" s="138"/>
      <c r="BO201" s="138"/>
      <c r="BP201" s="138"/>
      <c r="BQ201" s="138"/>
      <c r="BR201" s="138"/>
      <c r="BS201" s="138"/>
      <c r="BT201" s="138"/>
      <c r="BU201" s="138"/>
      <c r="BV201" s="138"/>
      <c r="BW201" s="138"/>
      <c r="BX201" s="138"/>
      <c r="BY201" s="138"/>
      <c r="BZ201" s="138"/>
      <c r="CA201" s="138"/>
      <c r="CB201" s="138"/>
      <c r="CC201" s="138"/>
      <c r="CD201" s="138"/>
      <c r="CE201" s="138"/>
      <c r="CF201" s="138"/>
      <c r="CG201" s="138"/>
      <c r="CH201" s="138"/>
      <c r="CI201" s="138"/>
      <c r="CJ201" s="138"/>
      <c r="CK201" s="138"/>
      <c r="CL201" s="138"/>
      <c r="CM201" s="138"/>
      <c r="CN201" s="138"/>
      <c r="CO201" s="138"/>
      <c r="CP201" s="138"/>
      <c r="CQ201" s="138"/>
      <c r="CR201" s="138"/>
      <c r="CS201" s="138"/>
      <c r="CT201" s="138"/>
      <c r="CU201" s="138"/>
      <c r="CV201" s="138"/>
      <c r="CW201" s="138"/>
      <c r="CX201" s="138"/>
      <c r="CY201" s="138"/>
      <c r="CZ201" s="138"/>
      <c r="DA201" s="138"/>
      <c r="DB201" s="138"/>
      <c r="DC201" s="138"/>
      <c r="DD201" s="138"/>
    </row>
    <row r="202" spans="1:108" ht="18.600000000000001">
      <c r="A202" s="135"/>
      <c r="B202" s="138"/>
      <c r="C202" s="138"/>
      <c r="D202" s="138"/>
      <c r="E202" s="137"/>
      <c r="F202" s="137"/>
      <c r="G202" s="138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  <c r="BM202" s="138"/>
      <c r="BN202" s="138"/>
      <c r="BO202" s="138"/>
      <c r="BP202" s="138"/>
      <c r="BQ202" s="138"/>
      <c r="BR202" s="138"/>
      <c r="BS202" s="138"/>
      <c r="BT202" s="138"/>
      <c r="BU202" s="138"/>
      <c r="BV202" s="138"/>
      <c r="BW202" s="138"/>
      <c r="BX202" s="138"/>
      <c r="BY202" s="138"/>
      <c r="BZ202" s="138"/>
      <c r="CA202" s="138"/>
      <c r="CB202" s="138"/>
      <c r="CC202" s="138"/>
      <c r="CD202" s="138"/>
      <c r="CE202" s="138"/>
      <c r="CF202" s="138"/>
      <c r="CG202" s="138"/>
      <c r="CH202" s="138"/>
      <c r="CI202" s="138"/>
      <c r="CJ202" s="138"/>
      <c r="CK202" s="138"/>
      <c r="CL202" s="138"/>
      <c r="CM202" s="138"/>
      <c r="CN202" s="138"/>
      <c r="CO202" s="138"/>
      <c r="CP202" s="138"/>
      <c r="CQ202" s="138"/>
      <c r="CR202" s="138"/>
      <c r="CS202" s="138"/>
      <c r="CT202" s="138"/>
      <c r="CU202" s="138"/>
      <c r="CV202" s="138"/>
      <c r="CW202" s="138"/>
      <c r="CX202" s="138"/>
      <c r="CY202" s="138"/>
      <c r="CZ202" s="138"/>
      <c r="DA202" s="138"/>
      <c r="DB202" s="138"/>
      <c r="DC202" s="138"/>
      <c r="DD202" s="138"/>
    </row>
    <row r="203" spans="1:108" ht="18.600000000000001">
      <c r="A203" s="135"/>
      <c r="B203" s="138"/>
      <c r="C203" s="137"/>
      <c r="D203" s="137"/>
      <c r="E203" s="137"/>
      <c r="F203" s="137"/>
      <c r="G203" s="138"/>
      <c r="H203" s="137"/>
      <c r="I203" s="137"/>
      <c r="J203" s="137"/>
      <c r="K203" s="137"/>
      <c r="L203" s="138"/>
      <c r="M203" s="138"/>
      <c r="N203" s="138"/>
      <c r="O203" s="138"/>
      <c r="P203" s="138"/>
      <c r="Q203" s="138"/>
      <c r="R203" s="137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  <c r="BM203" s="138"/>
      <c r="BN203" s="138"/>
      <c r="BO203" s="138"/>
      <c r="BP203" s="138"/>
      <c r="BQ203" s="138"/>
      <c r="BR203" s="138"/>
      <c r="BS203" s="138"/>
      <c r="BT203" s="138"/>
      <c r="BU203" s="138"/>
      <c r="BV203" s="138"/>
      <c r="BW203" s="138"/>
      <c r="BX203" s="138"/>
      <c r="BY203" s="138"/>
      <c r="BZ203" s="138"/>
      <c r="CA203" s="138"/>
      <c r="CB203" s="138"/>
      <c r="CC203" s="138"/>
      <c r="CD203" s="138"/>
      <c r="CE203" s="138"/>
      <c r="CF203" s="138"/>
      <c r="CG203" s="138"/>
      <c r="CH203" s="138"/>
      <c r="CI203" s="138"/>
      <c r="CJ203" s="138"/>
      <c r="CK203" s="138"/>
      <c r="CL203" s="138"/>
      <c r="CM203" s="138"/>
      <c r="CN203" s="138"/>
      <c r="CO203" s="138"/>
      <c r="CP203" s="138"/>
      <c r="CQ203" s="138"/>
      <c r="CR203" s="138"/>
      <c r="CS203" s="138"/>
      <c r="CT203" s="138"/>
      <c r="CU203" s="138"/>
      <c r="CV203" s="138"/>
      <c r="CW203" s="138"/>
      <c r="CX203" s="138"/>
      <c r="CY203" s="138"/>
      <c r="CZ203" s="138"/>
      <c r="DA203" s="138"/>
      <c r="DB203" s="138"/>
      <c r="DC203" s="138"/>
      <c r="DD203" s="138"/>
    </row>
    <row r="204" spans="1:108" ht="18.600000000000001">
      <c r="A204" s="135"/>
      <c r="B204" s="138"/>
      <c r="C204" s="137"/>
      <c r="D204" s="137"/>
      <c r="E204" s="138"/>
      <c r="F204" s="138"/>
      <c r="G204" s="137"/>
      <c r="H204" s="138"/>
      <c r="I204" s="138"/>
      <c r="J204" s="137"/>
      <c r="K204" s="137"/>
      <c r="L204" s="137"/>
      <c r="M204" s="137"/>
      <c r="N204" s="137"/>
      <c r="O204" s="137"/>
      <c r="P204" s="137"/>
      <c r="Q204" s="137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  <c r="BM204" s="138"/>
      <c r="BN204" s="138"/>
      <c r="BO204" s="138"/>
      <c r="BP204" s="138"/>
      <c r="BQ204" s="138"/>
      <c r="BR204" s="138"/>
      <c r="BS204" s="138"/>
      <c r="BT204" s="138"/>
      <c r="BU204" s="138"/>
      <c r="BV204" s="138"/>
      <c r="BW204" s="138"/>
      <c r="BX204" s="138"/>
      <c r="BY204" s="138"/>
      <c r="BZ204" s="138"/>
      <c r="CA204" s="138"/>
      <c r="CB204" s="138"/>
      <c r="CC204" s="138"/>
      <c r="CD204" s="138"/>
      <c r="CE204" s="138"/>
      <c r="CF204" s="138"/>
      <c r="CG204" s="138"/>
      <c r="CH204" s="138"/>
      <c r="CI204" s="138"/>
      <c r="CJ204" s="138"/>
      <c r="CK204" s="138"/>
      <c r="CL204" s="138"/>
      <c r="CM204" s="138"/>
      <c r="CN204" s="138"/>
      <c r="CO204" s="138"/>
      <c r="CP204" s="138"/>
      <c r="CQ204" s="138"/>
      <c r="CR204" s="138"/>
      <c r="CS204" s="138"/>
      <c r="CT204" s="138"/>
      <c r="CU204" s="138"/>
      <c r="CV204" s="138"/>
      <c r="CW204" s="138"/>
      <c r="CX204" s="138"/>
      <c r="CY204" s="138"/>
      <c r="CZ204" s="138"/>
      <c r="DA204" s="138"/>
      <c r="DB204" s="138"/>
      <c r="DC204" s="138"/>
      <c r="DD204" s="138"/>
    </row>
    <row r="205" spans="1:108" ht="18.600000000000001">
      <c r="A205" s="135"/>
      <c r="B205" s="138"/>
      <c r="C205" s="137"/>
      <c r="D205" s="137"/>
      <c r="E205" s="137"/>
      <c r="F205" s="137"/>
      <c r="G205" s="137"/>
      <c r="H205" s="137"/>
      <c r="I205" s="137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  <c r="BM205" s="138"/>
      <c r="BN205" s="138"/>
      <c r="BO205" s="138"/>
      <c r="BP205" s="138"/>
      <c r="BQ205" s="138"/>
      <c r="BR205" s="138"/>
      <c r="BS205" s="138"/>
      <c r="BT205" s="138"/>
      <c r="BU205" s="138"/>
      <c r="BV205" s="138"/>
      <c r="BW205" s="138"/>
      <c r="BX205" s="138"/>
      <c r="BY205" s="138"/>
      <c r="BZ205" s="138"/>
      <c r="CA205" s="138"/>
      <c r="CB205" s="138"/>
      <c r="CC205" s="138"/>
      <c r="CD205" s="138"/>
      <c r="CE205" s="138"/>
      <c r="CF205" s="138"/>
      <c r="CG205" s="138"/>
      <c r="CH205" s="138"/>
      <c r="CI205" s="138"/>
      <c r="CJ205" s="138"/>
      <c r="CK205" s="138"/>
      <c r="CL205" s="138"/>
      <c r="CM205" s="138"/>
      <c r="CN205" s="138"/>
      <c r="CO205" s="138"/>
      <c r="CP205" s="138"/>
      <c r="CQ205" s="138"/>
      <c r="CR205" s="138"/>
      <c r="CS205" s="138"/>
      <c r="CT205" s="138"/>
      <c r="CU205" s="138"/>
      <c r="CV205" s="138"/>
      <c r="CW205" s="138"/>
      <c r="CX205" s="138"/>
      <c r="CY205" s="138"/>
      <c r="CZ205" s="138"/>
      <c r="DA205" s="138"/>
      <c r="DB205" s="138"/>
      <c r="DC205" s="138"/>
      <c r="DD205" s="138"/>
    </row>
    <row r="206" spans="1:108" ht="18.600000000000001">
      <c r="A206" s="135"/>
      <c r="B206" s="138"/>
      <c r="C206" s="137"/>
      <c r="D206" s="137"/>
      <c r="E206" s="138"/>
      <c r="F206" s="138"/>
      <c r="G206" s="137"/>
      <c r="H206" s="137"/>
      <c r="I206" s="137"/>
      <c r="J206" s="137"/>
      <c r="K206" s="137"/>
      <c r="L206" s="138"/>
      <c r="M206" s="138"/>
      <c r="N206" s="138"/>
      <c r="O206" s="138"/>
      <c r="P206" s="138"/>
      <c r="Q206" s="138"/>
      <c r="R206" s="137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  <c r="BM206" s="138"/>
      <c r="BN206" s="138"/>
      <c r="BO206" s="138"/>
      <c r="BP206" s="138"/>
      <c r="BQ206" s="138"/>
      <c r="BR206" s="138"/>
      <c r="BS206" s="138"/>
      <c r="BT206" s="138"/>
      <c r="BU206" s="138"/>
      <c r="BV206" s="138"/>
      <c r="BW206" s="138"/>
      <c r="BX206" s="138"/>
      <c r="BY206" s="138"/>
      <c r="BZ206" s="138"/>
      <c r="CA206" s="138"/>
      <c r="CB206" s="138"/>
      <c r="CC206" s="138"/>
      <c r="CD206" s="138"/>
      <c r="CE206" s="138"/>
      <c r="CF206" s="138"/>
      <c r="CG206" s="138"/>
      <c r="CH206" s="138"/>
      <c r="CI206" s="138"/>
      <c r="CJ206" s="138"/>
      <c r="CK206" s="138"/>
      <c r="CL206" s="138"/>
      <c r="CM206" s="138"/>
      <c r="CN206" s="138"/>
      <c r="CO206" s="138"/>
      <c r="CP206" s="138"/>
      <c r="CQ206" s="138"/>
      <c r="CR206" s="138"/>
      <c r="CS206" s="138"/>
      <c r="CT206" s="138"/>
      <c r="CU206" s="138"/>
      <c r="CV206" s="138"/>
      <c r="CW206" s="138"/>
      <c r="CX206" s="138"/>
      <c r="CY206" s="138"/>
      <c r="CZ206" s="138"/>
      <c r="DA206" s="138"/>
      <c r="DB206" s="138"/>
      <c r="DC206" s="138"/>
      <c r="DD206" s="138"/>
    </row>
    <row r="207" spans="1:108" ht="18.600000000000001">
      <c r="A207" s="135"/>
      <c r="B207" s="138"/>
      <c r="C207" s="137"/>
      <c r="D207" s="137"/>
      <c r="E207" s="137"/>
      <c r="F207" s="137"/>
      <c r="G207" s="138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  <c r="BM207" s="138"/>
      <c r="BN207" s="138"/>
      <c r="BO207" s="138"/>
      <c r="BP207" s="138"/>
      <c r="BQ207" s="138"/>
      <c r="BR207" s="138"/>
      <c r="BS207" s="138"/>
      <c r="BT207" s="138"/>
      <c r="BU207" s="138"/>
      <c r="BV207" s="138"/>
      <c r="BW207" s="138"/>
      <c r="BX207" s="138"/>
      <c r="BY207" s="138"/>
      <c r="BZ207" s="138"/>
      <c r="CA207" s="138"/>
      <c r="CB207" s="138"/>
      <c r="CC207" s="138"/>
      <c r="CD207" s="138"/>
      <c r="CE207" s="138"/>
      <c r="CF207" s="138"/>
      <c r="CG207" s="138"/>
      <c r="CH207" s="138"/>
      <c r="CI207" s="138"/>
      <c r="CJ207" s="138"/>
      <c r="CK207" s="138"/>
      <c r="CL207" s="138"/>
      <c r="CM207" s="138"/>
      <c r="CN207" s="138"/>
      <c r="CO207" s="138"/>
      <c r="CP207" s="138"/>
      <c r="CQ207" s="138"/>
      <c r="CR207" s="138"/>
      <c r="CS207" s="138"/>
      <c r="CT207" s="138"/>
      <c r="CU207" s="138"/>
      <c r="CV207" s="138"/>
      <c r="CW207" s="138"/>
      <c r="CX207" s="138"/>
      <c r="CY207" s="138"/>
      <c r="CZ207" s="138"/>
      <c r="DA207" s="138"/>
      <c r="DB207" s="138"/>
      <c r="DC207" s="138"/>
      <c r="DD207" s="138"/>
    </row>
    <row r="208" spans="1:108" ht="18.600000000000001">
      <c r="A208" s="135"/>
      <c r="B208" s="138"/>
      <c r="C208" s="137"/>
      <c r="D208" s="137"/>
      <c r="E208" s="138"/>
      <c r="F208" s="138"/>
      <c r="G208" s="138"/>
      <c r="H208" s="137"/>
      <c r="I208" s="137"/>
      <c r="J208" s="138"/>
      <c r="K208" s="138"/>
      <c r="L208" s="137"/>
      <c r="M208" s="137"/>
      <c r="N208" s="137"/>
      <c r="O208" s="137"/>
      <c r="P208" s="137"/>
      <c r="Q208" s="137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  <c r="BM208" s="138"/>
      <c r="BN208" s="138"/>
      <c r="BO208" s="138"/>
      <c r="BP208" s="138"/>
      <c r="BQ208" s="138"/>
      <c r="BR208" s="138"/>
      <c r="BS208" s="138"/>
      <c r="BT208" s="138"/>
      <c r="BU208" s="138"/>
      <c r="BV208" s="138"/>
      <c r="BW208" s="138"/>
      <c r="BX208" s="138"/>
      <c r="BY208" s="138"/>
      <c r="BZ208" s="138"/>
      <c r="CA208" s="138"/>
      <c r="CB208" s="138"/>
      <c r="CC208" s="138"/>
      <c r="CD208" s="138"/>
      <c r="CE208" s="138"/>
      <c r="CF208" s="138"/>
      <c r="CG208" s="138"/>
      <c r="CH208" s="138"/>
      <c r="CI208" s="138"/>
      <c r="CJ208" s="138"/>
      <c r="CK208" s="138"/>
      <c r="CL208" s="138"/>
      <c r="CM208" s="138"/>
      <c r="CN208" s="138"/>
      <c r="CO208" s="138"/>
      <c r="CP208" s="138"/>
      <c r="CQ208" s="138"/>
      <c r="CR208" s="138"/>
      <c r="CS208" s="138"/>
      <c r="CT208" s="138"/>
      <c r="CU208" s="138"/>
      <c r="CV208" s="138"/>
      <c r="CW208" s="138"/>
      <c r="CX208" s="138"/>
      <c r="CY208" s="138"/>
      <c r="CZ208" s="138"/>
      <c r="DA208" s="138"/>
      <c r="DB208" s="138"/>
      <c r="DC208" s="138"/>
      <c r="DD208" s="138"/>
    </row>
    <row r="209" spans="1:108" ht="18.600000000000001">
      <c r="A209" s="135"/>
      <c r="B209" s="138"/>
      <c r="C209" s="138"/>
      <c r="D209" s="138"/>
      <c r="E209" s="137"/>
      <c r="F209" s="137"/>
      <c r="G209" s="137"/>
      <c r="H209" s="137"/>
      <c r="I209" s="137"/>
      <c r="J209" s="138"/>
      <c r="K209" s="138"/>
      <c r="L209" s="138"/>
      <c r="M209" s="138"/>
      <c r="N209" s="138"/>
      <c r="O209" s="138"/>
      <c r="P209" s="138"/>
      <c r="Q209" s="138"/>
      <c r="R209" s="137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  <c r="BL209" s="138"/>
      <c r="BM209" s="138"/>
      <c r="BN209" s="138"/>
      <c r="BO209" s="138"/>
      <c r="BP209" s="138"/>
      <c r="BQ209" s="138"/>
      <c r="BR209" s="138"/>
      <c r="BS209" s="138"/>
      <c r="BT209" s="138"/>
      <c r="BU209" s="138"/>
      <c r="BV209" s="138"/>
      <c r="BW209" s="138"/>
      <c r="BX209" s="138"/>
      <c r="BY209" s="138"/>
      <c r="BZ209" s="138"/>
      <c r="CA209" s="138"/>
      <c r="CB209" s="138"/>
      <c r="CC209" s="138"/>
      <c r="CD209" s="138"/>
      <c r="CE209" s="138"/>
      <c r="CF209" s="138"/>
      <c r="CG209" s="138"/>
      <c r="CH209" s="138"/>
      <c r="CI209" s="138"/>
      <c r="CJ209" s="138"/>
      <c r="CK209" s="138"/>
      <c r="CL209" s="138"/>
      <c r="CM209" s="138"/>
      <c r="CN209" s="138"/>
      <c r="CO209" s="138"/>
      <c r="CP209" s="138"/>
      <c r="CQ209" s="138"/>
      <c r="CR209" s="138"/>
      <c r="CS209" s="138"/>
      <c r="CT209" s="138"/>
      <c r="CU209" s="138"/>
      <c r="CV209" s="138"/>
      <c r="CW209" s="138"/>
      <c r="CX209" s="138"/>
      <c r="CY209" s="138"/>
      <c r="CZ209" s="138"/>
      <c r="DA209" s="138"/>
      <c r="DB209" s="138"/>
      <c r="DC209" s="138"/>
      <c r="DD209" s="138"/>
    </row>
    <row r="210" spans="1:108" ht="18.600000000000001">
      <c r="A210" s="135"/>
      <c r="B210" s="138"/>
      <c r="C210" s="137"/>
      <c r="D210" s="137"/>
      <c r="E210" s="138"/>
      <c r="F210" s="138"/>
      <c r="G210" s="138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  <c r="BL210" s="138"/>
      <c r="BM210" s="138"/>
      <c r="BN210" s="138"/>
      <c r="BO210" s="138"/>
      <c r="BP210" s="138"/>
      <c r="BQ210" s="138"/>
      <c r="BR210" s="138"/>
      <c r="BS210" s="138"/>
      <c r="BT210" s="138"/>
      <c r="BU210" s="138"/>
      <c r="BV210" s="138"/>
      <c r="BW210" s="138"/>
      <c r="BX210" s="138"/>
      <c r="BY210" s="138"/>
      <c r="BZ210" s="138"/>
      <c r="CA210" s="138"/>
      <c r="CB210" s="138"/>
      <c r="CC210" s="138"/>
      <c r="CD210" s="138"/>
      <c r="CE210" s="138"/>
      <c r="CF210" s="138"/>
      <c r="CG210" s="138"/>
      <c r="CH210" s="138"/>
      <c r="CI210" s="138"/>
      <c r="CJ210" s="138"/>
      <c r="CK210" s="138"/>
      <c r="CL210" s="138"/>
      <c r="CM210" s="138"/>
      <c r="CN210" s="138"/>
      <c r="CO210" s="138"/>
      <c r="CP210" s="138"/>
      <c r="CQ210" s="138"/>
      <c r="CR210" s="138"/>
      <c r="CS210" s="138"/>
      <c r="CT210" s="138"/>
      <c r="CU210" s="138"/>
      <c r="CV210" s="138"/>
      <c r="CW210" s="138"/>
      <c r="CX210" s="138"/>
      <c r="CY210" s="138"/>
      <c r="CZ210" s="138"/>
      <c r="DA210" s="138"/>
      <c r="DB210" s="138"/>
      <c r="DC210" s="138"/>
      <c r="DD210" s="138"/>
    </row>
    <row r="211" spans="1:108" ht="18.600000000000001">
      <c r="A211" s="135"/>
      <c r="B211" s="138"/>
      <c r="C211" s="137"/>
      <c r="D211" s="137"/>
      <c r="E211" s="138"/>
      <c r="F211" s="138"/>
      <c r="G211" s="138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  <c r="BL211" s="138"/>
      <c r="BM211" s="138"/>
      <c r="BN211" s="138"/>
      <c r="BO211" s="138"/>
      <c r="BP211" s="138"/>
      <c r="BQ211" s="138"/>
      <c r="BR211" s="138"/>
      <c r="BS211" s="138"/>
      <c r="BT211" s="138"/>
      <c r="BU211" s="138"/>
      <c r="BV211" s="138"/>
      <c r="BW211" s="138"/>
      <c r="BX211" s="138"/>
      <c r="BY211" s="138"/>
      <c r="BZ211" s="138"/>
      <c r="CA211" s="138"/>
      <c r="CB211" s="138"/>
      <c r="CC211" s="138"/>
      <c r="CD211" s="138"/>
      <c r="CE211" s="138"/>
      <c r="CF211" s="138"/>
      <c r="CG211" s="138"/>
      <c r="CH211" s="138"/>
      <c r="CI211" s="138"/>
      <c r="CJ211" s="138"/>
      <c r="CK211" s="138"/>
      <c r="CL211" s="138"/>
      <c r="CM211" s="138"/>
      <c r="CN211" s="138"/>
      <c r="CO211" s="138"/>
      <c r="CP211" s="138"/>
      <c r="CQ211" s="138"/>
      <c r="CR211" s="138"/>
      <c r="CS211" s="138"/>
      <c r="CT211" s="138"/>
      <c r="CU211" s="138"/>
      <c r="CV211" s="138"/>
      <c r="CW211" s="138"/>
      <c r="CX211" s="138"/>
      <c r="CY211" s="138"/>
      <c r="CZ211" s="138"/>
      <c r="DA211" s="138"/>
      <c r="DB211" s="138"/>
      <c r="DC211" s="138"/>
      <c r="DD211" s="138"/>
    </row>
    <row r="212" spans="1:108" ht="18.600000000000001">
      <c r="A212" s="135"/>
      <c r="B212" s="138"/>
      <c r="C212" s="137"/>
      <c r="D212" s="137"/>
      <c r="E212" s="138"/>
      <c r="F212" s="138"/>
      <c r="G212" s="137"/>
      <c r="H212" s="137"/>
      <c r="I212" s="137"/>
      <c r="J212" s="138"/>
      <c r="K212" s="138"/>
      <c r="L212" s="138"/>
      <c r="M212" s="138"/>
      <c r="N212" s="138"/>
      <c r="O212" s="138"/>
      <c r="P212" s="138"/>
      <c r="Q212" s="138"/>
      <c r="R212" s="137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  <c r="BL212" s="138"/>
      <c r="BM212" s="138"/>
      <c r="BN212" s="138"/>
      <c r="BO212" s="138"/>
      <c r="BP212" s="138"/>
      <c r="BQ212" s="138"/>
      <c r="BR212" s="138"/>
      <c r="BS212" s="138"/>
      <c r="BT212" s="138"/>
      <c r="BU212" s="138"/>
      <c r="BV212" s="138"/>
      <c r="BW212" s="138"/>
      <c r="BX212" s="138"/>
      <c r="BY212" s="138"/>
      <c r="BZ212" s="138"/>
      <c r="CA212" s="138"/>
      <c r="CB212" s="138"/>
      <c r="CC212" s="138"/>
      <c r="CD212" s="138"/>
      <c r="CE212" s="138"/>
      <c r="CF212" s="138"/>
      <c r="CG212" s="138"/>
      <c r="CH212" s="138"/>
      <c r="CI212" s="138"/>
      <c r="CJ212" s="138"/>
      <c r="CK212" s="138"/>
      <c r="CL212" s="138"/>
      <c r="CM212" s="138"/>
      <c r="CN212" s="138"/>
      <c r="CO212" s="138"/>
      <c r="CP212" s="138"/>
      <c r="CQ212" s="138"/>
      <c r="CR212" s="138"/>
      <c r="CS212" s="138"/>
      <c r="CT212" s="138"/>
      <c r="CU212" s="138"/>
      <c r="CV212" s="138"/>
      <c r="CW212" s="138"/>
      <c r="CX212" s="138"/>
      <c r="CY212" s="138"/>
      <c r="CZ212" s="138"/>
      <c r="DA212" s="138"/>
      <c r="DB212" s="138"/>
      <c r="DC212" s="138"/>
      <c r="DD212" s="138"/>
    </row>
    <row r="213" spans="1:108" ht="18.600000000000001">
      <c r="A213" s="135"/>
      <c r="B213" s="138"/>
      <c r="C213" s="137"/>
      <c r="D213" s="137"/>
      <c r="E213" s="138"/>
      <c r="F213" s="138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  <c r="BL213" s="138"/>
      <c r="BM213" s="138"/>
      <c r="BN213" s="138"/>
      <c r="BO213" s="138"/>
      <c r="BP213" s="138"/>
      <c r="BQ213" s="138"/>
      <c r="BR213" s="138"/>
      <c r="BS213" s="138"/>
      <c r="BT213" s="138"/>
      <c r="BU213" s="138"/>
      <c r="BV213" s="138"/>
      <c r="BW213" s="138"/>
      <c r="BX213" s="138"/>
      <c r="BY213" s="138"/>
      <c r="BZ213" s="138"/>
      <c r="CA213" s="138"/>
      <c r="CB213" s="138"/>
      <c r="CC213" s="138"/>
      <c r="CD213" s="138"/>
      <c r="CE213" s="138"/>
      <c r="CF213" s="138"/>
      <c r="CG213" s="138"/>
      <c r="CH213" s="138"/>
      <c r="CI213" s="138"/>
      <c r="CJ213" s="138"/>
      <c r="CK213" s="138"/>
      <c r="CL213" s="138"/>
      <c r="CM213" s="138"/>
      <c r="CN213" s="138"/>
      <c r="CO213" s="138"/>
      <c r="CP213" s="138"/>
      <c r="CQ213" s="138"/>
      <c r="CR213" s="138"/>
      <c r="CS213" s="138"/>
      <c r="CT213" s="138"/>
      <c r="CU213" s="138"/>
      <c r="CV213" s="138"/>
      <c r="CW213" s="138"/>
      <c r="CX213" s="138"/>
      <c r="CY213" s="138"/>
      <c r="CZ213" s="138"/>
      <c r="DA213" s="138"/>
      <c r="DB213" s="138"/>
      <c r="DC213" s="138"/>
      <c r="DD213" s="138"/>
    </row>
    <row r="214" spans="1:108" ht="18.600000000000001">
      <c r="A214" s="135"/>
      <c r="B214" s="138"/>
      <c r="C214" s="137"/>
      <c r="D214" s="137"/>
      <c r="E214" s="137"/>
      <c r="F214" s="137"/>
      <c r="G214" s="137"/>
      <c r="H214" s="137"/>
      <c r="I214" s="137"/>
      <c r="J214" s="137"/>
      <c r="K214" s="137"/>
      <c r="L214" s="138"/>
      <c r="M214" s="138"/>
      <c r="N214" s="138"/>
      <c r="O214" s="138"/>
      <c r="P214" s="138"/>
      <c r="Q214" s="138"/>
      <c r="R214" s="137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  <c r="BL214" s="138"/>
      <c r="BM214" s="138"/>
      <c r="BN214" s="138"/>
      <c r="BO214" s="138"/>
      <c r="BP214" s="138"/>
      <c r="BQ214" s="138"/>
      <c r="BR214" s="138"/>
      <c r="BS214" s="138"/>
      <c r="BT214" s="138"/>
      <c r="BU214" s="138"/>
      <c r="BV214" s="138"/>
      <c r="BW214" s="138"/>
      <c r="BX214" s="138"/>
      <c r="BY214" s="138"/>
      <c r="BZ214" s="138"/>
      <c r="CA214" s="138"/>
      <c r="CB214" s="138"/>
      <c r="CC214" s="138"/>
      <c r="CD214" s="138"/>
      <c r="CE214" s="138"/>
      <c r="CF214" s="138"/>
      <c r="CG214" s="138"/>
      <c r="CH214" s="138"/>
      <c r="CI214" s="138"/>
      <c r="CJ214" s="138"/>
      <c r="CK214" s="138"/>
      <c r="CL214" s="138"/>
      <c r="CM214" s="138"/>
      <c r="CN214" s="138"/>
      <c r="CO214" s="138"/>
      <c r="CP214" s="138"/>
      <c r="CQ214" s="138"/>
      <c r="CR214" s="138"/>
      <c r="CS214" s="138"/>
      <c r="CT214" s="138"/>
      <c r="CU214" s="138"/>
      <c r="CV214" s="138"/>
      <c r="CW214" s="138"/>
      <c r="CX214" s="138"/>
      <c r="CY214" s="138"/>
      <c r="CZ214" s="138"/>
      <c r="DA214" s="138"/>
      <c r="DB214" s="138"/>
      <c r="DC214" s="138"/>
      <c r="DD214" s="138"/>
    </row>
    <row r="215" spans="1:108" ht="18.600000000000001">
      <c r="A215" s="135"/>
      <c r="B215" s="138"/>
      <c r="C215" s="137"/>
      <c r="D215" s="137"/>
      <c r="E215" s="138"/>
      <c r="F215" s="138"/>
      <c r="G215" s="138"/>
      <c r="H215" s="137"/>
      <c r="I215" s="137"/>
      <c r="J215" s="138"/>
      <c r="K215" s="138"/>
      <c r="L215" s="137"/>
      <c r="M215" s="137"/>
      <c r="N215" s="137"/>
      <c r="O215" s="137"/>
      <c r="P215" s="137"/>
      <c r="Q215" s="137"/>
      <c r="R215" s="137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  <c r="BL215" s="138"/>
      <c r="BM215" s="138"/>
      <c r="BN215" s="138"/>
      <c r="BO215" s="138"/>
      <c r="BP215" s="138"/>
      <c r="BQ215" s="138"/>
      <c r="BR215" s="138"/>
      <c r="BS215" s="138"/>
      <c r="BT215" s="138"/>
      <c r="BU215" s="138"/>
      <c r="BV215" s="138"/>
      <c r="BW215" s="138"/>
      <c r="BX215" s="138"/>
      <c r="BY215" s="138"/>
      <c r="BZ215" s="138"/>
      <c r="CA215" s="138"/>
      <c r="CB215" s="138"/>
      <c r="CC215" s="138"/>
      <c r="CD215" s="138"/>
      <c r="CE215" s="138"/>
      <c r="CF215" s="138"/>
      <c r="CG215" s="138"/>
      <c r="CH215" s="138"/>
      <c r="CI215" s="138"/>
      <c r="CJ215" s="138"/>
      <c r="CK215" s="138"/>
      <c r="CL215" s="138"/>
      <c r="CM215" s="138"/>
      <c r="CN215" s="138"/>
      <c r="CO215" s="138"/>
      <c r="CP215" s="138"/>
      <c r="CQ215" s="138"/>
      <c r="CR215" s="138"/>
      <c r="CS215" s="138"/>
      <c r="CT215" s="138"/>
      <c r="CU215" s="138"/>
      <c r="CV215" s="138"/>
      <c r="CW215" s="138"/>
      <c r="CX215" s="138"/>
      <c r="CY215" s="138"/>
      <c r="CZ215" s="138"/>
      <c r="DA215" s="138"/>
      <c r="DB215" s="138"/>
      <c r="DC215" s="138"/>
      <c r="DD215" s="138"/>
    </row>
    <row r="216" spans="1:108" ht="18.600000000000001">
      <c r="A216" s="135"/>
      <c r="B216" s="138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  <c r="BL216" s="138"/>
      <c r="BM216" s="138"/>
      <c r="BN216" s="138"/>
      <c r="BO216" s="138"/>
      <c r="BP216" s="138"/>
      <c r="BQ216" s="138"/>
      <c r="BR216" s="138"/>
      <c r="BS216" s="138"/>
      <c r="BT216" s="138"/>
      <c r="BU216" s="138"/>
      <c r="BV216" s="138"/>
      <c r="BW216" s="138"/>
      <c r="BX216" s="138"/>
      <c r="BY216" s="138"/>
      <c r="BZ216" s="138"/>
      <c r="CA216" s="138"/>
      <c r="CB216" s="138"/>
      <c r="CC216" s="138"/>
      <c r="CD216" s="138"/>
      <c r="CE216" s="138"/>
      <c r="CF216" s="138"/>
      <c r="CG216" s="138"/>
      <c r="CH216" s="138"/>
      <c r="CI216" s="138"/>
      <c r="CJ216" s="138"/>
      <c r="CK216" s="138"/>
      <c r="CL216" s="138"/>
      <c r="CM216" s="138"/>
      <c r="CN216" s="138"/>
      <c r="CO216" s="138"/>
      <c r="CP216" s="138"/>
      <c r="CQ216" s="138"/>
      <c r="CR216" s="138"/>
      <c r="CS216" s="138"/>
      <c r="CT216" s="138"/>
      <c r="CU216" s="138"/>
      <c r="CV216" s="138"/>
      <c r="CW216" s="138"/>
      <c r="CX216" s="138"/>
      <c r="CY216" s="138"/>
      <c r="CZ216" s="138"/>
      <c r="DA216" s="138"/>
      <c r="DB216" s="138"/>
      <c r="DC216" s="138"/>
      <c r="DD216" s="138"/>
    </row>
    <row r="217" spans="1:108" ht="18.600000000000001">
      <c r="A217" s="135"/>
      <c r="B217" s="138"/>
      <c r="C217" s="137"/>
      <c r="D217" s="137"/>
      <c r="E217" s="137"/>
      <c r="F217" s="138"/>
      <c r="G217" s="137"/>
      <c r="H217" s="138"/>
      <c r="I217" s="138"/>
      <c r="J217" s="137"/>
      <c r="K217" s="138"/>
      <c r="L217" s="137"/>
      <c r="M217" s="137"/>
      <c r="N217" s="137"/>
      <c r="O217" s="137"/>
      <c r="P217" s="137"/>
      <c r="Q217" s="137"/>
      <c r="R217" s="137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  <c r="BL217" s="138"/>
      <c r="BM217" s="138"/>
      <c r="BN217" s="138"/>
      <c r="BO217" s="138"/>
      <c r="BP217" s="138"/>
      <c r="BQ217" s="138"/>
      <c r="BR217" s="138"/>
      <c r="BS217" s="138"/>
      <c r="BT217" s="138"/>
      <c r="BU217" s="138"/>
      <c r="BV217" s="138"/>
      <c r="BW217" s="138"/>
      <c r="BX217" s="138"/>
      <c r="BY217" s="138"/>
      <c r="BZ217" s="138"/>
      <c r="CA217" s="138"/>
      <c r="CB217" s="138"/>
      <c r="CC217" s="138"/>
      <c r="CD217" s="138"/>
      <c r="CE217" s="138"/>
      <c r="CF217" s="138"/>
      <c r="CG217" s="138"/>
      <c r="CH217" s="138"/>
      <c r="CI217" s="138"/>
      <c r="CJ217" s="138"/>
      <c r="CK217" s="138"/>
      <c r="CL217" s="138"/>
      <c r="CM217" s="138"/>
      <c r="CN217" s="138"/>
      <c r="CO217" s="138"/>
      <c r="CP217" s="138"/>
      <c r="CQ217" s="138"/>
      <c r="CR217" s="138"/>
      <c r="CS217" s="138"/>
      <c r="CT217" s="138"/>
      <c r="CU217" s="138"/>
      <c r="CV217" s="138"/>
      <c r="CW217" s="138"/>
      <c r="CX217" s="138"/>
      <c r="CY217" s="138"/>
      <c r="CZ217" s="138"/>
      <c r="DA217" s="138"/>
      <c r="DB217" s="138"/>
      <c r="DC217" s="138"/>
      <c r="DD217" s="138"/>
    </row>
    <row r="218" spans="1:108" ht="18.600000000000001">
      <c r="A218" s="135"/>
      <c r="B218" s="138"/>
      <c r="C218" s="137"/>
      <c r="D218" s="137"/>
      <c r="E218" s="138"/>
      <c r="F218" s="138"/>
      <c r="G218" s="137"/>
      <c r="H218" s="137"/>
      <c r="I218" s="137"/>
      <c r="J218" s="138"/>
      <c r="K218" s="137"/>
      <c r="L218" s="137"/>
      <c r="M218" s="137"/>
      <c r="N218" s="137"/>
      <c r="O218" s="137"/>
      <c r="P218" s="137"/>
      <c r="Q218" s="137"/>
      <c r="R218" s="137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  <c r="BL218" s="138"/>
      <c r="BM218" s="138"/>
      <c r="BN218" s="138"/>
      <c r="BO218" s="138"/>
      <c r="BP218" s="138"/>
      <c r="BQ218" s="138"/>
      <c r="BR218" s="138"/>
      <c r="BS218" s="138"/>
      <c r="BT218" s="138"/>
      <c r="BU218" s="138"/>
      <c r="BV218" s="138"/>
      <c r="BW218" s="138"/>
      <c r="BX218" s="138"/>
      <c r="BY218" s="138"/>
      <c r="BZ218" s="138"/>
      <c r="CA218" s="138"/>
      <c r="CB218" s="138"/>
      <c r="CC218" s="138"/>
      <c r="CD218" s="138"/>
      <c r="CE218" s="138"/>
      <c r="CF218" s="138"/>
      <c r="CG218" s="138"/>
      <c r="CH218" s="138"/>
      <c r="CI218" s="138"/>
      <c r="CJ218" s="138"/>
      <c r="CK218" s="138"/>
      <c r="CL218" s="138"/>
      <c r="CM218" s="138"/>
      <c r="CN218" s="138"/>
      <c r="CO218" s="138"/>
      <c r="CP218" s="138"/>
      <c r="CQ218" s="138"/>
      <c r="CR218" s="138"/>
      <c r="CS218" s="138"/>
      <c r="CT218" s="138"/>
      <c r="CU218" s="138"/>
      <c r="CV218" s="138"/>
      <c r="CW218" s="138"/>
      <c r="CX218" s="138"/>
      <c r="CY218" s="138"/>
      <c r="CZ218" s="138"/>
      <c r="DA218" s="138"/>
      <c r="DB218" s="138"/>
      <c r="DC218" s="138"/>
      <c r="DD218" s="138"/>
    </row>
    <row r="219" spans="1:108" ht="18.600000000000001">
      <c r="A219" s="135"/>
      <c r="B219" s="138"/>
      <c r="C219" s="137"/>
      <c r="D219" s="137"/>
      <c r="E219" s="137"/>
      <c r="F219" s="138"/>
      <c r="G219" s="138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  <c r="BL219" s="138"/>
      <c r="BM219" s="138"/>
      <c r="BN219" s="138"/>
      <c r="BO219" s="138"/>
      <c r="BP219" s="138"/>
      <c r="BQ219" s="138"/>
      <c r="BR219" s="138"/>
      <c r="BS219" s="138"/>
      <c r="BT219" s="138"/>
      <c r="BU219" s="138"/>
      <c r="BV219" s="138"/>
      <c r="BW219" s="138"/>
      <c r="BX219" s="138"/>
      <c r="BY219" s="138"/>
      <c r="BZ219" s="138"/>
      <c r="CA219" s="138"/>
      <c r="CB219" s="138"/>
      <c r="CC219" s="138"/>
      <c r="CD219" s="138"/>
      <c r="CE219" s="138"/>
      <c r="CF219" s="138"/>
      <c r="CG219" s="138"/>
      <c r="CH219" s="138"/>
      <c r="CI219" s="138"/>
      <c r="CJ219" s="138"/>
      <c r="CK219" s="138"/>
      <c r="CL219" s="138"/>
      <c r="CM219" s="138"/>
      <c r="CN219" s="138"/>
      <c r="CO219" s="138"/>
      <c r="CP219" s="138"/>
      <c r="CQ219" s="138"/>
      <c r="CR219" s="138"/>
      <c r="CS219" s="138"/>
      <c r="CT219" s="138"/>
      <c r="CU219" s="138"/>
      <c r="CV219" s="138"/>
      <c r="CW219" s="138"/>
      <c r="CX219" s="138"/>
      <c r="CY219" s="138"/>
      <c r="CZ219" s="138"/>
      <c r="DA219" s="138"/>
      <c r="DB219" s="138"/>
      <c r="DC219" s="138"/>
      <c r="DD219" s="138"/>
    </row>
    <row r="220" spans="1:108" ht="18.600000000000001">
      <c r="A220" s="135"/>
      <c r="B220" s="138"/>
      <c r="C220" s="137"/>
      <c r="D220" s="137"/>
      <c r="E220" s="137"/>
      <c r="F220" s="137"/>
      <c r="G220" s="138"/>
      <c r="H220" s="138"/>
      <c r="I220" s="138"/>
      <c r="J220" s="137"/>
      <c r="K220" s="137"/>
      <c r="L220" s="137"/>
      <c r="M220" s="137"/>
      <c r="N220" s="137"/>
      <c r="O220" s="137"/>
      <c r="P220" s="137"/>
      <c r="Q220" s="137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  <c r="BL220" s="138"/>
      <c r="BM220" s="138"/>
      <c r="BN220" s="138"/>
      <c r="BO220" s="138"/>
      <c r="BP220" s="138"/>
      <c r="BQ220" s="138"/>
      <c r="BR220" s="138"/>
      <c r="BS220" s="138"/>
      <c r="BT220" s="138"/>
      <c r="BU220" s="138"/>
      <c r="BV220" s="138"/>
      <c r="BW220" s="138"/>
      <c r="BX220" s="138"/>
      <c r="BY220" s="138"/>
      <c r="BZ220" s="138"/>
      <c r="CA220" s="138"/>
      <c r="CB220" s="138"/>
      <c r="CC220" s="138"/>
      <c r="CD220" s="138"/>
      <c r="CE220" s="138"/>
      <c r="CF220" s="138"/>
      <c r="CG220" s="138"/>
      <c r="CH220" s="138"/>
      <c r="CI220" s="138"/>
      <c r="CJ220" s="138"/>
      <c r="CK220" s="138"/>
      <c r="CL220" s="138"/>
      <c r="CM220" s="138"/>
      <c r="CN220" s="138"/>
      <c r="CO220" s="138"/>
      <c r="CP220" s="138"/>
      <c r="CQ220" s="138"/>
      <c r="CR220" s="138"/>
      <c r="CS220" s="138"/>
      <c r="CT220" s="138"/>
      <c r="CU220" s="138"/>
      <c r="CV220" s="138"/>
      <c r="CW220" s="138"/>
      <c r="CX220" s="138"/>
      <c r="CY220" s="138"/>
      <c r="CZ220" s="138"/>
      <c r="DA220" s="138"/>
      <c r="DB220" s="138"/>
      <c r="DC220" s="138"/>
      <c r="DD220" s="138"/>
    </row>
    <row r="221" spans="1:108" ht="18.600000000000001">
      <c r="A221" s="135"/>
      <c r="B221" s="138"/>
      <c r="C221" s="137"/>
      <c r="D221" s="137"/>
      <c r="E221" s="138"/>
      <c r="F221" s="138"/>
      <c r="G221" s="138"/>
      <c r="H221" s="138"/>
      <c r="I221" s="138"/>
      <c r="J221" s="137"/>
      <c r="K221" s="137"/>
      <c r="L221" s="137"/>
      <c r="M221" s="137"/>
      <c r="N221" s="137"/>
      <c r="O221" s="138"/>
      <c r="P221" s="138"/>
      <c r="Q221" s="138"/>
      <c r="R221" s="137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  <c r="BL221" s="138"/>
      <c r="BM221" s="138"/>
      <c r="BN221" s="138"/>
      <c r="BO221" s="138"/>
      <c r="BP221" s="138"/>
      <c r="BQ221" s="138"/>
      <c r="BR221" s="138"/>
      <c r="BS221" s="138"/>
      <c r="BT221" s="138"/>
      <c r="BU221" s="138"/>
      <c r="BV221" s="138"/>
      <c r="BW221" s="138"/>
      <c r="BX221" s="138"/>
      <c r="BY221" s="138"/>
      <c r="BZ221" s="138"/>
      <c r="CA221" s="138"/>
      <c r="CB221" s="138"/>
      <c r="CC221" s="138"/>
      <c r="CD221" s="138"/>
      <c r="CE221" s="138"/>
      <c r="CF221" s="138"/>
      <c r="CG221" s="138"/>
      <c r="CH221" s="138"/>
      <c r="CI221" s="138"/>
      <c r="CJ221" s="138"/>
      <c r="CK221" s="138"/>
      <c r="CL221" s="138"/>
      <c r="CM221" s="138"/>
      <c r="CN221" s="138"/>
      <c r="CO221" s="138"/>
      <c r="CP221" s="138"/>
      <c r="CQ221" s="138"/>
      <c r="CR221" s="138"/>
      <c r="CS221" s="138"/>
      <c r="CT221" s="138"/>
      <c r="CU221" s="138"/>
      <c r="CV221" s="138"/>
      <c r="CW221" s="138"/>
      <c r="CX221" s="138"/>
      <c r="CY221" s="138"/>
      <c r="CZ221" s="138"/>
      <c r="DA221" s="138"/>
      <c r="DB221" s="138"/>
      <c r="DC221" s="138"/>
      <c r="DD221" s="138"/>
    </row>
    <row r="222" spans="1:108" ht="18.600000000000001">
      <c r="A222" s="135"/>
      <c r="B222" s="138"/>
      <c r="C222" s="137"/>
      <c r="D222" s="137"/>
      <c r="E222" s="137"/>
      <c r="F222" s="137"/>
      <c r="G222" s="138"/>
      <c r="H222" s="137"/>
      <c r="I222" s="137"/>
      <c r="J222" s="137"/>
      <c r="K222" s="137"/>
      <c r="L222" s="138"/>
      <c r="M222" s="138"/>
      <c r="N222" s="138"/>
      <c r="O222" s="137"/>
      <c r="P222" s="137"/>
      <c r="Q222" s="137"/>
      <c r="R222" s="137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  <c r="BL222" s="138"/>
      <c r="BM222" s="138"/>
      <c r="BN222" s="138"/>
      <c r="BO222" s="138"/>
      <c r="BP222" s="138"/>
      <c r="BQ222" s="138"/>
      <c r="BR222" s="138"/>
      <c r="BS222" s="138"/>
      <c r="BT222" s="138"/>
      <c r="BU222" s="138"/>
      <c r="BV222" s="138"/>
      <c r="BW222" s="138"/>
      <c r="BX222" s="138"/>
      <c r="BY222" s="138"/>
      <c r="BZ222" s="138"/>
      <c r="CA222" s="138"/>
      <c r="CB222" s="138"/>
      <c r="CC222" s="138"/>
      <c r="CD222" s="138"/>
      <c r="CE222" s="138"/>
      <c r="CF222" s="138"/>
      <c r="CG222" s="138"/>
      <c r="CH222" s="138"/>
      <c r="CI222" s="138"/>
      <c r="CJ222" s="138"/>
      <c r="CK222" s="138"/>
      <c r="CL222" s="138"/>
      <c r="CM222" s="138"/>
      <c r="CN222" s="138"/>
      <c r="CO222" s="138"/>
      <c r="CP222" s="138"/>
      <c r="CQ222" s="138"/>
      <c r="CR222" s="138"/>
      <c r="CS222" s="138"/>
      <c r="CT222" s="138"/>
      <c r="CU222" s="138"/>
      <c r="CV222" s="138"/>
      <c r="CW222" s="138"/>
      <c r="CX222" s="138"/>
      <c r="CY222" s="138"/>
      <c r="CZ222" s="138"/>
      <c r="DA222" s="138"/>
      <c r="DB222" s="138"/>
      <c r="DC222" s="138"/>
      <c r="DD222" s="138"/>
    </row>
    <row r="223" spans="1:108" ht="18.600000000000001">
      <c r="A223" s="135"/>
      <c r="B223" s="138"/>
      <c r="C223" s="137"/>
      <c r="D223" s="137"/>
      <c r="E223" s="137"/>
      <c r="F223" s="138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  <c r="BL223" s="138"/>
      <c r="BM223" s="138"/>
      <c r="BN223" s="138"/>
      <c r="BO223" s="138"/>
      <c r="BP223" s="138"/>
      <c r="BQ223" s="138"/>
      <c r="BR223" s="138"/>
      <c r="BS223" s="138"/>
      <c r="BT223" s="138"/>
      <c r="BU223" s="138"/>
      <c r="BV223" s="138"/>
      <c r="BW223" s="138"/>
      <c r="BX223" s="138"/>
      <c r="BY223" s="138"/>
      <c r="BZ223" s="138"/>
      <c r="CA223" s="138"/>
      <c r="CB223" s="138"/>
      <c r="CC223" s="138"/>
      <c r="CD223" s="138"/>
      <c r="CE223" s="138"/>
      <c r="CF223" s="138"/>
      <c r="CG223" s="138"/>
      <c r="CH223" s="138"/>
      <c r="CI223" s="138"/>
      <c r="CJ223" s="138"/>
      <c r="CK223" s="138"/>
      <c r="CL223" s="138"/>
      <c r="CM223" s="138"/>
      <c r="CN223" s="138"/>
      <c r="CO223" s="138"/>
      <c r="CP223" s="138"/>
      <c r="CQ223" s="138"/>
      <c r="CR223" s="138"/>
      <c r="CS223" s="138"/>
      <c r="CT223" s="138"/>
      <c r="CU223" s="138"/>
      <c r="CV223" s="138"/>
      <c r="CW223" s="138"/>
      <c r="CX223" s="138"/>
      <c r="CY223" s="138"/>
      <c r="CZ223" s="138"/>
      <c r="DA223" s="138"/>
      <c r="DB223" s="138"/>
      <c r="DC223" s="138"/>
      <c r="DD223" s="138"/>
    </row>
    <row r="224" spans="1:108" ht="18.600000000000001">
      <c r="A224" s="135"/>
      <c r="B224" s="138"/>
      <c r="C224" s="137"/>
      <c r="D224" s="137"/>
      <c r="E224" s="138"/>
      <c r="F224" s="138"/>
      <c r="G224" s="138"/>
      <c r="H224" s="137"/>
      <c r="I224" s="138"/>
      <c r="J224" s="137"/>
      <c r="K224" s="137"/>
      <c r="L224" s="137"/>
      <c r="M224" s="137"/>
      <c r="N224" s="137"/>
      <c r="O224" s="137"/>
      <c r="P224" s="137"/>
      <c r="Q224" s="137"/>
      <c r="R224" s="137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  <c r="BL224" s="138"/>
      <c r="BM224" s="138"/>
      <c r="BN224" s="138"/>
      <c r="BO224" s="138"/>
      <c r="BP224" s="138"/>
      <c r="BQ224" s="138"/>
      <c r="BR224" s="138"/>
      <c r="BS224" s="138"/>
      <c r="BT224" s="138"/>
      <c r="BU224" s="138"/>
      <c r="BV224" s="138"/>
      <c r="BW224" s="138"/>
      <c r="BX224" s="138"/>
      <c r="BY224" s="138"/>
      <c r="BZ224" s="138"/>
      <c r="CA224" s="138"/>
      <c r="CB224" s="138"/>
      <c r="CC224" s="138"/>
      <c r="CD224" s="138"/>
      <c r="CE224" s="138"/>
      <c r="CF224" s="138"/>
      <c r="CG224" s="138"/>
      <c r="CH224" s="138"/>
      <c r="CI224" s="138"/>
      <c r="CJ224" s="138"/>
      <c r="CK224" s="138"/>
      <c r="CL224" s="138"/>
      <c r="CM224" s="138"/>
      <c r="CN224" s="138"/>
      <c r="CO224" s="138"/>
      <c r="CP224" s="138"/>
      <c r="CQ224" s="138"/>
      <c r="CR224" s="138"/>
      <c r="CS224" s="138"/>
      <c r="CT224" s="138"/>
      <c r="CU224" s="138"/>
      <c r="CV224" s="138"/>
      <c r="CW224" s="138"/>
      <c r="CX224" s="138"/>
      <c r="CY224" s="138"/>
      <c r="CZ224" s="138"/>
      <c r="DA224" s="138"/>
      <c r="DB224" s="138"/>
      <c r="DC224" s="138"/>
      <c r="DD224" s="138"/>
    </row>
    <row r="225" spans="1:108" ht="18.600000000000001">
      <c r="A225" s="135"/>
      <c r="B225" s="138"/>
      <c r="C225" s="137"/>
      <c r="D225" s="137"/>
      <c r="E225" s="138"/>
      <c r="F225" s="138"/>
      <c r="G225" s="137"/>
      <c r="H225" s="137"/>
      <c r="I225" s="137"/>
      <c r="J225" s="137"/>
      <c r="K225" s="138"/>
      <c r="L225" s="137"/>
      <c r="M225" s="137"/>
      <c r="N225" s="137"/>
      <c r="O225" s="137"/>
      <c r="P225" s="137"/>
      <c r="Q225" s="137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  <c r="BL225" s="138"/>
      <c r="BM225" s="138"/>
      <c r="BN225" s="138"/>
      <c r="BO225" s="138"/>
      <c r="BP225" s="138"/>
      <c r="BQ225" s="138"/>
      <c r="BR225" s="138"/>
      <c r="BS225" s="138"/>
      <c r="BT225" s="138"/>
      <c r="BU225" s="138"/>
      <c r="BV225" s="138"/>
      <c r="BW225" s="138"/>
      <c r="BX225" s="138"/>
      <c r="BY225" s="138"/>
      <c r="BZ225" s="138"/>
      <c r="CA225" s="138"/>
      <c r="CB225" s="138"/>
      <c r="CC225" s="138"/>
      <c r="CD225" s="138"/>
      <c r="CE225" s="138"/>
      <c r="CF225" s="138"/>
      <c r="CG225" s="138"/>
      <c r="CH225" s="138"/>
      <c r="CI225" s="138"/>
      <c r="CJ225" s="138"/>
      <c r="CK225" s="138"/>
      <c r="CL225" s="138"/>
      <c r="CM225" s="138"/>
      <c r="CN225" s="138"/>
      <c r="CO225" s="138"/>
      <c r="CP225" s="138"/>
      <c r="CQ225" s="138"/>
      <c r="CR225" s="138"/>
      <c r="CS225" s="138"/>
      <c r="CT225" s="138"/>
      <c r="CU225" s="138"/>
      <c r="CV225" s="138"/>
      <c r="CW225" s="138"/>
      <c r="CX225" s="138"/>
      <c r="CY225" s="138"/>
      <c r="CZ225" s="138"/>
      <c r="DA225" s="138"/>
      <c r="DB225" s="138"/>
      <c r="DC225" s="138"/>
      <c r="DD225" s="138"/>
    </row>
    <row r="226" spans="1:108" ht="18.600000000000001">
      <c r="A226" s="135"/>
      <c r="B226" s="138"/>
      <c r="C226" s="137"/>
      <c r="D226" s="137"/>
      <c r="E226" s="137"/>
      <c r="F226" s="137"/>
      <c r="G226" s="137"/>
      <c r="H226" s="137"/>
      <c r="I226" s="137"/>
      <c r="J226" s="138"/>
      <c r="K226" s="137"/>
      <c r="L226" s="137"/>
      <c r="M226" s="137"/>
      <c r="N226" s="137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  <c r="BL226" s="138"/>
      <c r="BM226" s="138"/>
      <c r="BN226" s="138"/>
      <c r="BO226" s="138"/>
      <c r="BP226" s="138"/>
      <c r="BQ226" s="138"/>
      <c r="BR226" s="138"/>
      <c r="BS226" s="138"/>
      <c r="BT226" s="138"/>
      <c r="BU226" s="138"/>
      <c r="BV226" s="138"/>
      <c r="BW226" s="138"/>
      <c r="BX226" s="138"/>
      <c r="BY226" s="138"/>
      <c r="BZ226" s="138"/>
      <c r="CA226" s="138"/>
      <c r="CB226" s="138"/>
      <c r="CC226" s="138"/>
      <c r="CD226" s="138"/>
      <c r="CE226" s="138"/>
      <c r="CF226" s="138"/>
      <c r="CG226" s="138"/>
      <c r="CH226" s="138"/>
      <c r="CI226" s="138"/>
      <c r="CJ226" s="138"/>
      <c r="CK226" s="138"/>
      <c r="CL226" s="138"/>
      <c r="CM226" s="138"/>
      <c r="CN226" s="138"/>
      <c r="CO226" s="138"/>
      <c r="CP226" s="138"/>
      <c r="CQ226" s="138"/>
      <c r="CR226" s="138"/>
      <c r="CS226" s="138"/>
      <c r="CT226" s="138"/>
      <c r="CU226" s="138"/>
      <c r="CV226" s="138"/>
      <c r="CW226" s="138"/>
      <c r="CX226" s="138"/>
      <c r="CY226" s="138"/>
      <c r="CZ226" s="138"/>
      <c r="DA226" s="138"/>
      <c r="DB226" s="138"/>
      <c r="DC226" s="138"/>
      <c r="DD226" s="138"/>
    </row>
    <row r="227" spans="1:108" ht="18.600000000000001">
      <c r="A227" s="135"/>
      <c r="B227" s="138"/>
      <c r="C227" s="137"/>
      <c r="D227" s="137"/>
      <c r="E227" s="138"/>
      <c r="F227" s="138"/>
      <c r="G227" s="138"/>
      <c r="H227" s="138"/>
      <c r="I227" s="138"/>
      <c r="J227" s="137"/>
      <c r="K227" s="137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  <c r="BL227" s="138"/>
      <c r="BM227" s="138"/>
      <c r="BN227" s="138"/>
      <c r="BO227" s="138"/>
      <c r="BP227" s="138"/>
      <c r="BQ227" s="138"/>
      <c r="BR227" s="138"/>
      <c r="BS227" s="138"/>
      <c r="BT227" s="138"/>
      <c r="BU227" s="138"/>
      <c r="BV227" s="138"/>
      <c r="BW227" s="138"/>
      <c r="BX227" s="138"/>
      <c r="BY227" s="138"/>
      <c r="BZ227" s="138"/>
      <c r="CA227" s="138"/>
      <c r="CB227" s="138"/>
      <c r="CC227" s="138"/>
      <c r="CD227" s="138"/>
      <c r="CE227" s="138"/>
      <c r="CF227" s="138"/>
      <c r="CG227" s="138"/>
      <c r="CH227" s="138"/>
      <c r="CI227" s="138"/>
      <c r="CJ227" s="138"/>
      <c r="CK227" s="138"/>
      <c r="CL227" s="138"/>
      <c r="CM227" s="138"/>
      <c r="CN227" s="138"/>
      <c r="CO227" s="138"/>
      <c r="CP227" s="138"/>
      <c r="CQ227" s="138"/>
      <c r="CR227" s="138"/>
      <c r="CS227" s="138"/>
      <c r="CT227" s="138"/>
      <c r="CU227" s="138"/>
      <c r="CV227" s="138"/>
      <c r="CW227" s="138"/>
      <c r="CX227" s="138"/>
      <c r="CY227" s="138"/>
      <c r="CZ227" s="138"/>
      <c r="DA227" s="138"/>
      <c r="DB227" s="138"/>
      <c r="DC227" s="138"/>
      <c r="DD227" s="138"/>
    </row>
    <row r="228" spans="1:108" ht="18.600000000000001">
      <c r="A228" s="135"/>
      <c r="B228" s="138"/>
      <c r="C228" s="137"/>
      <c r="D228" s="137"/>
      <c r="E228" s="137"/>
      <c r="F228" s="137"/>
      <c r="G228" s="138"/>
      <c r="H228" s="137"/>
      <c r="I228" s="137"/>
      <c r="J228" s="137"/>
      <c r="K228" s="137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  <c r="BL228" s="138"/>
      <c r="BM228" s="138"/>
      <c r="BN228" s="138"/>
      <c r="BO228" s="138"/>
      <c r="BP228" s="138"/>
      <c r="BQ228" s="138"/>
      <c r="BR228" s="138"/>
      <c r="BS228" s="138"/>
      <c r="BT228" s="138"/>
      <c r="BU228" s="138"/>
      <c r="BV228" s="138"/>
      <c r="BW228" s="138"/>
      <c r="BX228" s="138"/>
      <c r="BY228" s="138"/>
      <c r="BZ228" s="138"/>
      <c r="CA228" s="138"/>
      <c r="CB228" s="138"/>
      <c r="CC228" s="138"/>
      <c r="CD228" s="138"/>
      <c r="CE228" s="138"/>
      <c r="CF228" s="138"/>
      <c r="CG228" s="138"/>
      <c r="CH228" s="138"/>
      <c r="CI228" s="138"/>
      <c r="CJ228" s="138"/>
      <c r="CK228" s="138"/>
      <c r="CL228" s="138"/>
      <c r="CM228" s="138"/>
      <c r="CN228" s="138"/>
      <c r="CO228" s="138"/>
      <c r="CP228" s="138"/>
      <c r="CQ228" s="138"/>
      <c r="CR228" s="138"/>
      <c r="CS228" s="138"/>
      <c r="CT228" s="138"/>
      <c r="CU228" s="138"/>
      <c r="CV228" s="138"/>
      <c r="CW228" s="138"/>
      <c r="CX228" s="138"/>
      <c r="CY228" s="138"/>
      <c r="CZ228" s="138"/>
      <c r="DA228" s="138"/>
      <c r="DB228" s="138"/>
      <c r="DC228" s="138"/>
      <c r="DD228" s="138"/>
    </row>
    <row r="229" spans="1:108" ht="18.600000000000001">
      <c r="A229" s="135"/>
      <c r="B229" s="138"/>
      <c r="C229" s="137"/>
      <c r="D229" s="137"/>
      <c r="E229" s="137"/>
      <c r="F229" s="137"/>
      <c r="G229" s="138"/>
      <c r="H229" s="137"/>
      <c r="I229" s="137"/>
      <c r="J229" s="137"/>
      <c r="K229" s="137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  <c r="BL229" s="138"/>
      <c r="BM229" s="138"/>
      <c r="BN229" s="138"/>
      <c r="BO229" s="138"/>
      <c r="BP229" s="138"/>
      <c r="BQ229" s="138"/>
      <c r="BR229" s="138"/>
      <c r="BS229" s="138"/>
      <c r="BT229" s="138"/>
      <c r="BU229" s="138"/>
      <c r="BV229" s="138"/>
      <c r="BW229" s="138"/>
      <c r="BX229" s="138"/>
      <c r="BY229" s="138"/>
      <c r="BZ229" s="138"/>
      <c r="CA229" s="138"/>
      <c r="CB229" s="138"/>
      <c r="CC229" s="138"/>
      <c r="CD229" s="138"/>
      <c r="CE229" s="138"/>
      <c r="CF229" s="138"/>
      <c r="CG229" s="138"/>
      <c r="CH229" s="138"/>
      <c r="CI229" s="138"/>
      <c r="CJ229" s="138"/>
      <c r="CK229" s="138"/>
      <c r="CL229" s="138"/>
      <c r="CM229" s="138"/>
      <c r="CN229" s="138"/>
      <c r="CO229" s="138"/>
      <c r="CP229" s="138"/>
      <c r="CQ229" s="138"/>
      <c r="CR229" s="138"/>
      <c r="CS229" s="138"/>
      <c r="CT229" s="138"/>
      <c r="CU229" s="138"/>
      <c r="CV229" s="138"/>
      <c r="CW229" s="138"/>
      <c r="CX229" s="138"/>
      <c r="CY229" s="138"/>
      <c r="CZ229" s="138"/>
      <c r="DA229" s="138"/>
      <c r="DB229" s="138"/>
      <c r="DC229" s="138"/>
      <c r="DD229" s="138"/>
    </row>
    <row r="230" spans="1:108" ht="18.600000000000001">
      <c r="A230" s="135"/>
      <c r="B230" s="138"/>
      <c r="C230" s="137"/>
      <c r="D230" s="137"/>
      <c r="E230" s="138"/>
      <c r="F230" s="138"/>
      <c r="G230" s="138"/>
      <c r="H230" s="138"/>
      <c r="I230" s="138"/>
      <c r="J230" s="137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  <c r="BL230" s="138"/>
      <c r="BM230" s="138"/>
      <c r="BN230" s="138"/>
      <c r="BO230" s="138"/>
      <c r="BP230" s="138"/>
      <c r="BQ230" s="138"/>
      <c r="BR230" s="138"/>
      <c r="BS230" s="138"/>
      <c r="BT230" s="138"/>
      <c r="BU230" s="138"/>
      <c r="BV230" s="138"/>
      <c r="BW230" s="138"/>
      <c r="BX230" s="138"/>
      <c r="BY230" s="138"/>
      <c r="BZ230" s="138"/>
      <c r="CA230" s="138"/>
      <c r="CB230" s="138"/>
      <c r="CC230" s="138"/>
      <c r="CD230" s="138"/>
      <c r="CE230" s="138"/>
      <c r="CF230" s="138"/>
      <c r="CG230" s="138"/>
      <c r="CH230" s="138"/>
      <c r="CI230" s="138"/>
      <c r="CJ230" s="138"/>
      <c r="CK230" s="138"/>
      <c r="CL230" s="138"/>
      <c r="CM230" s="138"/>
      <c r="CN230" s="138"/>
      <c r="CO230" s="138"/>
      <c r="CP230" s="138"/>
      <c r="CQ230" s="138"/>
      <c r="CR230" s="138"/>
      <c r="CS230" s="138"/>
      <c r="CT230" s="138"/>
      <c r="CU230" s="138"/>
      <c r="CV230" s="138"/>
      <c r="CW230" s="138"/>
      <c r="CX230" s="138"/>
      <c r="CY230" s="138"/>
      <c r="CZ230" s="138"/>
      <c r="DA230" s="138"/>
      <c r="DB230" s="138"/>
      <c r="DC230" s="138"/>
      <c r="DD230" s="138"/>
    </row>
    <row r="231" spans="1:108" ht="18.600000000000001">
      <c r="A231" s="135"/>
      <c r="B231" s="138"/>
      <c r="C231" s="137"/>
      <c r="D231" s="137"/>
      <c r="E231" s="137"/>
      <c r="F231" s="137"/>
      <c r="G231" s="138"/>
      <c r="H231" s="137"/>
      <c r="I231" s="137"/>
      <c r="J231" s="137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  <c r="BL231" s="138"/>
      <c r="BM231" s="138"/>
      <c r="BN231" s="138"/>
      <c r="BO231" s="138"/>
      <c r="BP231" s="138"/>
      <c r="BQ231" s="138"/>
      <c r="BR231" s="138"/>
      <c r="BS231" s="138"/>
      <c r="BT231" s="138"/>
      <c r="BU231" s="138"/>
      <c r="BV231" s="138"/>
      <c r="BW231" s="138"/>
      <c r="BX231" s="138"/>
      <c r="BY231" s="138"/>
      <c r="BZ231" s="138"/>
      <c r="CA231" s="138"/>
      <c r="CB231" s="138"/>
      <c r="CC231" s="138"/>
      <c r="CD231" s="138"/>
      <c r="CE231" s="138"/>
      <c r="CF231" s="138"/>
      <c r="CG231" s="138"/>
      <c r="CH231" s="138"/>
      <c r="CI231" s="138"/>
      <c r="CJ231" s="138"/>
      <c r="CK231" s="138"/>
      <c r="CL231" s="138"/>
      <c r="CM231" s="138"/>
      <c r="CN231" s="138"/>
      <c r="CO231" s="138"/>
      <c r="CP231" s="138"/>
      <c r="CQ231" s="138"/>
      <c r="CR231" s="138"/>
      <c r="CS231" s="138"/>
      <c r="CT231" s="138"/>
      <c r="CU231" s="138"/>
      <c r="CV231" s="138"/>
      <c r="CW231" s="138"/>
      <c r="CX231" s="138"/>
      <c r="CY231" s="138"/>
      <c r="CZ231" s="138"/>
      <c r="DA231" s="138"/>
      <c r="DB231" s="138"/>
      <c r="DC231" s="138"/>
      <c r="DD231" s="138"/>
    </row>
    <row r="232" spans="1:108" ht="18.600000000000001">
      <c r="A232" s="135"/>
      <c r="B232" s="138"/>
      <c r="C232" s="137"/>
      <c r="D232" s="137"/>
      <c r="E232" s="137"/>
      <c r="F232" s="137"/>
      <c r="G232" s="137"/>
      <c r="H232" s="137"/>
      <c r="I232" s="137"/>
      <c r="J232" s="138"/>
      <c r="K232" s="138"/>
      <c r="L232" s="138"/>
      <c r="M232" s="138"/>
      <c r="N232" s="138"/>
      <c r="O232" s="138"/>
      <c r="P232" s="138"/>
      <c r="Q232" s="138"/>
      <c r="R232" s="137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  <c r="BL232" s="138"/>
      <c r="BM232" s="138"/>
      <c r="BN232" s="138"/>
      <c r="BO232" s="138"/>
      <c r="BP232" s="138"/>
      <c r="BQ232" s="138"/>
      <c r="BR232" s="138"/>
      <c r="BS232" s="138"/>
      <c r="BT232" s="138"/>
      <c r="BU232" s="138"/>
      <c r="BV232" s="138"/>
      <c r="BW232" s="138"/>
      <c r="BX232" s="138"/>
      <c r="BY232" s="138"/>
      <c r="BZ232" s="138"/>
      <c r="CA232" s="138"/>
      <c r="CB232" s="138"/>
      <c r="CC232" s="138"/>
      <c r="CD232" s="138"/>
      <c r="CE232" s="138"/>
      <c r="CF232" s="138"/>
      <c r="CG232" s="138"/>
      <c r="CH232" s="138"/>
      <c r="CI232" s="138"/>
      <c r="CJ232" s="138"/>
      <c r="CK232" s="138"/>
      <c r="CL232" s="138"/>
      <c r="CM232" s="138"/>
      <c r="CN232" s="138"/>
      <c r="CO232" s="138"/>
      <c r="CP232" s="138"/>
      <c r="CQ232" s="138"/>
      <c r="CR232" s="138"/>
      <c r="CS232" s="138"/>
      <c r="CT232" s="138"/>
      <c r="CU232" s="138"/>
      <c r="CV232" s="138"/>
      <c r="CW232" s="138"/>
      <c r="CX232" s="138"/>
      <c r="CY232" s="138"/>
      <c r="CZ232" s="138"/>
      <c r="DA232" s="138"/>
      <c r="DB232" s="138"/>
      <c r="DC232" s="138"/>
      <c r="DD232" s="138"/>
    </row>
    <row r="233" spans="1:108" ht="18.600000000000001">
      <c r="A233" s="135"/>
      <c r="B233" s="138"/>
      <c r="C233" s="137"/>
      <c r="D233" s="137"/>
      <c r="E233" s="137"/>
      <c r="F233" s="137"/>
      <c r="G233" s="138"/>
      <c r="H233" s="137"/>
      <c r="I233" s="137"/>
      <c r="J233" s="138"/>
      <c r="K233" s="138"/>
      <c r="L233" s="138"/>
      <c r="M233" s="138"/>
      <c r="N233" s="138"/>
      <c r="O233" s="137"/>
      <c r="P233" s="137"/>
      <c r="Q233" s="137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  <c r="BL233" s="138"/>
      <c r="BM233" s="138"/>
      <c r="BN233" s="138"/>
      <c r="BO233" s="138"/>
      <c r="BP233" s="138"/>
      <c r="BQ233" s="138"/>
      <c r="BR233" s="138"/>
      <c r="BS233" s="138"/>
      <c r="BT233" s="138"/>
      <c r="BU233" s="138"/>
      <c r="BV233" s="138"/>
      <c r="BW233" s="138"/>
      <c r="BX233" s="138"/>
      <c r="BY233" s="138"/>
      <c r="BZ233" s="138"/>
      <c r="CA233" s="138"/>
      <c r="CB233" s="138"/>
      <c r="CC233" s="138"/>
      <c r="CD233" s="138"/>
      <c r="CE233" s="138"/>
      <c r="CF233" s="138"/>
      <c r="CG233" s="138"/>
      <c r="CH233" s="138"/>
      <c r="CI233" s="138"/>
      <c r="CJ233" s="138"/>
      <c r="CK233" s="138"/>
      <c r="CL233" s="138"/>
      <c r="CM233" s="138"/>
      <c r="CN233" s="138"/>
      <c r="CO233" s="138"/>
      <c r="CP233" s="138"/>
      <c r="CQ233" s="138"/>
      <c r="CR233" s="138"/>
      <c r="CS233" s="138"/>
      <c r="CT233" s="138"/>
      <c r="CU233" s="138"/>
      <c r="CV233" s="138"/>
      <c r="CW233" s="138"/>
      <c r="CX233" s="138"/>
      <c r="CY233" s="138"/>
      <c r="CZ233" s="138"/>
      <c r="DA233" s="138"/>
      <c r="DB233" s="138"/>
      <c r="DC233" s="138"/>
      <c r="DD233" s="138"/>
    </row>
    <row r="234" spans="1:108" ht="18.600000000000001">
      <c r="A234" s="135"/>
      <c r="B234" s="138"/>
      <c r="C234" s="138"/>
      <c r="D234" s="138"/>
      <c r="E234" s="138"/>
      <c r="F234" s="138"/>
      <c r="G234" s="138"/>
      <c r="H234" s="137"/>
      <c r="I234" s="137"/>
      <c r="J234" s="138"/>
      <c r="K234" s="138"/>
      <c r="L234" s="137"/>
      <c r="M234" s="137"/>
      <c r="N234" s="137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  <c r="BL234" s="138"/>
      <c r="BM234" s="138"/>
      <c r="BN234" s="138"/>
      <c r="BO234" s="138"/>
      <c r="BP234" s="138"/>
      <c r="BQ234" s="138"/>
      <c r="BR234" s="138"/>
      <c r="BS234" s="138"/>
      <c r="BT234" s="138"/>
      <c r="BU234" s="138"/>
      <c r="BV234" s="138"/>
      <c r="BW234" s="138"/>
      <c r="BX234" s="138"/>
      <c r="BY234" s="138"/>
      <c r="BZ234" s="138"/>
      <c r="CA234" s="138"/>
      <c r="CB234" s="138"/>
      <c r="CC234" s="138"/>
      <c r="CD234" s="138"/>
      <c r="CE234" s="138"/>
      <c r="CF234" s="138"/>
      <c r="CG234" s="138"/>
      <c r="CH234" s="138"/>
      <c r="CI234" s="138"/>
      <c r="CJ234" s="138"/>
      <c r="CK234" s="138"/>
      <c r="CL234" s="138"/>
      <c r="CM234" s="138"/>
      <c r="CN234" s="138"/>
      <c r="CO234" s="138"/>
      <c r="CP234" s="138"/>
      <c r="CQ234" s="138"/>
      <c r="CR234" s="138"/>
      <c r="CS234" s="138"/>
      <c r="CT234" s="138"/>
      <c r="CU234" s="138"/>
      <c r="CV234" s="138"/>
      <c r="CW234" s="138"/>
      <c r="CX234" s="138"/>
      <c r="CY234" s="138"/>
      <c r="CZ234" s="138"/>
      <c r="DA234" s="138"/>
      <c r="DB234" s="138"/>
      <c r="DC234" s="138"/>
      <c r="DD234" s="138"/>
    </row>
    <row r="235" spans="1:108" ht="18.600000000000001">
      <c r="A235" s="135"/>
      <c r="B235" s="138"/>
      <c r="C235" s="138"/>
      <c r="D235" s="138"/>
      <c r="E235" s="137"/>
      <c r="F235" s="137"/>
      <c r="G235" s="137"/>
      <c r="H235" s="137"/>
      <c r="I235" s="137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  <c r="BL235" s="138"/>
      <c r="BM235" s="138"/>
      <c r="BN235" s="138"/>
      <c r="BO235" s="138"/>
      <c r="BP235" s="138"/>
      <c r="BQ235" s="138"/>
      <c r="BR235" s="138"/>
      <c r="BS235" s="138"/>
      <c r="BT235" s="138"/>
      <c r="BU235" s="138"/>
      <c r="BV235" s="138"/>
      <c r="BW235" s="138"/>
      <c r="BX235" s="138"/>
      <c r="BY235" s="138"/>
      <c r="BZ235" s="138"/>
      <c r="CA235" s="138"/>
      <c r="CB235" s="138"/>
      <c r="CC235" s="138"/>
      <c r="CD235" s="138"/>
      <c r="CE235" s="138"/>
      <c r="CF235" s="138"/>
      <c r="CG235" s="138"/>
      <c r="CH235" s="138"/>
      <c r="CI235" s="138"/>
      <c r="CJ235" s="138"/>
      <c r="CK235" s="138"/>
      <c r="CL235" s="138"/>
      <c r="CM235" s="138"/>
      <c r="CN235" s="138"/>
      <c r="CO235" s="138"/>
      <c r="CP235" s="138"/>
      <c r="CQ235" s="138"/>
      <c r="CR235" s="138"/>
      <c r="CS235" s="138"/>
      <c r="CT235" s="138"/>
      <c r="CU235" s="138"/>
      <c r="CV235" s="138"/>
      <c r="CW235" s="138"/>
      <c r="CX235" s="138"/>
      <c r="CY235" s="138"/>
      <c r="CZ235" s="138"/>
      <c r="DA235" s="138"/>
      <c r="DB235" s="138"/>
      <c r="DC235" s="138"/>
      <c r="DD235" s="138"/>
    </row>
    <row r="236" spans="1:108" ht="18.600000000000001">
      <c r="A236" s="135"/>
      <c r="B236" s="138"/>
      <c r="C236" s="137"/>
      <c r="D236" s="137"/>
      <c r="E236" s="138"/>
      <c r="F236" s="138"/>
      <c r="G236" s="138"/>
      <c r="H236" s="137"/>
      <c r="I236" s="137"/>
      <c r="J236" s="138"/>
      <c r="K236" s="138"/>
      <c r="L236" s="137"/>
      <c r="M236" s="137"/>
      <c r="N236" s="137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  <c r="BM236" s="138"/>
      <c r="BN236" s="138"/>
      <c r="BO236" s="138"/>
      <c r="BP236" s="138"/>
      <c r="BQ236" s="138"/>
      <c r="BR236" s="138"/>
      <c r="BS236" s="138"/>
      <c r="BT236" s="138"/>
      <c r="BU236" s="138"/>
      <c r="BV236" s="138"/>
      <c r="BW236" s="138"/>
      <c r="BX236" s="138"/>
      <c r="BY236" s="138"/>
      <c r="BZ236" s="138"/>
      <c r="CA236" s="138"/>
      <c r="CB236" s="138"/>
      <c r="CC236" s="138"/>
      <c r="CD236" s="138"/>
      <c r="CE236" s="138"/>
      <c r="CF236" s="138"/>
      <c r="CG236" s="138"/>
      <c r="CH236" s="138"/>
      <c r="CI236" s="138"/>
      <c r="CJ236" s="138"/>
      <c r="CK236" s="138"/>
      <c r="CL236" s="138"/>
      <c r="CM236" s="138"/>
      <c r="CN236" s="138"/>
      <c r="CO236" s="138"/>
      <c r="CP236" s="138"/>
      <c r="CQ236" s="138"/>
      <c r="CR236" s="138"/>
      <c r="CS236" s="138"/>
      <c r="CT236" s="138"/>
      <c r="CU236" s="138"/>
      <c r="CV236" s="138"/>
      <c r="CW236" s="138"/>
      <c r="CX236" s="138"/>
      <c r="CY236" s="138"/>
      <c r="CZ236" s="138"/>
      <c r="DA236" s="138"/>
      <c r="DB236" s="138"/>
      <c r="DC236" s="138"/>
      <c r="DD236" s="138"/>
    </row>
    <row r="237" spans="1:108" ht="18.600000000000001">
      <c r="A237" s="135"/>
      <c r="B237" s="138"/>
      <c r="C237" s="137"/>
      <c r="D237" s="137"/>
      <c r="E237" s="137"/>
      <c r="F237" s="138"/>
      <c r="G237" s="137"/>
      <c r="H237" s="137"/>
      <c r="I237" s="137"/>
      <c r="J237" s="138"/>
      <c r="K237" s="137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  <c r="BM237" s="138"/>
      <c r="BN237" s="138"/>
      <c r="BO237" s="138"/>
      <c r="BP237" s="138"/>
      <c r="BQ237" s="138"/>
      <c r="BR237" s="138"/>
      <c r="BS237" s="138"/>
      <c r="BT237" s="138"/>
      <c r="BU237" s="138"/>
      <c r="BV237" s="138"/>
      <c r="BW237" s="138"/>
      <c r="BX237" s="138"/>
      <c r="BY237" s="138"/>
      <c r="BZ237" s="138"/>
      <c r="CA237" s="138"/>
      <c r="CB237" s="138"/>
      <c r="CC237" s="138"/>
      <c r="CD237" s="138"/>
      <c r="CE237" s="138"/>
      <c r="CF237" s="138"/>
      <c r="CG237" s="138"/>
      <c r="CH237" s="138"/>
      <c r="CI237" s="138"/>
      <c r="CJ237" s="138"/>
      <c r="CK237" s="138"/>
      <c r="CL237" s="138"/>
      <c r="CM237" s="138"/>
      <c r="CN237" s="138"/>
      <c r="CO237" s="138"/>
      <c r="CP237" s="138"/>
      <c r="CQ237" s="138"/>
      <c r="CR237" s="138"/>
      <c r="CS237" s="138"/>
      <c r="CT237" s="138"/>
      <c r="CU237" s="138"/>
      <c r="CV237" s="138"/>
      <c r="CW237" s="138"/>
      <c r="CX237" s="138"/>
      <c r="CY237" s="138"/>
      <c r="CZ237" s="138"/>
      <c r="DA237" s="138"/>
      <c r="DB237" s="138"/>
      <c r="DC237" s="138"/>
      <c r="DD237" s="138"/>
    </row>
    <row r="238" spans="1:108" ht="18.600000000000001">
      <c r="A238" s="135"/>
      <c r="B238" s="138"/>
      <c r="C238" s="137"/>
      <c r="D238" s="137"/>
      <c r="E238" s="137"/>
      <c r="F238" s="137"/>
      <c r="G238" s="137"/>
      <c r="H238" s="138"/>
      <c r="I238" s="138"/>
      <c r="J238" s="137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  <c r="BL238" s="138"/>
      <c r="BM238" s="138"/>
      <c r="BN238" s="138"/>
      <c r="BO238" s="138"/>
      <c r="BP238" s="138"/>
      <c r="BQ238" s="138"/>
      <c r="BR238" s="138"/>
      <c r="BS238" s="138"/>
      <c r="BT238" s="138"/>
      <c r="BU238" s="138"/>
      <c r="BV238" s="138"/>
      <c r="BW238" s="138"/>
      <c r="BX238" s="138"/>
      <c r="BY238" s="138"/>
      <c r="BZ238" s="138"/>
      <c r="CA238" s="138"/>
      <c r="CB238" s="138"/>
      <c r="CC238" s="138"/>
      <c r="CD238" s="138"/>
      <c r="CE238" s="138"/>
      <c r="CF238" s="138"/>
      <c r="CG238" s="138"/>
      <c r="CH238" s="138"/>
      <c r="CI238" s="138"/>
      <c r="CJ238" s="138"/>
      <c r="CK238" s="138"/>
      <c r="CL238" s="138"/>
      <c r="CM238" s="138"/>
      <c r="CN238" s="138"/>
      <c r="CO238" s="138"/>
      <c r="CP238" s="138"/>
      <c r="CQ238" s="138"/>
      <c r="CR238" s="138"/>
      <c r="CS238" s="138"/>
      <c r="CT238" s="138"/>
      <c r="CU238" s="138"/>
      <c r="CV238" s="138"/>
      <c r="CW238" s="138"/>
      <c r="CX238" s="138"/>
      <c r="CY238" s="138"/>
      <c r="CZ238" s="138"/>
      <c r="DA238" s="138"/>
      <c r="DB238" s="138"/>
      <c r="DC238" s="138"/>
      <c r="DD238" s="138"/>
    </row>
    <row r="239" spans="1:108" ht="18.600000000000001">
      <c r="A239" s="135"/>
      <c r="B239" s="138"/>
      <c r="C239" s="137"/>
      <c r="D239" s="137"/>
      <c r="E239" s="137"/>
      <c r="F239" s="137"/>
      <c r="G239" s="138"/>
      <c r="H239" s="137"/>
      <c r="I239" s="137"/>
      <c r="J239" s="138"/>
      <c r="K239" s="137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  <c r="BL239" s="138"/>
      <c r="BM239" s="138"/>
      <c r="BN239" s="138"/>
      <c r="BO239" s="138"/>
      <c r="BP239" s="138"/>
      <c r="BQ239" s="138"/>
      <c r="BR239" s="138"/>
      <c r="BS239" s="138"/>
      <c r="BT239" s="138"/>
      <c r="BU239" s="138"/>
      <c r="BV239" s="138"/>
      <c r="BW239" s="138"/>
      <c r="BX239" s="138"/>
      <c r="BY239" s="138"/>
      <c r="BZ239" s="138"/>
      <c r="CA239" s="138"/>
      <c r="CB239" s="138"/>
      <c r="CC239" s="138"/>
      <c r="CD239" s="138"/>
      <c r="CE239" s="138"/>
      <c r="CF239" s="138"/>
      <c r="CG239" s="138"/>
      <c r="CH239" s="138"/>
      <c r="CI239" s="138"/>
      <c r="CJ239" s="138"/>
      <c r="CK239" s="138"/>
      <c r="CL239" s="138"/>
      <c r="CM239" s="138"/>
      <c r="CN239" s="138"/>
      <c r="CO239" s="138"/>
      <c r="CP239" s="138"/>
      <c r="CQ239" s="138"/>
      <c r="CR239" s="138"/>
      <c r="CS239" s="138"/>
      <c r="CT239" s="138"/>
      <c r="CU239" s="138"/>
      <c r="CV239" s="138"/>
      <c r="CW239" s="138"/>
      <c r="CX239" s="138"/>
      <c r="CY239" s="138"/>
      <c r="CZ239" s="138"/>
      <c r="DA239" s="138"/>
      <c r="DB239" s="138"/>
      <c r="DC239" s="138"/>
      <c r="DD239" s="138"/>
    </row>
    <row r="240" spans="1:108" ht="18.600000000000001">
      <c r="A240" s="135"/>
      <c r="B240" s="138"/>
      <c r="C240" s="137"/>
      <c r="D240" s="137"/>
      <c r="E240" s="137"/>
      <c r="F240" s="137"/>
      <c r="G240" s="138"/>
      <c r="H240" s="137"/>
      <c r="I240" s="137"/>
      <c r="J240" s="137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  <c r="BM240" s="138"/>
      <c r="BN240" s="138"/>
      <c r="BO240" s="138"/>
      <c r="BP240" s="138"/>
      <c r="BQ240" s="138"/>
      <c r="BR240" s="138"/>
      <c r="BS240" s="138"/>
      <c r="BT240" s="138"/>
      <c r="BU240" s="138"/>
      <c r="BV240" s="138"/>
      <c r="BW240" s="138"/>
      <c r="BX240" s="138"/>
      <c r="BY240" s="138"/>
      <c r="BZ240" s="138"/>
      <c r="CA240" s="138"/>
      <c r="CB240" s="138"/>
      <c r="CC240" s="138"/>
      <c r="CD240" s="138"/>
      <c r="CE240" s="138"/>
      <c r="CF240" s="138"/>
      <c r="CG240" s="138"/>
      <c r="CH240" s="138"/>
      <c r="CI240" s="138"/>
      <c r="CJ240" s="138"/>
      <c r="CK240" s="138"/>
      <c r="CL240" s="138"/>
      <c r="CM240" s="138"/>
      <c r="CN240" s="138"/>
      <c r="CO240" s="138"/>
      <c r="CP240" s="138"/>
      <c r="CQ240" s="138"/>
      <c r="CR240" s="138"/>
      <c r="CS240" s="138"/>
      <c r="CT240" s="138"/>
      <c r="CU240" s="138"/>
      <c r="CV240" s="138"/>
      <c r="CW240" s="138"/>
      <c r="CX240" s="138"/>
      <c r="CY240" s="138"/>
      <c r="CZ240" s="138"/>
      <c r="DA240" s="138"/>
      <c r="DB240" s="138"/>
      <c r="DC240" s="138"/>
      <c r="DD240" s="138"/>
    </row>
    <row r="241" spans="1:108" ht="18.600000000000001">
      <c r="A241" s="135"/>
      <c r="B241" s="138"/>
      <c r="C241" s="137"/>
      <c r="D241" s="137"/>
      <c r="E241" s="138"/>
      <c r="F241" s="138"/>
      <c r="G241" s="137"/>
      <c r="H241" s="137"/>
      <c r="I241" s="137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  <c r="BM241" s="138"/>
      <c r="BN241" s="138"/>
      <c r="BO241" s="138"/>
      <c r="BP241" s="138"/>
      <c r="BQ241" s="138"/>
      <c r="BR241" s="138"/>
      <c r="BS241" s="138"/>
      <c r="BT241" s="138"/>
      <c r="BU241" s="138"/>
      <c r="BV241" s="138"/>
      <c r="BW241" s="138"/>
      <c r="BX241" s="138"/>
      <c r="BY241" s="138"/>
      <c r="BZ241" s="138"/>
      <c r="CA241" s="138"/>
      <c r="CB241" s="138"/>
      <c r="CC241" s="138"/>
      <c r="CD241" s="138"/>
      <c r="CE241" s="138"/>
      <c r="CF241" s="138"/>
      <c r="CG241" s="138"/>
      <c r="CH241" s="138"/>
      <c r="CI241" s="138"/>
      <c r="CJ241" s="138"/>
      <c r="CK241" s="138"/>
      <c r="CL241" s="138"/>
      <c r="CM241" s="138"/>
      <c r="CN241" s="138"/>
      <c r="CO241" s="138"/>
      <c r="CP241" s="138"/>
      <c r="CQ241" s="138"/>
      <c r="CR241" s="138"/>
      <c r="CS241" s="138"/>
      <c r="CT241" s="138"/>
      <c r="CU241" s="138"/>
      <c r="CV241" s="138"/>
      <c r="CW241" s="138"/>
      <c r="CX241" s="138"/>
      <c r="CY241" s="138"/>
      <c r="CZ241" s="138"/>
      <c r="DA241" s="138"/>
      <c r="DB241" s="138"/>
      <c r="DC241" s="138"/>
      <c r="DD241" s="138"/>
    </row>
    <row r="242" spans="1:108" ht="18.600000000000001">
      <c r="A242" s="135"/>
      <c r="B242" s="138"/>
      <c r="C242" s="137"/>
      <c r="D242" s="137"/>
      <c r="E242" s="138"/>
      <c r="F242" s="138"/>
      <c r="G242" s="137"/>
      <c r="H242" s="137"/>
      <c r="I242" s="137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  <c r="BM242" s="138"/>
      <c r="BN242" s="138"/>
      <c r="BO242" s="138"/>
      <c r="BP242" s="138"/>
      <c r="BQ242" s="138"/>
      <c r="BR242" s="138"/>
      <c r="BS242" s="138"/>
      <c r="BT242" s="138"/>
      <c r="BU242" s="138"/>
      <c r="BV242" s="138"/>
      <c r="BW242" s="138"/>
      <c r="BX242" s="138"/>
      <c r="BY242" s="138"/>
      <c r="BZ242" s="138"/>
      <c r="CA242" s="138"/>
      <c r="CB242" s="138"/>
      <c r="CC242" s="138"/>
      <c r="CD242" s="138"/>
      <c r="CE242" s="138"/>
      <c r="CF242" s="138"/>
      <c r="CG242" s="138"/>
      <c r="CH242" s="138"/>
      <c r="CI242" s="138"/>
      <c r="CJ242" s="138"/>
      <c r="CK242" s="138"/>
      <c r="CL242" s="138"/>
      <c r="CM242" s="138"/>
      <c r="CN242" s="138"/>
      <c r="CO242" s="138"/>
      <c r="CP242" s="138"/>
      <c r="CQ242" s="138"/>
      <c r="CR242" s="138"/>
      <c r="CS242" s="138"/>
      <c r="CT242" s="138"/>
      <c r="CU242" s="138"/>
      <c r="CV242" s="138"/>
      <c r="CW242" s="138"/>
      <c r="CX242" s="138"/>
      <c r="CY242" s="138"/>
      <c r="CZ242" s="138"/>
      <c r="DA242" s="138"/>
      <c r="DB242" s="138"/>
      <c r="DC242" s="138"/>
      <c r="DD242" s="138"/>
    </row>
    <row r="243" spans="1:108" ht="18.600000000000001">
      <c r="A243" s="135"/>
      <c r="B243" s="138"/>
      <c r="C243" s="137"/>
      <c r="D243" s="137"/>
      <c r="E243" s="137"/>
      <c r="F243" s="137"/>
      <c r="G243" s="137"/>
      <c r="H243" s="137"/>
      <c r="I243" s="137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  <c r="BL243" s="138"/>
      <c r="BM243" s="138"/>
      <c r="BN243" s="138"/>
      <c r="BO243" s="138"/>
      <c r="BP243" s="138"/>
      <c r="BQ243" s="138"/>
      <c r="BR243" s="138"/>
      <c r="BS243" s="138"/>
      <c r="BT243" s="138"/>
      <c r="BU243" s="138"/>
      <c r="BV243" s="138"/>
      <c r="BW243" s="138"/>
      <c r="BX243" s="138"/>
      <c r="BY243" s="138"/>
      <c r="BZ243" s="138"/>
      <c r="CA243" s="138"/>
      <c r="CB243" s="138"/>
      <c r="CC243" s="138"/>
      <c r="CD243" s="138"/>
      <c r="CE243" s="138"/>
      <c r="CF243" s="138"/>
      <c r="CG243" s="138"/>
      <c r="CH243" s="138"/>
      <c r="CI243" s="138"/>
      <c r="CJ243" s="138"/>
      <c r="CK243" s="138"/>
      <c r="CL243" s="138"/>
      <c r="CM243" s="138"/>
      <c r="CN243" s="138"/>
      <c r="CO243" s="138"/>
      <c r="CP243" s="138"/>
      <c r="CQ243" s="138"/>
      <c r="CR243" s="138"/>
      <c r="CS243" s="138"/>
      <c r="CT243" s="138"/>
      <c r="CU243" s="138"/>
      <c r="CV243" s="138"/>
      <c r="CW243" s="138"/>
      <c r="CX243" s="138"/>
      <c r="CY243" s="138"/>
      <c r="CZ243" s="138"/>
      <c r="DA243" s="138"/>
      <c r="DB243" s="138"/>
      <c r="DC243" s="138"/>
      <c r="DD243" s="138"/>
    </row>
    <row r="244" spans="1:108" ht="18.600000000000001">
      <c r="A244" s="135"/>
      <c r="B244" s="138"/>
      <c r="C244" s="137"/>
      <c r="D244" s="137"/>
      <c r="E244" s="137"/>
      <c r="F244" s="138"/>
      <c r="G244" s="138"/>
      <c r="H244" s="137"/>
      <c r="I244" s="137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  <c r="BL244" s="138"/>
      <c r="BM244" s="138"/>
      <c r="BN244" s="138"/>
      <c r="BO244" s="138"/>
      <c r="BP244" s="138"/>
      <c r="BQ244" s="138"/>
      <c r="BR244" s="138"/>
      <c r="BS244" s="138"/>
      <c r="BT244" s="138"/>
      <c r="BU244" s="138"/>
      <c r="BV244" s="138"/>
      <c r="BW244" s="138"/>
      <c r="BX244" s="138"/>
      <c r="BY244" s="138"/>
      <c r="BZ244" s="138"/>
      <c r="CA244" s="138"/>
      <c r="CB244" s="138"/>
      <c r="CC244" s="138"/>
      <c r="CD244" s="138"/>
      <c r="CE244" s="138"/>
      <c r="CF244" s="138"/>
      <c r="CG244" s="138"/>
      <c r="CH244" s="138"/>
      <c r="CI244" s="138"/>
      <c r="CJ244" s="138"/>
      <c r="CK244" s="138"/>
      <c r="CL244" s="138"/>
      <c r="CM244" s="138"/>
      <c r="CN244" s="138"/>
      <c r="CO244" s="138"/>
      <c r="CP244" s="138"/>
      <c r="CQ244" s="138"/>
      <c r="CR244" s="138"/>
      <c r="CS244" s="138"/>
      <c r="CT244" s="138"/>
      <c r="CU244" s="138"/>
      <c r="CV244" s="138"/>
      <c r="CW244" s="138"/>
      <c r="CX244" s="138"/>
      <c r="CY244" s="138"/>
      <c r="CZ244" s="138"/>
      <c r="DA244" s="138"/>
      <c r="DB244" s="138"/>
      <c r="DC244" s="138"/>
      <c r="DD244" s="138"/>
    </row>
    <row r="245" spans="1:108" ht="18.600000000000001">
      <c r="A245" s="135"/>
      <c r="B245" s="138"/>
      <c r="C245" s="137"/>
      <c r="D245" s="137"/>
      <c r="E245" s="137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  <c r="BL245" s="138"/>
      <c r="BM245" s="138"/>
      <c r="BN245" s="138"/>
      <c r="BO245" s="138"/>
      <c r="BP245" s="138"/>
      <c r="BQ245" s="138"/>
      <c r="BR245" s="138"/>
      <c r="BS245" s="138"/>
      <c r="BT245" s="138"/>
      <c r="BU245" s="138"/>
      <c r="BV245" s="138"/>
      <c r="BW245" s="138"/>
      <c r="BX245" s="138"/>
      <c r="BY245" s="138"/>
      <c r="BZ245" s="138"/>
      <c r="CA245" s="138"/>
      <c r="CB245" s="138"/>
      <c r="CC245" s="138"/>
      <c r="CD245" s="138"/>
      <c r="CE245" s="138"/>
      <c r="CF245" s="138"/>
      <c r="CG245" s="138"/>
      <c r="CH245" s="138"/>
      <c r="CI245" s="138"/>
      <c r="CJ245" s="138"/>
      <c r="CK245" s="138"/>
      <c r="CL245" s="138"/>
      <c r="CM245" s="138"/>
      <c r="CN245" s="138"/>
      <c r="CO245" s="138"/>
      <c r="CP245" s="138"/>
      <c r="CQ245" s="138"/>
      <c r="CR245" s="138"/>
      <c r="CS245" s="138"/>
      <c r="CT245" s="138"/>
      <c r="CU245" s="138"/>
      <c r="CV245" s="138"/>
      <c r="CW245" s="138"/>
      <c r="CX245" s="138"/>
      <c r="CY245" s="138"/>
      <c r="CZ245" s="138"/>
      <c r="DA245" s="138"/>
      <c r="DB245" s="138"/>
      <c r="DC245" s="138"/>
      <c r="DD245" s="138"/>
    </row>
    <row r="246" spans="1:108" ht="18.600000000000001">
      <c r="A246" s="135"/>
      <c r="B246" s="138"/>
      <c r="C246" s="137"/>
      <c r="D246" s="137"/>
      <c r="E246" s="137"/>
      <c r="F246" s="137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  <c r="BL246" s="138"/>
      <c r="BM246" s="138"/>
      <c r="BN246" s="138"/>
      <c r="BO246" s="138"/>
      <c r="BP246" s="138"/>
      <c r="BQ246" s="138"/>
      <c r="BR246" s="138"/>
      <c r="BS246" s="138"/>
      <c r="BT246" s="138"/>
      <c r="BU246" s="138"/>
      <c r="BV246" s="138"/>
      <c r="BW246" s="138"/>
      <c r="BX246" s="138"/>
      <c r="BY246" s="138"/>
      <c r="BZ246" s="138"/>
      <c r="CA246" s="138"/>
      <c r="CB246" s="138"/>
      <c r="CC246" s="138"/>
      <c r="CD246" s="138"/>
      <c r="CE246" s="138"/>
      <c r="CF246" s="138"/>
      <c r="CG246" s="138"/>
      <c r="CH246" s="138"/>
      <c r="CI246" s="138"/>
      <c r="CJ246" s="138"/>
      <c r="CK246" s="138"/>
      <c r="CL246" s="138"/>
      <c r="CM246" s="138"/>
      <c r="CN246" s="138"/>
      <c r="CO246" s="138"/>
      <c r="CP246" s="138"/>
      <c r="CQ246" s="138"/>
      <c r="CR246" s="138"/>
      <c r="CS246" s="138"/>
      <c r="CT246" s="138"/>
      <c r="CU246" s="138"/>
      <c r="CV246" s="138"/>
      <c r="CW246" s="138"/>
      <c r="CX246" s="138"/>
      <c r="CY246" s="138"/>
      <c r="CZ246" s="138"/>
      <c r="DA246" s="138"/>
      <c r="DB246" s="138"/>
      <c r="DC246" s="138"/>
      <c r="DD246" s="138"/>
    </row>
    <row r="247" spans="1:108" ht="18.600000000000001">
      <c r="A247" s="135"/>
      <c r="B247" s="138"/>
      <c r="C247" s="137"/>
      <c r="D247" s="137"/>
      <c r="E247" s="137"/>
      <c r="F247" s="137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  <c r="BL247" s="138"/>
      <c r="BM247" s="138"/>
      <c r="BN247" s="138"/>
      <c r="BO247" s="138"/>
      <c r="BP247" s="138"/>
      <c r="BQ247" s="138"/>
      <c r="BR247" s="138"/>
      <c r="BS247" s="138"/>
      <c r="BT247" s="138"/>
      <c r="BU247" s="138"/>
      <c r="BV247" s="138"/>
      <c r="BW247" s="138"/>
      <c r="BX247" s="138"/>
      <c r="BY247" s="138"/>
      <c r="BZ247" s="138"/>
      <c r="CA247" s="138"/>
      <c r="CB247" s="138"/>
      <c r="CC247" s="138"/>
      <c r="CD247" s="138"/>
      <c r="CE247" s="138"/>
      <c r="CF247" s="138"/>
      <c r="CG247" s="138"/>
      <c r="CH247" s="138"/>
      <c r="CI247" s="138"/>
      <c r="CJ247" s="138"/>
      <c r="CK247" s="138"/>
      <c r="CL247" s="138"/>
      <c r="CM247" s="138"/>
      <c r="CN247" s="138"/>
      <c r="CO247" s="138"/>
      <c r="CP247" s="138"/>
      <c r="CQ247" s="138"/>
      <c r="CR247" s="138"/>
      <c r="CS247" s="138"/>
      <c r="CT247" s="138"/>
      <c r="CU247" s="138"/>
      <c r="CV247" s="138"/>
      <c r="CW247" s="138"/>
      <c r="CX247" s="138"/>
      <c r="CY247" s="138"/>
      <c r="CZ247" s="138"/>
      <c r="DA247" s="138"/>
      <c r="DB247" s="138"/>
      <c r="DC247" s="138"/>
      <c r="DD247" s="138"/>
    </row>
    <row r="248" spans="1:108" ht="18.600000000000001">
      <c r="A248" s="135"/>
      <c r="B248" s="138"/>
      <c r="C248" s="137"/>
      <c r="D248" s="137"/>
      <c r="E248" s="137"/>
      <c r="F248" s="137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  <c r="BL248" s="138"/>
      <c r="BM248" s="138"/>
      <c r="BN248" s="138"/>
      <c r="BO248" s="138"/>
      <c r="BP248" s="138"/>
      <c r="BQ248" s="138"/>
      <c r="BR248" s="138"/>
      <c r="BS248" s="138"/>
      <c r="BT248" s="138"/>
      <c r="BU248" s="138"/>
      <c r="BV248" s="138"/>
      <c r="BW248" s="138"/>
      <c r="BX248" s="138"/>
      <c r="BY248" s="138"/>
      <c r="BZ248" s="138"/>
      <c r="CA248" s="138"/>
      <c r="CB248" s="138"/>
      <c r="CC248" s="138"/>
      <c r="CD248" s="138"/>
      <c r="CE248" s="138"/>
      <c r="CF248" s="138"/>
      <c r="CG248" s="138"/>
      <c r="CH248" s="138"/>
      <c r="CI248" s="138"/>
      <c r="CJ248" s="138"/>
      <c r="CK248" s="138"/>
      <c r="CL248" s="138"/>
      <c r="CM248" s="138"/>
      <c r="CN248" s="138"/>
      <c r="CO248" s="138"/>
      <c r="CP248" s="138"/>
      <c r="CQ248" s="138"/>
      <c r="CR248" s="138"/>
      <c r="CS248" s="138"/>
      <c r="CT248" s="138"/>
      <c r="CU248" s="138"/>
      <c r="CV248" s="138"/>
      <c r="CW248" s="138"/>
      <c r="CX248" s="138"/>
      <c r="CY248" s="138"/>
      <c r="CZ248" s="138"/>
      <c r="DA248" s="138"/>
      <c r="DB248" s="138"/>
      <c r="DC248" s="138"/>
      <c r="DD248" s="138"/>
    </row>
    <row r="249" spans="1:108" ht="18.600000000000001">
      <c r="A249" s="135"/>
      <c r="B249" s="138"/>
      <c r="C249" s="137"/>
      <c r="D249" s="137"/>
      <c r="E249" s="137"/>
      <c r="F249" s="138"/>
      <c r="G249" s="137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  <c r="BM249" s="138"/>
      <c r="BN249" s="138"/>
      <c r="BO249" s="138"/>
      <c r="BP249" s="138"/>
      <c r="BQ249" s="138"/>
      <c r="BR249" s="138"/>
      <c r="BS249" s="138"/>
      <c r="BT249" s="138"/>
      <c r="BU249" s="138"/>
      <c r="BV249" s="138"/>
      <c r="BW249" s="138"/>
      <c r="BX249" s="138"/>
      <c r="BY249" s="138"/>
      <c r="BZ249" s="138"/>
      <c r="CA249" s="138"/>
      <c r="CB249" s="138"/>
      <c r="CC249" s="138"/>
      <c r="CD249" s="138"/>
      <c r="CE249" s="138"/>
      <c r="CF249" s="138"/>
      <c r="CG249" s="138"/>
      <c r="CH249" s="138"/>
      <c r="CI249" s="138"/>
      <c r="CJ249" s="138"/>
      <c r="CK249" s="138"/>
      <c r="CL249" s="138"/>
      <c r="CM249" s="138"/>
      <c r="CN249" s="138"/>
      <c r="CO249" s="138"/>
      <c r="CP249" s="138"/>
      <c r="CQ249" s="138"/>
      <c r="CR249" s="138"/>
      <c r="CS249" s="138"/>
      <c r="CT249" s="138"/>
      <c r="CU249" s="138"/>
      <c r="CV249" s="138"/>
      <c r="CW249" s="138"/>
      <c r="CX249" s="138"/>
      <c r="CY249" s="138"/>
      <c r="CZ249" s="138"/>
      <c r="DA249" s="138"/>
      <c r="DB249" s="138"/>
      <c r="DC249" s="138"/>
      <c r="DD249" s="138"/>
    </row>
    <row r="250" spans="1:108" ht="18.600000000000001">
      <c r="A250" s="135"/>
      <c r="B250" s="138"/>
      <c r="C250" s="137"/>
      <c r="D250" s="137"/>
      <c r="E250" s="137"/>
      <c r="F250" s="137"/>
      <c r="G250" s="138"/>
      <c r="H250" s="137"/>
      <c r="I250" s="137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  <c r="BM250" s="138"/>
      <c r="BN250" s="138"/>
      <c r="BO250" s="138"/>
      <c r="BP250" s="138"/>
      <c r="BQ250" s="138"/>
      <c r="BR250" s="138"/>
      <c r="BS250" s="138"/>
      <c r="BT250" s="138"/>
      <c r="BU250" s="138"/>
      <c r="BV250" s="138"/>
      <c r="BW250" s="138"/>
      <c r="BX250" s="138"/>
      <c r="BY250" s="138"/>
      <c r="BZ250" s="138"/>
      <c r="CA250" s="138"/>
      <c r="CB250" s="138"/>
      <c r="CC250" s="138"/>
      <c r="CD250" s="138"/>
      <c r="CE250" s="138"/>
      <c r="CF250" s="138"/>
      <c r="CG250" s="138"/>
      <c r="CH250" s="138"/>
      <c r="CI250" s="138"/>
      <c r="CJ250" s="138"/>
      <c r="CK250" s="138"/>
      <c r="CL250" s="138"/>
      <c r="CM250" s="138"/>
      <c r="CN250" s="138"/>
      <c r="CO250" s="138"/>
      <c r="CP250" s="138"/>
      <c r="CQ250" s="138"/>
      <c r="CR250" s="138"/>
      <c r="CS250" s="138"/>
      <c r="CT250" s="138"/>
      <c r="CU250" s="138"/>
      <c r="CV250" s="138"/>
      <c r="CW250" s="138"/>
      <c r="CX250" s="138"/>
      <c r="CY250" s="138"/>
      <c r="CZ250" s="138"/>
      <c r="DA250" s="138"/>
      <c r="DB250" s="138"/>
      <c r="DC250" s="138"/>
      <c r="DD250" s="138"/>
    </row>
    <row r="251" spans="1:108" ht="18.600000000000001">
      <c r="A251" s="135"/>
      <c r="B251" s="138"/>
      <c r="C251" s="138"/>
      <c r="D251" s="138"/>
      <c r="E251" s="137"/>
      <c r="F251" s="137"/>
      <c r="G251" s="138"/>
      <c r="H251" s="137"/>
      <c r="I251" s="137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  <c r="BN251" s="138"/>
      <c r="BO251" s="138"/>
      <c r="BP251" s="138"/>
      <c r="BQ251" s="138"/>
      <c r="BR251" s="138"/>
      <c r="BS251" s="138"/>
      <c r="BT251" s="138"/>
      <c r="BU251" s="138"/>
      <c r="BV251" s="138"/>
      <c r="BW251" s="138"/>
      <c r="BX251" s="138"/>
      <c r="BY251" s="138"/>
      <c r="BZ251" s="138"/>
      <c r="CA251" s="138"/>
      <c r="CB251" s="138"/>
      <c r="CC251" s="138"/>
      <c r="CD251" s="138"/>
      <c r="CE251" s="138"/>
      <c r="CF251" s="138"/>
      <c r="CG251" s="138"/>
      <c r="CH251" s="138"/>
      <c r="CI251" s="138"/>
      <c r="CJ251" s="138"/>
      <c r="CK251" s="138"/>
      <c r="CL251" s="138"/>
      <c r="CM251" s="138"/>
      <c r="CN251" s="138"/>
      <c r="CO251" s="138"/>
      <c r="CP251" s="138"/>
      <c r="CQ251" s="138"/>
      <c r="CR251" s="138"/>
      <c r="CS251" s="138"/>
      <c r="CT251" s="138"/>
      <c r="CU251" s="138"/>
      <c r="CV251" s="138"/>
      <c r="CW251" s="138"/>
      <c r="CX251" s="138"/>
      <c r="CY251" s="138"/>
      <c r="CZ251" s="138"/>
      <c r="DA251" s="138"/>
      <c r="DB251" s="138"/>
      <c r="DC251" s="138"/>
      <c r="DD251" s="138"/>
    </row>
    <row r="252" spans="1:108" ht="18.600000000000001">
      <c r="A252" s="135"/>
      <c r="B252" s="138"/>
      <c r="C252" s="137"/>
      <c r="D252" s="137"/>
      <c r="E252" s="137"/>
      <c r="F252" s="137"/>
      <c r="G252" s="138"/>
      <c r="H252" s="137"/>
      <c r="I252" s="137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  <c r="BN252" s="138"/>
      <c r="BO252" s="138"/>
      <c r="BP252" s="138"/>
      <c r="BQ252" s="138"/>
      <c r="BR252" s="138"/>
      <c r="BS252" s="138"/>
      <c r="BT252" s="138"/>
      <c r="BU252" s="138"/>
      <c r="BV252" s="138"/>
      <c r="BW252" s="138"/>
      <c r="BX252" s="138"/>
      <c r="BY252" s="138"/>
      <c r="BZ252" s="138"/>
      <c r="CA252" s="138"/>
      <c r="CB252" s="138"/>
      <c r="CC252" s="138"/>
      <c r="CD252" s="138"/>
      <c r="CE252" s="138"/>
      <c r="CF252" s="138"/>
      <c r="CG252" s="138"/>
      <c r="CH252" s="138"/>
      <c r="CI252" s="138"/>
      <c r="CJ252" s="138"/>
      <c r="CK252" s="138"/>
      <c r="CL252" s="138"/>
      <c r="CM252" s="138"/>
      <c r="CN252" s="138"/>
      <c r="CO252" s="138"/>
      <c r="CP252" s="138"/>
      <c r="CQ252" s="138"/>
      <c r="CR252" s="138"/>
      <c r="CS252" s="138"/>
      <c r="CT252" s="138"/>
      <c r="CU252" s="138"/>
      <c r="CV252" s="138"/>
      <c r="CW252" s="138"/>
      <c r="CX252" s="138"/>
      <c r="CY252" s="138"/>
      <c r="CZ252" s="138"/>
      <c r="DA252" s="138"/>
      <c r="DB252" s="138"/>
      <c r="DC252" s="138"/>
      <c r="DD252" s="138"/>
    </row>
    <row r="253" spans="1:108" ht="18.600000000000001">
      <c r="A253" s="135"/>
      <c r="B253" s="138"/>
      <c r="C253" s="137"/>
      <c r="D253" s="137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  <c r="BL253" s="138"/>
      <c r="BM253" s="138"/>
      <c r="BN253" s="138"/>
      <c r="BO253" s="138"/>
      <c r="BP253" s="138"/>
      <c r="BQ253" s="138"/>
      <c r="BR253" s="138"/>
      <c r="BS253" s="138"/>
      <c r="BT253" s="138"/>
      <c r="BU253" s="138"/>
      <c r="BV253" s="138"/>
      <c r="BW253" s="138"/>
      <c r="BX253" s="138"/>
      <c r="BY253" s="138"/>
      <c r="BZ253" s="138"/>
      <c r="CA253" s="138"/>
      <c r="CB253" s="138"/>
      <c r="CC253" s="138"/>
      <c r="CD253" s="138"/>
      <c r="CE253" s="138"/>
      <c r="CF253" s="138"/>
      <c r="CG253" s="138"/>
      <c r="CH253" s="138"/>
      <c r="CI253" s="138"/>
      <c r="CJ253" s="138"/>
      <c r="CK253" s="138"/>
      <c r="CL253" s="138"/>
      <c r="CM253" s="138"/>
      <c r="CN253" s="138"/>
      <c r="CO253" s="138"/>
      <c r="CP253" s="138"/>
      <c r="CQ253" s="138"/>
      <c r="CR253" s="138"/>
      <c r="CS253" s="138"/>
      <c r="CT253" s="138"/>
      <c r="CU253" s="138"/>
      <c r="CV253" s="138"/>
      <c r="CW253" s="138"/>
      <c r="CX253" s="138"/>
      <c r="CY253" s="138"/>
      <c r="CZ253" s="138"/>
      <c r="DA253" s="138"/>
      <c r="DB253" s="138"/>
      <c r="DC253" s="138"/>
      <c r="DD253" s="138"/>
    </row>
    <row r="254" spans="1:108" ht="18.600000000000001">
      <c r="A254" s="135"/>
      <c r="B254" s="138"/>
      <c r="C254" s="137"/>
      <c r="D254" s="137"/>
      <c r="E254" s="137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  <c r="BM254" s="138"/>
      <c r="BN254" s="138"/>
      <c r="BO254" s="138"/>
      <c r="BP254" s="138"/>
      <c r="BQ254" s="138"/>
      <c r="BR254" s="138"/>
      <c r="BS254" s="138"/>
      <c r="BT254" s="138"/>
      <c r="BU254" s="138"/>
      <c r="BV254" s="138"/>
      <c r="BW254" s="138"/>
      <c r="BX254" s="138"/>
      <c r="BY254" s="138"/>
      <c r="BZ254" s="138"/>
      <c r="CA254" s="138"/>
      <c r="CB254" s="138"/>
      <c r="CC254" s="138"/>
      <c r="CD254" s="138"/>
      <c r="CE254" s="138"/>
      <c r="CF254" s="138"/>
      <c r="CG254" s="138"/>
      <c r="CH254" s="138"/>
      <c r="CI254" s="138"/>
      <c r="CJ254" s="138"/>
      <c r="CK254" s="138"/>
      <c r="CL254" s="138"/>
      <c r="CM254" s="138"/>
      <c r="CN254" s="138"/>
      <c r="CO254" s="138"/>
      <c r="CP254" s="138"/>
      <c r="CQ254" s="138"/>
      <c r="CR254" s="138"/>
      <c r="CS254" s="138"/>
      <c r="CT254" s="138"/>
      <c r="CU254" s="138"/>
      <c r="CV254" s="138"/>
      <c r="CW254" s="138"/>
      <c r="CX254" s="138"/>
      <c r="CY254" s="138"/>
      <c r="CZ254" s="138"/>
      <c r="DA254" s="138"/>
      <c r="DB254" s="138"/>
      <c r="DC254" s="138"/>
      <c r="DD254" s="138"/>
    </row>
    <row r="255" spans="1:108" ht="18.600000000000001">
      <c r="A255" s="135"/>
      <c r="B255" s="138"/>
      <c r="C255" s="137"/>
      <c r="D255" s="137"/>
      <c r="E255" s="137"/>
      <c r="F255" s="137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  <c r="BL255" s="138"/>
      <c r="BM255" s="138"/>
      <c r="BN255" s="138"/>
      <c r="BO255" s="138"/>
      <c r="BP255" s="138"/>
      <c r="BQ255" s="138"/>
      <c r="BR255" s="138"/>
      <c r="BS255" s="138"/>
      <c r="BT255" s="138"/>
      <c r="BU255" s="138"/>
      <c r="BV255" s="138"/>
      <c r="BW255" s="138"/>
      <c r="BX255" s="138"/>
      <c r="BY255" s="138"/>
      <c r="BZ255" s="138"/>
      <c r="CA255" s="138"/>
      <c r="CB255" s="138"/>
      <c r="CC255" s="138"/>
      <c r="CD255" s="138"/>
      <c r="CE255" s="138"/>
      <c r="CF255" s="138"/>
      <c r="CG255" s="138"/>
      <c r="CH255" s="138"/>
      <c r="CI255" s="138"/>
      <c r="CJ255" s="138"/>
      <c r="CK255" s="138"/>
      <c r="CL255" s="138"/>
      <c r="CM255" s="138"/>
      <c r="CN255" s="138"/>
      <c r="CO255" s="138"/>
      <c r="CP255" s="138"/>
      <c r="CQ255" s="138"/>
      <c r="CR255" s="138"/>
      <c r="CS255" s="138"/>
      <c r="CT255" s="138"/>
      <c r="CU255" s="138"/>
      <c r="CV255" s="138"/>
      <c r="CW255" s="138"/>
      <c r="CX255" s="138"/>
      <c r="CY255" s="138"/>
      <c r="CZ255" s="138"/>
      <c r="DA255" s="138"/>
      <c r="DB255" s="138"/>
      <c r="DC255" s="138"/>
      <c r="DD255" s="138"/>
    </row>
    <row r="256" spans="1:108" ht="18.600000000000001">
      <c r="A256" s="135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  <c r="BL256" s="138"/>
      <c r="BM256" s="138"/>
      <c r="BN256" s="138"/>
      <c r="BO256" s="138"/>
      <c r="BP256" s="138"/>
      <c r="BQ256" s="138"/>
      <c r="BR256" s="138"/>
      <c r="BS256" s="138"/>
      <c r="BT256" s="138"/>
      <c r="BU256" s="138"/>
      <c r="BV256" s="138"/>
      <c r="BW256" s="138"/>
      <c r="BX256" s="138"/>
      <c r="BY256" s="138"/>
      <c r="BZ256" s="138"/>
      <c r="CA256" s="138"/>
      <c r="CB256" s="138"/>
      <c r="CC256" s="138"/>
      <c r="CD256" s="138"/>
      <c r="CE256" s="138"/>
      <c r="CF256" s="138"/>
      <c r="CG256" s="138"/>
      <c r="CH256" s="138"/>
      <c r="CI256" s="138"/>
      <c r="CJ256" s="138"/>
      <c r="CK256" s="138"/>
      <c r="CL256" s="138"/>
      <c r="CM256" s="138"/>
      <c r="CN256" s="138"/>
      <c r="CO256" s="138"/>
      <c r="CP256" s="138"/>
      <c r="CQ256" s="138"/>
      <c r="CR256" s="138"/>
      <c r="CS256" s="138"/>
      <c r="CT256" s="138"/>
      <c r="CU256" s="138"/>
      <c r="CV256" s="138"/>
      <c r="CW256" s="138"/>
      <c r="CX256" s="138"/>
      <c r="CY256" s="138"/>
      <c r="CZ256" s="138"/>
      <c r="DA256" s="138"/>
      <c r="DB256" s="138"/>
      <c r="DC256" s="138"/>
      <c r="DD256" s="138"/>
    </row>
    <row r="257" spans="1:108" ht="18.600000000000001">
      <c r="A257" s="135"/>
      <c r="B257" s="138"/>
      <c r="C257" s="137"/>
      <c r="D257" s="137"/>
      <c r="E257" s="137"/>
      <c r="F257" s="137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  <c r="BL257" s="138"/>
      <c r="BM257" s="138"/>
      <c r="BN257" s="138"/>
      <c r="BO257" s="138"/>
      <c r="BP257" s="138"/>
      <c r="BQ257" s="138"/>
      <c r="BR257" s="138"/>
      <c r="BS257" s="138"/>
      <c r="BT257" s="138"/>
      <c r="BU257" s="138"/>
      <c r="BV257" s="138"/>
      <c r="BW257" s="138"/>
      <c r="BX257" s="138"/>
      <c r="BY257" s="138"/>
      <c r="BZ257" s="138"/>
      <c r="CA257" s="138"/>
      <c r="CB257" s="138"/>
      <c r="CC257" s="138"/>
      <c r="CD257" s="138"/>
      <c r="CE257" s="138"/>
      <c r="CF257" s="138"/>
      <c r="CG257" s="138"/>
      <c r="CH257" s="138"/>
      <c r="CI257" s="138"/>
      <c r="CJ257" s="138"/>
      <c r="CK257" s="138"/>
      <c r="CL257" s="138"/>
      <c r="CM257" s="138"/>
      <c r="CN257" s="138"/>
      <c r="CO257" s="138"/>
      <c r="CP257" s="138"/>
      <c r="CQ257" s="138"/>
      <c r="CR257" s="138"/>
      <c r="CS257" s="138"/>
      <c r="CT257" s="138"/>
      <c r="CU257" s="138"/>
      <c r="CV257" s="138"/>
      <c r="CW257" s="138"/>
      <c r="CX257" s="138"/>
      <c r="CY257" s="138"/>
      <c r="CZ257" s="138"/>
      <c r="DA257" s="138"/>
      <c r="DB257" s="138"/>
      <c r="DC257" s="138"/>
      <c r="DD257" s="138"/>
    </row>
    <row r="258" spans="1:108" ht="18.600000000000001">
      <c r="A258" s="135"/>
      <c r="B258" s="138"/>
      <c r="C258" s="137"/>
      <c r="D258" s="137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  <c r="BL258" s="138"/>
      <c r="BM258" s="138"/>
      <c r="BN258" s="138"/>
      <c r="BO258" s="138"/>
      <c r="BP258" s="138"/>
      <c r="BQ258" s="138"/>
      <c r="BR258" s="138"/>
      <c r="BS258" s="138"/>
      <c r="BT258" s="138"/>
      <c r="BU258" s="138"/>
      <c r="BV258" s="138"/>
      <c r="BW258" s="138"/>
      <c r="BX258" s="138"/>
      <c r="BY258" s="138"/>
      <c r="BZ258" s="138"/>
      <c r="CA258" s="138"/>
      <c r="CB258" s="138"/>
      <c r="CC258" s="138"/>
      <c r="CD258" s="138"/>
      <c r="CE258" s="138"/>
      <c r="CF258" s="138"/>
      <c r="CG258" s="138"/>
      <c r="CH258" s="138"/>
      <c r="CI258" s="138"/>
      <c r="CJ258" s="138"/>
      <c r="CK258" s="138"/>
      <c r="CL258" s="138"/>
      <c r="CM258" s="138"/>
      <c r="CN258" s="138"/>
      <c r="CO258" s="138"/>
      <c r="CP258" s="138"/>
      <c r="CQ258" s="138"/>
      <c r="CR258" s="138"/>
      <c r="CS258" s="138"/>
      <c r="CT258" s="138"/>
      <c r="CU258" s="138"/>
      <c r="CV258" s="138"/>
      <c r="CW258" s="138"/>
      <c r="CX258" s="138"/>
      <c r="CY258" s="138"/>
      <c r="CZ258" s="138"/>
      <c r="DA258" s="138"/>
      <c r="DB258" s="138"/>
      <c r="DC258" s="138"/>
      <c r="DD258" s="138"/>
    </row>
    <row r="259" spans="1:108" ht="18.600000000000001">
      <c r="A259" s="135"/>
      <c r="B259" s="138"/>
      <c r="C259" s="137"/>
      <c r="D259" s="137"/>
      <c r="E259" s="137"/>
      <c r="F259" s="137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  <c r="BM259" s="138"/>
      <c r="BN259" s="138"/>
      <c r="BO259" s="138"/>
      <c r="BP259" s="138"/>
      <c r="BQ259" s="138"/>
      <c r="BR259" s="138"/>
      <c r="BS259" s="138"/>
      <c r="BT259" s="138"/>
      <c r="BU259" s="138"/>
      <c r="BV259" s="138"/>
      <c r="BW259" s="138"/>
      <c r="BX259" s="138"/>
      <c r="BY259" s="138"/>
      <c r="BZ259" s="138"/>
      <c r="CA259" s="138"/>
      <c r="CB259" s="138"/>
      <c r="CC259" s="138"/>
      <c r="CD259" s="138"/>
      <c r="CE259" s="138"/>
      <c r="CF259" s="138"/>
      <c r="CG259" s="138"/>
      <c r="CH259" s="138"/>
      <c r="CI259" s="138"/>
      <c r="CJ259" s="138"/>
      <c r="CK259" s="138"/>
      <c r="CL259" s="138"/>
      <c r="CM259" s="138"/>
      <c r="CN259" s="138"/>
      <c r="CO259" s="138"/>
      <c r="CP259" s="138"/>
      <c r="CQ259" s="138"/>
      <c r="CR259" s="138"/>
      <c r="CS259" s="138"/>
      <c r="CT259" s="138"/>
      <c r="CU259" s="138"/>
      <c r="CV259" s="138"/>
      <c r="CW259" s="138"/>
      <c r="CX259" s="138"/>
      <c r="CY259" s="138"/>
      <c r="CZ259" s="138"/>
      <c r="DA259" s="138"/>
      <c r="DB259" s="138"/>
      <c r="DC259" s="138"/>
      <c r="DD259" s="138"/>
    </row>
    <row r="260" spans="1:108" ht="18.600000000000001">
      <c r="A260" s="135"/>
      <c r="B260" s="138"/>
      <c r="C260" s="137"/>
      <c r="D260" s="137"/>
      <c r="E260" s="137"/>
      <c r="F260" s="137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  <c r="BN260" s="138"/>
      <c r="BO260" s="138"/>
      <c r="BP260" s="138"/>
      <c r="BQ260" s="138"/>
      <c r="BR260" s="138"/>
      <c r="BS260" s="138"/>
      <c r="BT260" s="138"/>
      <c r="BU260" s="138"/>
      <c r="BV260" s="138"/>
      <c r="BW260" s="138"/>
      <c r="BX260" s="138"/>
      <c r="BY260" s="138"/>
      <c r="BZ260" s="138"/>
      <c r="CA260" s="138"/>
      <c r="CB260" s="138"/>
      <c r="CC260" s="138"/>
      <c r="CD260" s="138"/>
      <c r="CE260" s="138"/>
      <c r="CF260" s="138"/>
      <c r="CG260" s="138"/>
      <c r="CH260" s="138"/>
      <c r="CI260" s="138"/>
      <c r="CJ260" s="138"/>
      <c r="CK260" s="138"/>
      <c r="CL260" s="138"/>
      <c r="CM260" s="138"/>
      <c r="CN260" s="138"/>
      <c r="CO260" s="138"/>
      <c r="CP260" s="138"/>
      <c r="CQ260" s="138"/>
      <c r="CR260" s="138"/>
      <c r="CS260" s="138"/>
      <c r="CT260" s="138"/>
      <c r="CU260" s="138"/>
      <c r="CV260" s="138"/>
      <c r="CW260" s="138"/>
      <c r="CX260" s="138"/>
      <c r="CY260" s="138"/>
      <c r="CZ260" s="138"/>
      <c r="DA260" s="138"/>
      <c r="DB260" s="138"/>
      <c r="DC260" s="138"/>
      <c r="DD260" s="138"/>
    </row>
    <row r="261" spans="1:108" ht="18.600000000000001">
      <c r="A261" s="135"/>
      <c r="B261" s="138"/>
      <c r="C261" s="137"/>
      <c r="D261" s="137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  <c r="BN261" s="138"/>
      <c r="BO261" s="138"/>
      <c r="BP261" s="138"/>
      <c r="BQ261" s="138"/>
      <c r="BR261" s="138"/>
      <c r="BS261" s="138"/>
      <c r="BT261" s="138"/>
      <c r="BU261" s="138"/>
      <c r="BV261" s="138"/>
      <c r="BW261" s="138"/>
      <c r="BX261" s="138"/>
      <c r="BY261" s="138"/>
      <c r="BZ261" s="138"/>
      <c r="CA261" s="138"/>
      <c r="CB261" s="138"/>
      <c r="CC261" s="138"/>
      <c r="CD261" s="138"/>
      <c r="CE261" s="138"/>
      <c r="CF261" s="138"/>
      <c r="CG261" s="138"/>
      <c r="CH261" s="138"/>
      <c r="CI261" s="138"/>
      <c r="CJ261" s="138"/>
      <c r="CK261" s="138"/>
      <c r="CL261" s="138"/>
      <c r="CM261" s="138"/>
      <c r="CN261" s="138"/>
      <c r="CO261" s="138"/>
      <c r="CP261" s="138"/>
      <c r="CQ261" s="138"/>
      <c r="CR261" s="138"/>
      <c r="CS261" s="138"/>
      <c r="CT261" s="138"/>
      <c r="CU261" s="138"/>
      <c r="CV261" s="138"/>
      <c r="CW261" s="138"/>
      <c r="CX261" s="138"/>
      <c r="CY261" s="138"/>
      <c r="CZ261" s="138"/>
      <c r="DA261" s="138"/>
      <c r="DB261" s="138"/>
      <c r="DC261" s="138"/>
      <c r="DD261" s="138"/>
    </row>
    <row r="262" spans="1:108" ht="18.600000000000001">
      <c r="A262" s="135"/>
      <c r="B262" s="138"/>
      <c r="C262" s="137"/>
      <c r="D262" s="137"/>
      <c r="E262" s="138"/>
      <c r="F262" s="138"/>
      <c r="G262" s="137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  <c r="BM262" s="138"/>
      <c r="BN262" s="138"/>
      <c r="BO262" s="138"/>
      <c r="BP262" s="138"/>
      <c r="BQ262" s="138"/>
      <c r="BR262" s="138"/>
      <c r="BS262" s="138"/>
      <c r="BT262" s="138"/>
      <c r="BU262" s="138"/>
      <c r="BV262" s="138"/>
      <c r="BW262" s="138"/>
      <c r="BX262" s="138"/>
      <c r="BY262" s="138"/>
      <c r="BZ262" s="138"/>
      <c r="CA262" s="138"/>
      <c r="CB262" s="138"/>
      <c r="CC262" s="138"/>
      <c r="CD262" s="138"/>
      <c r="CE262" s="138"/>
      <c r="CF262" s="138"/>
      <c r="CG262" s="138"/>
      <c r="CH262" s="138"/>
      <c r="CI262" s="138"/>
      <c r="CJ262" s="138"/>
      <c r="CK262" s="138"/>
      <c r="CL262" s="138"/>
      <c r="CM262" s="138"/>
      <c r="CN262" s="138"/>
      <c r="CO262" s="138"/>
      <c r="CP262" s="138"/>
      <c r="CQ262" s="138"/>
      <c r="CR262" s="138"/>
      <c r="CS262" s="138"/>
      <c r="CT262" s="138"/>
      <c r="CU262" s="138"/>
      <c r="CV262" s="138"/>
      <c r="CW262" s="138"/>
      <c r="CX262" s="138"/>
      <c r="CY262" s="138"/>
      <c r="CZ262" s="138"/>
      <c r="DA262" s="138"/>
      <c r="DB262" s="138"/>
      <c r="DC262" s="138"/>
      <c r="DD262" s="138"/>
    </row>
    <row r="263" spans="1:108" ht="18.600000000000001">
      <c r="A263" s="135"/>
      <c r="B263" s="138"/>
      <c r="C263" s="137"/>
      <c r="D263" s="137"/>
      <c r="E263" s="137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  <c r="BM263" s="138"/>
      <c r="BN263" s="138"/>
      <c r="BO263" s="138"/>
      <c r="BP263" s="138"/>
      <c r="BQ263" s="138"/>
      <c r="BR263" s="138"/>
      <c r="BS263" s="138"/>
      <c r="BT263" s="138"/>
      <c r="BU263" s="138"/>
      <c r="BV263" s="138"/>
      <c r="BW263" s="138"/>
      <c r="BX263" s="138"/>
      <c r="BY263" s="138"/>
      <c r="BZ263" s="138"/>
      <c r="CA263" s="138"/>
      <c r="CB263" s="138"/>
      <c r="CC263" s="138"/>
      <c r="CD263" s="138"/>
      <c r="CE263" s="138"/>
      <c r="CF263" s="138"/>
      <c r="CG263" s="138"/>
      <c r="CH263" s="138"/>
      <c r="CI263" s="138"/>
      <c r="CJ263" s="138"/>
      <c r="CK263" s="138"/>
      <c r="CL263" s="138"/>
      <c r="CM263" s="138"/>
      <c r="CN263" s="138"/>
      <c r="CO263" s="138"/>
      <c r="CP263" s="138"/>
      <c r="CQ263" s="138"/>
      <c r="CR263" s="138"/>
      <c r="CS263" s="138"/>
      <c r="CT263" s="138"/>
      <c r="CU263" s="138"/>
      <c r="CV263" s="138"/>
      <c r="CW263" s="138"/>
      <c r="CX263" s="138"/>
      <c r="CY263" s="138"/>
      <c r="CZ263" s="138"/>
      <c r="DA263" s="138"/>
      <c r="DB263" s="138"/>
      <c r="DC263" s="138"/>
      <c r="DD263" s="138"/>
    </row>
    <row r="264" spans="1:108" ht="18.600000000000001">
      <c r="A264" s="135"/>
      <c r="B264" s="138"/>
      <c r="C264" s="137"/>
      <c r="D264" s="137"/>
      <c r="E264" s="138"/>
      <c r="F264" s="138"/>
      <c r="G264" s="137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7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  <c r="BM264" s="138"/>
      <c r="BN264" s="138"/>
      <c r="BO264" s="138"/>
      <c r="BP264" s="138"/>
      <c r="BQ264" s="138"/>
      <c r="BR264" s="138"/>
      <c r="BS264" s="138"/>
      <c r="BT264" s="138"/>
      <c r="BU264" s="138"/>
      <c r="BV264" s="138"/>
      <c r="BW264" s="138"/>
      <c r="BX264" s="138"/>
      <c r="BY264" s="138"/>
      <c r="BZ264" s="138"/>
      <c r="CA264" s="138"/>
      <c r="CB264" s="138"/>
      <c r="CC264" s="138"/>
      <c r="CD264" s="138"/>
      <c r="CE264" s="138"/>
      <c r="CF264" s="138"/>
      <c r="CG264" s="138"/>
      <c r="CH264" s="138"/>
      <c r="CI264" s="138"/>
      <c r="CJ264" s="138"/>
      <c r="CK264" s="138"/>
      <c r="CL264" s="138"/>
      <c r="CM264" s="138"/>
      <c r="CN264" s="138"/>
      <c r="CO264" s="138"/>
      <c r="CP264" s="138"/>
      <c r="CQ264" s="138"/>
      <c r="CR264" s="138"/>
      <c r="CS264" s="138"/>
      <c r="CT264" s="138"/>
      <c r="CU264" s="138"/>
      <c r="CV264" s="138"/>
      <c r="CW264" s="138"/>
      <c r="CX264" s="138"/>
      <c r="CY264" s="138"/>
      <c r="CZ264" s="138"/>
      <c r="DA264" s="138"/>
      <c r="DB264" s="138"/>
      <c r="DC264" s="138"/>
      <c r="DD264" s="138"/>
    </row>
    <row r="265" spans="1:108" ht="18.600000000000001">
      <c r="A265" s="135"/>
      <c r="B265" s="138"/>
      <c r="C265" s="137"/>
      <c r="D265" s="137"/>
      <c r="E265" s="137"/>
      <c r="F265" s="138"/>
      <c r="G265" s="138"/>
      <c r="H265" s="138"/>
      <c r="I265" s="138"/>
      <c r="J265" s="138"/>
      <c r="K265" s="138"/>
      <c r="L265" s="138"/>
      <c r="M265" s="138"/>
      <c r="N265" s="138"/>
      <c r="O265" s="137"/>
      <c r="P265" s="137"/>
      <c r="Q265" s="137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  <c r="BM265" s="138"/>
      <c r="BN265" s="138"/>
      <c r="BO265" s="138"/>
      <c r="BP265" s="138"/>
      <c r="BQ265" s="138"/>
      <c r="BR265" s="138"/>
      <c r="BS265" s="138"/>
      <c r="BT265" s="138"/>
      <c r="BU265" s="138"/>
      <c r="BV265" s="138"/>
      <c r="BW265" s="138"/>
      <c r="BX265" s="138"/>
      <c r="BY265" s="138"/>
      <c r="BZ265" s="138"/>
      <c r="CA265" s="138"/>
      <c r="CB265" s="138"/>
      <c r="CC265" s="138"/>
      <c r="CD265" s="138"/>
      <c r="CE265" s="138"/>
      <c r="CF265" s="138"/>
      <c r="CG265" s="138"/>
      <c r="CH265" s="138"/>
      <c r="CI265" s="138"/>
      <c r="CJ265" s="138"/>
      <c r="CK265" s="138"/>
      <c r="CL265" s="138"/>
      <c r="CM265" s="138"/>
      <c r="CN265" s="138"/>
      <c r="CO265" s="138"/>
      <c r="CP265" s="138"/>
      <c r="CQ265" s="138"/>
      <c r="CR265" s="138"/>
      <c r="CS265" s="138"/>
      <c r="CT265" s="138"/>
      <c r="CU265" s="138"/>
      <c r="CV265" s="138"/>
      <c r="CW265" s="138"/>
      <c r="CX265" s="138"/>
      <c r="CY265" s="138"/>
      <c r="CZ265" s="138"/>
      <c r="DA265" s="138"/>
      <c r="DB265" s="138"/>
      <c r="DC265" s="138"/>
      <c r="DD265" s="138"/>
    </row>
    <row r="266" spans="1:108" ht="18.600000000000001">
      <c r="A266" s="135"/>
      <c r="B266" s="138"/>
      <c r="C266" s="137"/>
      <c r="D266" s="137"/>
      <c r="E266" s="137"/>
      <c r="F266" s="137"/>
      <c r="G266" s="137"/>
      <c r="H266" s="138"/>
      <c r="I266" s="138"/>
      <c r="J266" s="138"/>
      <c r="K266" s="138"/>
      <c r="L266" s="137"/>
      <c r="M266" s="137"/>
      <c r="N266" s="137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  <c r="BM266" s="138"/>
      <c r="BN266" s="138"/>
      <c r="BO266" s="138"/>
      <c r="BP266" s="138"/>
      <c r="BQ266" s="138"/>
      <c r="BR266" s="138"/>
      <c r="BS266" s="138"/>
      <c r="BT266" s="138"/>
      <c r="BU266" s="138"/>
      <c r="BV266" s="138"/>
      <c r="BW266" s="138"/>
      <c r="BX266" s="138"/>
      <c r="BY266" s="138"/>
      <c r="BZ266" s="138"/>
      <c r="CA266" s="138"/>
      <c r="CB266" s="138"/>
      <c r="CC266" s="138"/>
      <c r="CD266" s="138"/>
      <c r="CE266" s="138"/>
      <c r="CF266" s="138"/>
      <c r="CG266" s="138"/>
      <c r="CH266" s="138"/>
      <c r="CI266" s="138"/>
      <c r="CJ266" s="138"/>
      <c r="CK266" s="138"/>
      <c r="CL266" s="138"/>
      <c r="CM266" s="138"/>
      <c r="CN266" s="138"/>
      <c r="CO266" s="138"/>
      <c r="CP266" s="138"/>
      <c r="CQ266" s="138"/>
      <c r="CR266" s="138"/>
      <c r="CS266" s="138"/>
      <c r="CT266" s="138"/>
      <c r="CU266" s="138"/>
      <c r="CV266" s="138"/>
      <c r="CW266" s="138"/>
      <c r="CX266" s="138"/>
      <c r="CY266" s="138"/>
      <c r="CZ266" s="138"/>
      <c r="DA266" s="138"/>
      <c r="DB266" s="138"/>
      <c r="DC266" s="138"/>
      <c r="DD266" s="138"/>
    </row>
    <row r="267" spans="1:108" ht="18.600000000000001">
      <c r="A267" s="135"/>
      <c r="B267" s="138"/>
      <c r="C267" s="137"/>
      <c r="D267" s="137"/>
      <c r="E267" s="138"/>
      <c r="F267" s="138"/>
      <c r="G267" s="137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  <c r="BM267" s="138"/>
      <c r="BN267" s="138"/>
      <c r="BO267" s="138"/>
      <c r="BP267" s="138"/>
      <c r="BQ267" s="138"/>
      <c r="BR267" s="138"/>
      <c r="BS267" s="138"/>
      <c r="BT267" s="138"/>
      <c r="BU267" s="138"/>
      <c r="BV267" s="138"/>
      <c r="BW267" s="138"/>
      <c r="BX267" s="138"/>
      <c r="BY267" s="138"/>
      <c r="BZ267" s="138"/>
      <c r="CA267" s="138"/>
      <c r="CB267" s="138"/>
      <c r="CC267" s="138"/>
      <c r="CD267" s="138"/>
      <c r="CE267" s="138"/>
      <c r="CF267" s="138"/>
      <c r="CG267" s="138"/>
      <c r="CH267" s="138"/>
      <c r="CI267" s="138"/>
      <c r="CJ267" s="138"/>
      <c r="CK267" s="138"/>
      <c r="CL267" s="138"/>
      <c r="CM267" s="138"/>
      <c r="CN267" s="138"/>
      <c r="CO267" s="138"/>
      <c r="CP267" s="138"/>
      <c r="CQ267" s="138"/>
      <c r="CR267" s="138"/>
      <c r="CS267" s="138"/>
      <c r="CT267" s="138"/>
      <c r="CU267" s="138"/>
      <c r="CV267" s="138"/>
      <c r="CW267" s="138"/>
      <c r="CX267" s="138"/>
      <c r="CY267" s="138"/>
      <c r="CZ267" s="138"/>
      <c r="DA267" s="138"/>
      <c r="DB267" s="138"/>
      <c r="DC267" s="138"/>
      <c r="DD267" s="138"/>
    </row>
    <row r="268" spans="1:108" ht="18.600000000000001">
      <c r="A268" s="135"/>
      <c r="B268" s="138"/>
      <c r="C268" s="137"/>
      <c r="D268" s="137"/>
      <c r="E268" s="138"/>
      <c r="F268" s="138"/>
      <c r="G268" s="137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  <c r="BL268" s="138"/>
      <c r="BM268" s="138"/>
      <c r="BN268" s="138"/>
      <c r="BO268" s="138"/>
      <c r="BP268" s="138"/>
      <c r="BQ268" s="138"/>
      <c r="BR268" s="138"/>
      <c r="BS268" s="138"/>
      <c r="BT268" s="138"/>
      <c r="BU268" s="138"/>
      <c r="BV268" s="138"/>
      <c r="BW268" s="138"/>
      <c r="BX268" s="138"/>
      <c r="BY268" s="138"/>
      <c r="BZ268" s="138"/>
      <c r="CA268" s="138"/>
      <c r="CB268" s="138"/>
      <c r="CC268" s="138"/>
      <c r="CD268" s="138"/>
      <c r="CE268" s="138"/>
      <c r="CF268" s="138"/>
      <c r="CG268" s="138"/>
      <c r="CH268" s="138"/>
      <c r="CI268" s="138"/>
      <c r="CJ268" s="138"/>
      <c r="CK268" s="138"/>
      <c r="CL268" s="138"/>
      <c r="CM268" s="138"/>
      <c r="CN268" s="138"/>
      <c r="CO268" s="138"/>
      <c r="CP268" s="138"/>
      <c r="CQ268" s="138"/>
      <c r="CR268" s="138"/>
      <c r="CS268" s="138"/>
      <c r="CT268" s="138"/>
      <c r="CU268" s="138"/>
      <c r="CV268" s="138"/>
      <c r="CW268" s="138"/>
      <c r="CX268" s="138"/>
      <c r="CY268" s="138"/>
      <c r="CZ268" s="138"/>
      <c r="DA268" s="138"/>
      <c r="DB268" s="138"/>
      <c r="DC268" s="138"/>
      <c r="DD268" s="138"/>
    </row>
    <row r="269" spans="1:108" ht="18.600000000000001">
      <c r="A269" s="135"/>
      <c r="B269" s="138"/>
      <c r="C269" s="137"/>
      <c r="D269" s="137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  <c r="BL269" s="138"/>
      <c r="BM269" s="138"/>
      <c r="BN269" s="138"/>
      <c r="BO269" s="138"/>
      <c r="BP269" s="138"/>
      <c r="BQ269" s="138"/>
      <c r="BR269" s="138"/>
      <c r="BS269" s="138"/>
      <c r="BT269" s="138"/>
      <c r="BU269" s="138"/>
      <c r="BV269" s="138"/>
      <c r="BW269" s="138"/>
      <c r="BX269" s="138"/>
      <c r="BY269" s="138"/>
      <c r="BZ269" s="138"/>
      <c r="CA269" s="138"/>
      <c r="CB269" s="138"/>
      <c r="CC269" s="138"/>
      <c r="CD269" s="138"/>
      <c r="CE269" s="138"/>
      <c r="CF269" s="138"/>
      <c r="CG269" s="138"/>
      <c r="CH269" s="138"/>
      <c r="CI269" s="138"/>
      <c r="CJ269" s="138"/>
      <c r="CK269" s="138"/>
      <c r="CL269" s="138"/>
      <c r="CM269" s="138"/>
      <c r="CN269" s="138"/>
      <c r="CO269" s="138"/>
      <c r="CP269" s="138"/>
      <c r="CQ269" s="138"/>
      <c r="CR269" s="138"/>
      <c r="CS269" s="138"/>
      <c r="CT269" s="138"/>
      <c r="CU269" s="138"/>
      <c r="CV269" s="138"/>
      <c r="CW269" s="138"/>
      <c r="CX269" s="138"/>
      <c r="CY269" s="138"/>
      <c r="CZ269" s="138"/>
      <c r="DA269" s="138"/>
      <c r="DB269" s="138"/>
      <c r="DC269" s="138"/>
      <c r="DD269" s="138"/>
    </row>
    <row r="270" spans="1:108" ht="18.600000000000001">
      <c r="A270" s="135"/>
      <c r="B270" s="138"/>
      <c r="C270" s="137"/>
      <c r="D270" s="137"/>
      <c r="E270" s="138"/>
      <c r="F270" s="138"/>
      <c r="G270" s="138"/>
      <c r="H270" s="138"/>
      <c r="I270" s="138"/>
      <c r="J270" s="138"/>
      <c r="K270" s="137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  <c r="BL270" s="138"/>
      <c r="BM270" s="138"/>
      <c r="BN270" s="138"/>
      <c r="BO270" s="138"/>
      <c r="BP270" s="138"/>
      <c r="BQ270" s="138"/>
      <c r="BR270" s="138"/>
      <c r="BS270" s="138"/>
      <c r="BT270" s="138"/>
      <c r="BU270" s="138"/>
      <c r="BV270" s="138"/>
      <c r="BW270" s="138"/>
      <c r="BX270" s="138"/>
      <c r="BY270" s="138"/>
      <c r="BZ270" s="138"/>
      <c r="CA270" s="138"/>
      <c r="CB270" s="138"/>
      <c r="CC270" s="138"/>
      <c r="CD270" s="138"/>
      <c r="CE270" s="138"/>
      <c r="CF270" s="138"/>
      <c r="CG270" s="138"/>
      <c r="CH270" s="138"/>
      <c r="CI270" s="138"/>
      <c r="CJ270" s="138"/>
      <c r="CK270" s="138"/>
      <c r="CL270" s="138"/>
      <c r="CM270" s="138"/>
      <c r="CN270" s="138"/>
      <c r="CO270" s="138"/>
      <c r="CP270" s="138"/>
      <c r="CQ270" s="138"/>
      <c r="CR270" s="138"/>
      <c r="CS270" s="138"/>
      <c r="CT270" s="138"/>
      <c r="CU270" s="138"/>
      <c r="CV270" s="138"/>
      <c r="CW270" s="138"/>
      <c r="CX270" s="138"/>
      <c r="CY270" s="138"/>
      <c r="CZ270" s="138"/>
      <c r="DA270" s="138"/>
      <c r="DB270" s="138"/>
      <c r="DC270" s="138"/>
      <c r="DD270" s="138"/>
    </row>
    <row r="271" spans="1:108" ht="18.600000000000001">
      <c r="A271" s="135"/>
      <c r="B271" s="138"/>
      <c r="C271" s="137"/>
      <c r="D271" s="137"/>
      <c r="E271" s="137"/>
      <c r="F271" s="137"/>
      <c r="G271" s="138"/>
      <c r="H271" s="138"/>
      <c r="I271" s="138"/>
      <c r="J271" s="137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  <c r="BL271" s="138"/>
      <c r="BM271" s="138"/>
      <c r="BN271" s="138"/>
      <c r="BO271" s="138"/>
      <c r="BP271" s="138"/>
      <c r="BQ271" s="138"/>
      <c r="BR271" s="138"/>
      <c r="BS271" s="138"/>
      <c r="BT271" s="138"/>
      <c r="BU271" s="138"/>
      <c r="BV271" s="138"/>
      <c r="BW271" s="138"/>
      <c r="BX271" s="138"/>
      <c r="BY271" s="138"/>
      <c r="BZ271" s="138"/>
      <c r="CA271" s="138"/>
      <c r="CB271" s="138"/>
      <c r="CC271" s="138"/>
      <c r="CD271" s="138"/>
      <c r="CE271" s="138"/>
      <c r="CF271" s="138"/>
      <c r="CG271" s="138"/>
      <c r="CH271" s="138"/>
      <c r="CI271" s="138"/>
      <c r="CJ271" s="138"/>
      <c r="CK271" s="138"/>
      <c r="CL271" s="138"/>
      <c r="CM271" s="138"/>
      <c r="CN271" s="138"/>
      <c r="CO271" s="138"/>
      <c r="CP271" s="138"/>
      <c r="CQ271" s="138"/>
      <c r="CR271" s="138"/>
      <c r="CS271" s="138"/>
      <c r="CT271" s="138"/>
      <c r="CU271" s="138"/>
      <c r="CV271" s="138"/>
      <c r="CW271" s="138"/>
      <c r="CX271" s="138"/>
      <c r="CY271" s="138"/>
      <c r="CZ271" s="138"/>
      <c r="DA271" s="138"/>
      <c r="DB271" s="138"/>
      <c r="DC271" s="138"/>
      <c r="DD271" s="138"/>
    </row>
    <row r="272" spans="1:108" ht="18.600000000000001">
      <c r="A272" s="135"/>
      <c r="B272" s="138"/>
      <c r="C272" s="137"/>
      <c r="D272" s="137"/>
      <c r="E272" s="137"/>
      <c r="F272" s="137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  <c r="BL272" s="138"/>
      <c r="BM272" s="138"/>
      <c r="BN272" s="138"/>
      <c r="BO272" s="138"/>
      <c r="BP272" s="138"/>
      <c r="BQ272" s="138"/>
      <c r="BR272" s="138"/>
      <c r="BS272" s="138"/>
      <c r="BT272" s="138"/>
      <c r="BU272" s="138"/>
      <c r="BV272" s="138"/>
      <c r="BW272" s="138"/>
      <c r="BX272" s="138"/>
      <c r="BY272" s="138"/>
      <c r="BZ272" s="138"/>
      <c r="CA272" s="138"/>
      <c r="CB272" s="138"/>
      <c r="CC272" s="138"/>
      <c r="CD272" s="138"/>
      <c r="CE272" s="138"/>
      <c r="CF272" s="138"/>
      <c r="CG272" s="138"/>
      <c r="CH272" s="138"/>
      <c r="CI272" s="138"/>
      <c r="CJ272" s="138"/>
      <c r="CK272" s="138"/>
      <c r="CL272" s="138"/>
      <c r="CM272" s="138"/>
      <c r="CN272" s="138"/>
      <c r="CO272" s="138"/>
      <c r="CP272" s="138"/>
      <c r="CQ272" s="138"/>
      <c r="CR272" s="138"/>
      <c r="CS272" s="138"/>
      <c r="CT272" s="138"/>
      <c r="CU272" s="138"/>
      <c r="CV272" s="138"/>
      <c r="CW272" s="138"/>
      <c r="CX272" s="138"/>
      <c r="CY272" s="138"/>
      <c r="CZ272" s="138"/>
      <c r="DA272" s="138"/>
      <c r="DB272" s="138"/>
      <c r="DC272" s="138"/>
      <c r="DD272" s="138"/>
    </row>
    <row r="273" spans="1:108" ht="18.600000000000001">
      <c r="A273" s="135"/>
      <c r="B273" s="138"/>
      <c r="C273" s="137"/>
      <c r="D273" s="137"/>
      <c r="E273" s="137"/>
      <c r="F273" s="138"/>
      <c r="G273" s="137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  <c r="BM273" s="138"/>
      <c r="BN273" s="138"/>
      <c r="BO273" s="138"/>
      <c r="BP273" s="138"/>
      <c r="BQ273" s="138"/>
      <c r="BR273" s="138"/>
      <c r="BS273" s="138"/>
      <c r="BT273" s="138"/>
      <c r="BU273" s="138"/>
      <c r="BV273" s="138"/>
      <c r="BW273" s="138"/>
      <c r="BX273" s="138"/>
      <c r="BY273" s="138"/>
      <c r="BZ273" s="138"/>
      <c r="CA273" s="138"/>
      <c r="CB273" s="138"/>
      <c r="CC273" s="138"/>
      <c r="CD273" s="138"/>
      <c r="CE273" s="138"/>
      <c r="CF273" s="138"/>
      <c r="CG273" s="138"/>
      <c r="CH273" s="138"/>
      <c r="CI273" s="138"/>
      <c r="CJ273" s="138"/>
      <c r="CK273" s="138"/>
      <c r="CL273" s="138"/>
      <c r="CM273" s="138"/>
      <c r="CN273" s="138"/>
      <c r="CO273" s="138"/>
      <c r="CP273" s="138"/>
      <c r="CQ273" s="138"/>
      <c r="CR273" s="138"/>
      <c r="CS273" s="138"/>
      <c r="CT273" s="138"/>
      <c r="CU273" s="138"/>
      <c r="CV273" s="138"/>
      <c r="CW273" s="138"/>
      <c r="CX273" s="138"/>
      <c r="CY273" s="138"/>
      <c r="CZ273" s="138"/>
      <c r="DA273" s="138"/>
      <c r="DB273" s="138"/>
      <c r="DC273" s="138"/>
      <c r="DD273" s="138"/>
    </row>
    <row r="274" spans="1:108" ht="18.600000000000001">
      <c r="A274" s="135"/>
      <c r="B274" s="138"/>
      <c r="C274" s="137"/>
      <c r="D274" s="137"/>
      <c r="E274" s="137"/>
      <c r="F274" s="137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  <c r="BM274" s="138"/>
      <c r="BN274" s="138"/>
      <c r="BO274" s="138"/>
      <c r="BP274" s="138"/>
      <c r="BQ274" s="138"/>
      <c r="BR274" s="138"/>
      <c r="BS274" s="138"/>
      <c r="BT274" s="138"/>
      <c r="BU274" s="138"/>
      <c r="BV274" s="138"/>
      <c r="BW274" s="138"/>
      <c r="BX274" s="138"/>
      <c r="BY274" s="138"/>
      <c r="BZ274" s="138"/>
      <c r="CA274" s="138"/>
      <c r="CB274" s="138"/>
      <c r="CC274" s="138"/>
      <c r="CD274" s="138"/>
      <c r="CE274" s="138"/>
      <c r="CF274" s="138"/>
      <c r="CG274" s="138"/>
      <c r="CH274" s="138"/>
      <c r="CI274" s="138"/>
      <c r="CJ274" s="138"/>
      <c r="CK274" s="138"/>
      <c r="CL274" s="138"/>
      <c r="CM274" s="138"/>
      <c r="CN274" s="138"/>
      <c r="CO274" s="138"/>
      <c r="CP274" s="138"/>
      <c r="CQ274" s="138"/>
      <c r="CR274" s="138"/>
      <c r="CS274" s="138"/>
      <c r="CT274" s="138"/>
      <c r="CU274" s="138"/>
      <c r="CV274" s="138"/>
      <c r="CW274" s="138"/>
      <c r="CX274" s="138"/>
      <c r="CY274" s="138"/>
      <c r="CZ274" s="138"/>
      <c r="DA274" s="138"/>
      <c r="DB274" s="138"/>
      <c r="DC274" s="138"/>
      <c r="DD274" s="138"/>
    </row>
    <row r="275" spans="1:108" ht="18.600000000000001">
      <c r="A275" s="135"/>
      <c r="B275" s="138"/>
      <c r="C275" s="137"/>
      <c r="D275" s="137"/>
      <c r="E275" s="137"/>
      <c r="F275" s="137"/>
      <c r="G275" s="137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  <c r="BM275" s="138"/>
      <c r="BN275" s="138"/>
      <c r="BO275" s="138"/>
      <c r="BP275" s="138"/>
      <c r="BQ275" s="138"/>
      <c r="BR275" s="138"/>
      <c r="BS275" s="138"/>
      <c r="BT275" s="138"/>
      <c r="BU275" s="138"/>
      <c r="BV275" s="138"/>
      <c r="BW275" s="138"/>
      <c r="BX275" s="138"/>
      <c r="BY275" s="138"/>
      <c r="BZ275" s="138"/>
      <c r="CA275" s="138"/>
      <c r="CB275" s="138"/>
      <c r="CC275" s="138"/>
      <c r="CD275" s="138"/>
      <c r="CE275" s="138"/>
      <c r="CF275" s="138"/>
      <c r="CG275" s="138"/>
      <c r="CH275" s="138"/>
      <c r="CI275" s="138"/>
      <c r="CJ275" s="138"/>
      <c r="CK275" s="138"/>
      <c r="CL275" s="138"/>
      <c r="CM275" s="138"/>
      <c r="CN275" s="138"/>
      <c r="CO275" s="138"/>
      <c r="CP275" s="138"/>
      <c r="CQ275" s="138"/>
      <c r="CR275" s="138"/>
      <c r="CS275" s="138"/>
      <c r="CT275" s="138"/>
      <c r="CU275" s="138"/>
      <c r="CV275" s="138"/>
      <c r="CW275" s="138"/>
      <c r="CX275" s="138"/>
      <c r="CY275" s="138"/>
      <c r="CZ275" s="138"/>
      <c r="DA275" s="138"/>
      <c r="DB275" s="138"/>
      <c r="DC275" s="138"/>
      <c r="DD275" s="138"/>
    </row>
    <row r="276" spans="1:108" ht="18.600000000000001">
      <c r="A276" s="135"/>
      <c r="B276" s="138"/>
      <c r="C276" s="137"/>
      <c r="D276" s="137"/>
      <c r="E276" s="137"/>
      <c r="F276" s="137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  <c r="BL276" s="138"/>
      <c r="BM276" s="138"/>
      <c r="BN276" s="138"/>
      <c r="BO276" s="138"/>
      <c r="BP276" s="138"/>
      <c r="BQ276" s="138"/>
      <c r="BR276" s="138"/>
      <c r="BS276" s="138"/>
      <c r="BT276" s="138"/>
      <c r="BU276" s="138"/>
      <c r="BV276" s="138"/>
      <c r="BW276" s="138"/>
      <c r="BX276" s="138"/>
      <c r="BY276" s="138"/>
      <c r="BZ276" s="138"/>
      <c r="CA276" s="138"/>
      <c r="CB276" s="138"/>
      <c r="CC276" s="138"/>
      <c r="CD276" s="138"/>
      <c r="CE276" s="138"/>
      <c r="CF276" s="138"/>
      <c r="CG276" s="138"/>
      <c r="CH276" s="138"/>
      <c r="CI276" s="138"/>
      <c r="CJ276" s="138"/>
      <c r="CK276" s="138"/>
      <c r="CL276" s="138"/>
      <c r="CM276" s="138"/>
      <c r="CN276" s="138"/>
      <c r="CO276" s="138"/>
      <c r="CP276" s="138"/>
      <c r="CQ276" s="138"/>
      <c r="CR276" s="138"/>
      <c r="CS276" s="138"/>
      <c r="CT276" s="138"/>
      <c r="CU276" s="138"/>
      <c r="CV276" s="138"/>
      <c r="CW276" s="138"/>
      <c r="CX276" s="138"/>
      <c r="CY276" s="138"/>
      <c r="CZ276" s="138"/>
      <c r="DA276" s="138"/>
      <c r="DB276" s="138"/>
      <c r="DC276" s="138"/>
      <c r="DD276" s="138"/>
    </row>
    <row r="277" spans="1:108" ht="18.600000000000001">
      <c r="A277" s="135"/>
      <c r="B277" s="138"/>
      <c r="C277" s="137"/>
      <c r="D277" s="137"/>
      <c r="E277" s="137"/>
      <c r="F277" s="137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  <c r="BL277" s="138"/>
      <c r="BM277" s="138"/>
      <c r="BN277" s="138"/>
      <c r="BO277" s="138"/>
      <c r="BP277" s="138"/>
      <c r="BQ277" s="138"/>
      <c r="BR277" s="138"/>
      <c r="BS277" s="138"/>
      <c r="BT277" s="138"/>
      <c r="BU277" s="138"/>
      <c r="BV277" s="138"/>
      <c r="BW277" s="138"/>
      <c r="BX277" s="138"/>
      <c r="BY277" s="138"/>
      <c r="BZ277" s="138"/>
      <c r="CA277" s="138"/>
      <c r="CB277" s="138"/>
      <c r="CC277" s="138"/>
      <c r="CD277" s="138"/>
      <c r="CE277" s="138"/>
      <c r="CF277" s="138"/>
      <c r="CG277" s="138"/>
      <c r="CH277" s="138"/>
      <c r="CI277" s="138"/>
      <c r="CJ277" s="138"/>
      <c r="CK277" s="138"/>
      <c r="CL277" s="138"/>
      <c r="CM277" s="138"/>
      <c r="CN277" s="138"/>
      <c r="CO277" s="138"/>
      <c r="CP277" s="138"/>
      <c r="CQ277" s="138"/>
      <c r="CR277" s="138"/>
      <c r="CS277" s="138"/>
      <c r="CT277" s="138"/>
      <c r="CU277" s="138"/>
      <c r="CV277" s="138"/>
      <c r="CW277" s="138"/>
      <c r="CX277" s="138"/>
      <c r="CY277" s="138"/>
      <c r="CZ277" s="138"/>
      <c r="DA277" s="138"/>
      <c r="DB277" s="138"/>
      <c r="DC277" s="138"/>
      <c r="DD277" s="138"/>
    </row>
    <row r="278" spans="1:108" ht="18.600000000000001">
      <c r="A278" s="135"/>
      <c r="B278" s="138"/>
      <c r="C278" s="138"/>
      <c r="D278" s="138"/>
      <c r="E278" s="138"/>
      <c r="F278" s="138"/>
      <c r="G278" s="137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  <c r="BL278" s="138"/>
      <c r="BM278" s="138"/>
      <c r="BN278" s="138"/>
      <c r="BO278" s="138"/>
      <c r="BP278" s="138"/>
      <c r="BQ278" s="138"/>
      <c r="BR278" s="138"/>
      <c r="BS278" s="138"/>
      <c r="BT278" s="138"/>
      <c r="BU278" s="138"/>
      <c r="BV278" s="138"/>
      <c r="BW278" s="138"/>
      <c r="BX278" s="138"/>
      <c r="BY278" s="138"/>
      <c r="BZ278" s="138"/>
      <c r="CA278" s="138"/>
      <c r="CB278" s="138"/>
      <c r="CC278" s="138"/>
      <c r="CD278" s="138"/>
      <c r="CE278" s="138"/>
      <c r="CF278" s="138"/>
      <c r="CG278" s="138"/>
      <c r="CH278" s="138"/>
      <c r="CI278" s="138"/>
      <c r="CJ278" s="138"/>
      <c r="CK278" s="138"/>
      <c r="CL278" s="138"/>
      <c r="CM278" s="138"/>
      <c r="CN278" s="138"/>
      <c r="CO278" s="138"/>
      <c r="CP278" s="138"/>
      <c r="CQ278" s="138"/>
      <c r="CR278" s="138"/>
      <c r="CS278" s="138"/>
      <c r="CT278" s="138"/>
      <c r="CU278" s="138"/>
      <c r="CV278" s="138"/>
      <c r="CW278" s="138"/>
      <c r="CX278" s="138"/>
      <c r="CY278" s="138"/>
      <c r="CZ278" s="138"/>
      <c r="DA278" s="138"/>
      <c r="DB278" s="138"/>
      <c r="DC278" s="138"/>
      <c r="DD278" s="138"/>
    </row>
    <row r="279" spans="1:108" ht="18.600000000000001">
      <c r="A279" s="135"/>
      <c r="B279" s="138"/>
      <c r="C279" s="137"/>
      <c r="D279" s="137"/>
      <c r="E279" s="138"/>
      <c r="F279" s="138"/>
      <c r="G279" s="137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  <c r="BL279" s="138"/>
      <c r="BM279" s="138"/>
      <c r="BN279" s="138"/>
      <c r="BO279" s="138"/>
      <c r="BP279" s="138"/>
      <c r="BQ279" s="138"/>
      <c r="BR279" s="138"/>
      <c r="BS279" s="138"/>
      <c r="BT279" s="138"/>
      <c r="BU279" s="138"/>
      <c r="BV279" s="138"/>
      <c r="BW279" s="138"/>
      <c r="BX279" s="138"/>
      <c r="BY279" s="138"/>
      <c r="BZ279" s="138"/>
      <c r="CA279" s="138"/>
      <c r="CB279" s="138"/>
      <c r="CC279" s="138"/>
      <c r="CD279" s="138"/>
      <c r="CE279" s="138"/>
      <c r="CF279" s="138"/>
      <c r="CG279" s="138"/>
      <c r="CH279" s="138"/>
      <c r="CI279" s="138"/>
      <c r="CJ279" s="138"/>
      <c r="CK279" s="138"/>
      <c r="CL279" s="138"/>
      <c r="CM279" s="138"/>
      <c r="CN279" s="138"/>
      <c r="CO279" s="138"/>
      <c r="CP279" s="138"/>
      <c r="CQ279" s="138"/>
      <c r="CR279" s="138"/>
      <c r="CS279" s="138"/>
      <c r="CT279" s="138"/>
      <c r="CU279" s="138"/>
      <c r="CV279" s="138"/>
      <c r="CW279" s="138"/>
      <c r="CX279" s="138"/>
      <c r="CY279" s="138"/>
      <c r="CZ279" s="138"/>
      <c r="DA279" s="138"/>
      <c r="DB279" s="138"/>
      <c r="DC279" s="138"/>
      <c r="DD279" s="138"/>
    </row>
    <row r="280" spans="1:108" ht="18.600000000000001">
      <c r="A280" s="135"/>
      <c r="B280" s="138"/>
      <c r="C280" s="137"/>
      <c r="D280" s="137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  <c r="BL280" s="138"/>
      <c r="BM280" s="138"/>
      <c r="BN280" s="138"/>
      <c r="BO280" s="138"/>
      <c r="BP280" s="138"/>
      <c r="BQ280" s="138"/>
      <c r="BR280" s="138"/>
      <c r="BS280" s="138"/>
      <c r="BT280" s="138"/>
      <c r="BU280" s="138"/>
      <c r="BV280" s="138"/>
      <c r="BW280" s="138"/>
      <c r="BX280" s="138"/>
      <c r="BY280" s="138"/>
      <c r="BZ280" s="138"/>
      <c r="CA280" s="138"/>
      <c r="CB280" s="138"/>
      <c r="CC280" s="138"/>
      <c r="CD280" s="138"/>
      <c r="CE280" s="138"/>
      <c r="CF280" s="138"/>
      <c r="CG280" s="138"/>
      <c r="CH280" s="138"/>
      <c r="CI280" s="138"/>
      <c r="CJ280" s="138"/>
      <c r="CK280" s="138"/>
      <c r="CL280" s="138"/>
      <c r="CM280" s="138"/>
      <c r="CN280" s="138"/>
      <c r="CO280" s="138"/>
      <c r="CP280" s="138"/>
      <c r="CQ280" s="138"/>
      <c r="CR280" s="138"/>
      <c r="CS280" s="138"/>
      <c r="CT280" s="138"/>
      <c r="CU280" s="138"/>
      <c r="CV280" s="138"/>
      <c r="CW280" s="138"/>
      <c r="CX280" s="138"/>
      <c r="CY280" s="138"/>
      <c r="CZ280" s="138"/>
      <c r="DA280" s="138"/>
      <c r="DB280" s="138"/>
      <c r="DC280" s="138"/>
      <c r="DD280" s="138"/>
    </row>
    <row r="281" spans="1:108" ht="18.600000000000001">
      <c r="A281" s="135"/>
      <c r="B281" s="138"/>
      <c r="C281" s="138"/>
      <c r="D281" s="138"/>
      <c r="E281" s="138"/>
      <c r="F281" s="138"/>
      <c r="G281" s="137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  <c r="BL281" s="138"/>
      <c r="BM281" s="138"/>
      <c r="BN281" s="138"/>
      <c r="BO281" s="138"/>
      <c r="BP281" s="138"/>
      <c r="BQ281" s="138"/>
      <c r="BR281" s="138"/>
      <c r="BS281" s="138"/>
      <c r="BT281" s="138"/>
      <c r="BU281" s="138"/>
      <c r="BV281" s="138"/>
      <c r="BW281" s="138"/>
      <c r="BX281" s="138"/>
      <c r="BY281" s="138"/>
      <c r="BZ281" s="138"/>
      <c r="CA281" s="138"/>
      <c r="CB281" s="138"/>
      <c r="CC281" s="138"/>
      <c r="CD281" s="138"/>
      <c r="CE281" s="138"/>
      <c r="CF281" s="138"/>
      <c r="CG281" s="138"/>
      <c r="CH281" s="138"/>
      <c r="CI281" s="138"/>
      <c r="CJ281" s="138"/>
      <c r="CK281" s="138"/>
      <c r="CL281" s="138"/>
      <c r="CM281" s="138"/>
      <c r="CN281" s="138"/>
      <c r="CO281" s="138"/>
      <c r="CP281" s="138"/>
      <c r="CQ281" s="138"/>
      <c r="CR281" s="138"/>
      <c r="CS281" s="138"/>
      <c r="CT281" s="138"/>
      <c r="CU281" s="138"/>
      <c r="CV281" s="138"/>
      <c r="CW281" s="138"/>
      <c r="CX281" s="138"/>
      <c r="CY281" s="138"/>
      <c r="CZ281" s="138"/>
      <c r="DA281" s="138"/>
      <c r="DB281" s="138"/>
      <c r="DC281" s="138"/>
      <c r="DD281" s="138"/>
    </row>
    <row r="282" spans="1:108" ht="18.600000000000001">
      <c r="A282" s="135"/>
      <c r="B282" s="138"/>
      <c r="C282" s="137"/>
      <c r="D282" s="137"/>
      <c r="E282" s="138"/>
      <c r="F282" s="138"/>
      <c r="G282" s="137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  <c r="BM282" s="138"/>
      <c r="BN282" s="138"/>
      <c r="BO282" s="138"/>
      <c r="BP282" s="138"/>
      <c r="BQ282" s="138"/>
      <c r="BR282" s="138"/>
      <c r="BS282" s="138"/>
      <c r="BT282" s="138"/>
      <c r="BU282" s="138"/>
      <c r="BV282" s="138"/>
      <c r="BW282" s="138"/>
      <c r="BX282" s="138"/>
      <c r="BY282" s="138"/>
      <c r="BZ282" s="138"/>
      <c r="CA282" s="138"/>
      <c r="CB282" s="138"/>
      <c r="CC282" s="138"/>
      <c r="CD282" s="138"/>
      <c r="CE282" s="138"/>
      <c r="CF282" s="138"/>
      <c r="CG282" s="138"/>
      <c r="CH282" s="138"/>
      <c r="CI282" s="138"/>
      <c r="CJ282" s="138"/>
      <c r="CK282" s="138"/>
      <c r="CL282" s="138"/>
      <c r="CM282" s="138"/>
      <c r="CN282" s="138"/>
      <c r="CO282" s="138"/>
      <c r="CP282" s="138"/>
      <c r="CQ282" s="138"/>
      <c r="CR282" s="138"/>
      <c r="CS282" s="138"/>
      <c r="CT282" s="138"/>
      <c r="CU282" s="138"/>
      <c r="CV282" s="138"/>
      <c r="CW282" s="138"/>
      <c r="CX282" s="138"/>
      <c r="CY282" s="138"/>
      <c r="CZ282" s="138"/>
      <c r="DA282" s="138"/>
      <c r="DB282" s="138"/>
      <c r="DC282" s="138"/>
      <c r="DD282" s="138"/>
    </row>
    <row r="283" spans="1:108" ht="18.600000000000001">
      <c r="A283" s="135"/>
      <c r="B283" s="138"/>
      <c r="C283" s="137"/>
      <c r="D283" s="137"/>
      <c r="E283" s="137"/>
      <c r="F283" s="137"/>
      <c r="G283" s="137"/>
      <c r="H283" s="137"/>
      <c r="I283" s="137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  <c r="BM283" s="138"/>
      <c r="BN283" s="138"/>
      <c r="BO283" s="138"/>
      <c r="BP283" s="138"/>
      <c r="BQ283" s="138"/>
      <c r="BR283" s="138"/>
      <c r="BS283" s="138"/>
      <c r="BT283" s="138"/>
      <c r="BU283" s="138"/>
      <c r="BV283" s="138"/>
      <c r="BW283" s="138"/>
      <c r="BX283" s="138"/>
      <c r="BY283" s="138"/>
      <c r="BZ283" s="138"/>
      <c r="CA283" s="138"/>
      <c r="CB283" s="138"/>
      <c r="CC283" s="138"/>
      <c r="CD283" s="138"/>
      <c r="CE283" s="138"/>
      <c r="CF283" s="138"/>
      <c r="CG283" s="138"/>
      <c r="CH283" s="138"/>
      <c r="CI283" s="138"/>
      <c r="CJ283" s="138"/>
      <c r="CK283" s="138"/>
      <c r="CL283" s="138"/>
      <c r="CM283" s="138"/>
      <c r="CN283" s="138"/>
      <c r="CO283" s="138"/>
      <c r="CP283" s="138"/>
      <c r="CQ283" s="138"/>
      <c r="CR283" s="138"/>
      <c r="CS283" s="138"/>
      <c r="CT283" s="138"/>
      <c r="CU283" s="138"/>
      <c r="CV283" s="138"/>
      <c r="CW283" s="138"/>
      <c r="CX283" s="138"/>
      <c r="CY283" s="138"/>
      <c r="CZ283" s="138"/>
      <c r="DA283" s="138"/>
      <c r="DB283" s="138"/>
      <c r="DC283" s="138"/>
      <c r="DD283" s="138"/>
    </row>
    <row r="284" spans="1:108" ht="18.600000000000001">
      <c r="A284" s="135"/>
      <c r="B284" s="138"/>
      <c r="C284" s="137"/>
      <c r="D284" s="137"/>
      <c r="E284" s="138"/>
      <c r="F284" s="138"/>
      <c r="G284" s="137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  <c r="BM284" s="138"/>
      <c r="BN284" s="138"/>
      <c r="BO284" s="138"/>
      <c r="BP284" s="138"/>
      <c r="BQ284" s="138"/>
      <c r="BR284" s="138"/>
      <c r="BS284" s="138"/>
      <c r="BT284" s="138"/>
      <c r="BU284" s="138"/>
      <c r="BV284" s="138"/>
      <c r="BW284" s="138"/>
      <c r="BX284" s="138"/>
      <c r="BY284" s="138"/>
      <c r="BZ284" s="138"/>
      <c r="CA284" s="138"/>
      <c r="CB284" s="138"/>
      <c r="CC284" s="138"/>
      <c r="CD284" s="138"/>
      <c r="CE284" s="138"/>
      <c r="CF284" s="138"/>
      <c r="CG284" s="138"/>
      <c r="CH284" s="138"/>
      <c r="CI284" s="138"/>
      <c r="CJ284" s="138"/>
      <c r="CK284" s="138"/>
      <c r="CL284" s="138"/>
      <c r="CM284" s="138"/>
      <c r="CN284" s="138"/>
      <c r="CO284" s="138"/>
      <c r="CP284" s="138"/>
      <c r="CQ284" s="138"/>
      <c r="CR284" s="138"/>
      <c r="CS284" s="138"/>
      <c r="CT284" s="138"/>
      <c r="CU284" s="138"/>
      <c r="CV284" s="138"/>
      <c r="CW284" s="138"/>
      <c r="CX284" s="138"/>
      <c r="CY284" s="138"/>
      <c r="CZ284" s="138"/>
      <c r="DA284" s="138"/>
      <c r="DB284" s="138"/>
      <c r="DC284" s="138"/>
      <c r="DD284" s="138"/>
    </row>
    <row r="285" spans="1:108" ht="18.600000000000001">
      <c r="A285" s="135"/>
      <c r="B285" s="138"/>
      <c r="C285" s="137"/>
      <c r="D285" s="137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  <c r="BM285" s="138"/>
      <c r="BN285" s="138"/>
      <c r="BO285" s="138"/>
      <c r="BP285" s="138"/>
      <c r="BQ285" s="138"/>
      <c r="BR285" s="138"/>
      <c r="BS285" s="138"/>
      <c r="BT285" s="138"/>
      <c r="BU285" s="138"/>
      <c r="BV285" s="138"/>
      <c r="BW285" s="138"/>
      <c r="BX285" s="138"/>
      <c r="BY285" s="138"/>
      <c r="BZ285" s="138"/>
      <c r="CA285" s="138"/>
      <c r="CB285" s="138"/>
      <c r="CC285" s="138"/>
      <c r="CD285" s="138"/>
      <c r="CE285" s="138"/>
      <c r="CF285" s="138"/>
      <c r="CG285" s="138"/>
      <c r="CH285" s="138"/>
      <c r="CI285" s="138"/>
      <c r="CJ285" s="138"/>
      <c r="CK285" s="138"/>
      <c r="CL285" s="138"/>
      <c r="CM285" s="138"/>
      <c r="CN285" s="138"/>
      <c r="CO285" s="138"/>
      <c r="CP285" s="138"/>
      <c r="CQ285" s="138"/>
      <c r="CR285" s="138"/>
      <c r="CS285" s="138"/>
      <c r="CT285" s="138"/>
      <c r="CU285" s="138"/>
      <c r="CV285" s="138"/>
      <c r="CW285" s="138"/>
      <c r="CX285" s="138"/>
      <c r="CY285" s="138"/>
      <c r="CZ285" s="138"/>
      <c r="DA285" s="138"/>
      <c r="DB285" s="138"/>
      <c r="DC285" s="138"/>
      <c r="DD285" s="138"/>
    </row>
    <row r="286" spans="1:108" ht="18.600000000000001">
      <c r="A286" s="135"/>
      <c r="B286" s="138"/>
      <c r="C286" s="137"/>
      <c r="D286" s="137"/>
      <c r="E286" s="137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  <c r="BL286" s="138"/>
      <c r="BM286" s="138"/>
      <c r="BN286" s="138"/>
      <c r="BO286" s="138"/>
      <c r="BP286" s="138"/>
      <c r="BQ286" s="138"/>
      <c r="BR286" s="138"/>
      <c r="BS286" s="138"/>
      <c r="BT286" s="138"/>
      <c r="BU286" s="138"/>
      <c r="BV286" s="138"/>
      <c r="BW286" s="138"/>
      <c r="BX286" s="138"/>
      <c r="BY286" s="138"/>
      <c r="BZ286" s="138"/>
      <c r="CA286" s="138"/>
      <c r="CB286" s="138"/>
      <c r="CC286" s="138"/>
      <c r="CD286" s="138"/>
      <c r="CE286" s="138"/>
      <c r="CF286" s="138"/>
      <c r="CG286" s="138"/>
      <c r="CH286" s="138"/>
      <c r="CI286" s="138"/>
      <c r="CJ286" s="138"/>
      <c r="CK286" s="138"/>
      <c r="CL286" s="138"/>
      <c r="CM286" s="138"/>
      <c r="CN286" s="138"/>
      <c r="CO286" s="138"/>
      <c r="CP286" s="138"/>
      <c r="CQ286" s="138"/>
      <c r="CR286" s="138"/>
      <c r="CS286" s="138"/>
      <c r="CT286" s="138"/>
      <c r="CU286" s="138"/>
      <c r="CV286" s="138"/>
      <c r="CW286" s="138"/>
      <c r="CX286" s="138"/>
      <c r="CY286" s="138"/>
      <c r="CZ286" s="138"/>
      <c r="DA286" s="138"/>
      <c r="DB286" s="138"/>
      <c r="DC286" s="138"/>
      <c r="DD286" s="138"/>
    </row>
    <row r="287" spans="1:108" ht="18.600000000000001">
      <c r="A287" s="135"/>
      <c r="B287" s="138"/>
      <c r="C287" s="137"/>
      <c r="D287" s="137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  <c r="BL287" s="138"/>
      <c r="BM287" s="138"/>
      <c r="BN287" s="138"/>
      <c r="BO287" s="138"/>
      <c r="BP287" s="138"/>
      <c r="BQ287" s="138"/>
      <c r="BR287" s="138"/>
      <c r="BS287" s="138"/>
      <c r="BT287" s="138"/>
      <c r="BU287" s="138"/>
      <c r="BV287" s="138"/>
      <c r="BW287" s="138"/>
      <c r="BX287" s="138"/>
      <c r="BY287" s="138"/>
      <c r="BZ287" s="138"/>
      <c r="CA287" s="138"/>
      <c r="CB287" s="138"/>
      <c r="CC287" s="138"/>
      <c r="CD287" s="138"/>
      <c r="CE287" s="138"/>
      <c r="CF287" s="138"/>
      <c r="CG287" s="138"/>
      <c r="CH287" s="138"/>
      <c r="CI287" s="138"/>
      <c r="CJ287" s="138"/>
      <c r="CK287" s="138"/>
      <c r="CL287" s="138"/>
      <c r="CM287" s="138"/>
      <c r="CN287" s="138"/>
      <c r="CO287" s="138"/>
      <c r="CP287" s="138"/>
      <c r="CQ287" s="138"/>
      <c r="CR287" s="138"/>
      <c r="CS287" s="138"/>
      <c r="CT287" s="138"/>
      <c r="CU287" s="138"/>
      <c r="CV287" s="138"/>
      <c r="CW287" s="138"/>
      <c r="CX287" s="138"/>
      <c r="CY287" s="138"/>
      <c r="CZ287" s="138"/>
      <c r="DA287" s="138"/>
      <c r="DB287" s="138"/>
      <c r="DC287" s="138"/>
      <c r="DD287" s="138"/>
    </row>
    <row r="288" spans="1:108" ht="18.600000000000001">
      <c r="A288" s="135"/>
      <c r="B288" s="138"/>
      <c r="C288" s="137"/>
      <c r="D288" s="137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  <c r="BL288" s="138"/>
      <c r="BM288" s="138"/>
      <c r="BN288" s="138"/>
      <c r="BO288" s="138"/>
      <c r="BP288" s="138"/>
      <c r="BQ288" s="138"/>
      <c r="BR288" s="138"/>
      <c r="BS288" s="138"/>
      <c r="BT288" s="138"/>
      <c r="BU288" s="138"/>
      <c r="BV288" s="138"/>
      <c r="BW288" s="138"/>
      <c r="BX288" s="138"/>
      <c r="BY288" s="138"/>
      <c r="BZ288" s="138"/>
      <c r="CA288" s="138"/>
      <c r="CB288" s="138"/>
      <c r="CC288" s="138"/>
      <c r="CD288" s="138"/>
      <c r="CE288" s="138"/>
      <c r="CF288" s="138"/>
      <c r="CG288" s="138"/>
      <c r="CH288" s="138"/>
      <c r="CI288" s="138"/>
      <c r="CJ288" s="138"/>
      <c r="CK288" s="138"/>
      <c r="CL288" s="138"/>
      <c r="CM288" s="138"/>
      <c r="CN288" s="138"/>
      <c r="CO288" s="138"/>
      <c r="CP288" s="138"/>
      <c r="CQ288" s="138"/>
      <c r="CR288" s="138"/>
      <c r="CS288" s="138"/>
      <c r="CT288" s="138"/>
      <c r="CU288" s="138"/>
      <c r="CV288" s="138"/>
      <c r="CW288" s="138"/>
      <c r="CX288" s="138"/>
      <c r="CY288" s="138"/>
      <c r="CZ288" s="138"/>
      <c r="DA288" s="138"/>
      <c r="DB288" s="138"/>
      <c r="DC288" s="138"/>
      <c r="DD288" s="138"/>
    </row>
    <row r="289" spans="1:108" ht="18.600000000000001">
      <c r="A289" s="135"/>
      <c r="B289" s="138"/>
      <c r="C289" s="137"/>
      <c r="D289" s="137"/>
      <c r="E289" s="138"/>
      <c r="F289" s="138"/>
      <c r="G289" s="137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  <c r="BM289" s="138"/>
      <c r="BN289" s="138"/>
      <c r="BO289" s="138"/>
      <c r="BP289" s="138"/>
      <c r="BQ289" s="138"/>
      <c r="BR289" s="138"/>
      <c r="BS289" s="138"/>
      <c r="BT289" s="138"/>
      <c r="BU289" s="138"/>
      <c r="BV289" s="138"/>
      <c r="BW289" s="138"/>
      <c r="BX289" s="138"/>
      <c r="BY289" s="138"/>
      <c r="BZ289" s="138"/>
      <c r="CA289" s="138"/>
      <c r="CB289" s="138"/>
      <c r="CC289" s="138"/>
      <c r="CD289" s="138"/>
      <c r="CE289" s="138"/>
      <c r="CF289" s="138"/>
      <c r="CG289" s="138"/>
      <c r="CH289" s="138"/>
      <c r="CI289" s="138"/>
      <c r="CJ289" s="138"/>
      <c r="CK289" s="138"/>
      <c r="CL289" s="138"/>
      <c r="CM289" s="138"/>
      <c r="CN289" s="138"/>
      <c r="CO289" s="138"/>
      <c r="CP289" s="138"/>
      <c r="CQ289" s="138"/>
      <c r="CR289" s="138"/>
      <c r="CS289" s="138"/>
      <c r="CT289" s="138"/>
      <c r="CU289" s="138"/>
      <c r="CV289" s="138"/>
      <c r="CW289" s="138"/>
      <c r="CX289" s="138"/>
      <c r="CY289" s="138"/>
      <c r="CZ289" s="138"/>
      <c r="DA289" s="138"/>
      <c r="DB289" s="138"/>
      <c r="DC289" s="138"/>
      <c r="DD289" s="138"/>
    </row>
    <row r="290" spans="1:108" ht="18.600000000000001">
      <c r="A290" s="135"/>
      <c r="B290" s="138"/>
      <c r="C290" s="137"/>
      <c r="D290" s="137"/>
      <c r="E290" s="137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  <c r="BL290" s="138"/>
      <c r="BM290" s="138"/>
      <c r="BN290" s="138"/>
      <c r="BO290" s="138"/>
      <c r="BP290" s="138"/>
      <c r="BQ290" s="138"/>
      <c r="BR290" s="138"/>
      <c r="BS290" s="138"/>
      <c r="BT290" s="138"/>
      <c r="BU290" s="138"/>
      <c r="BV290" s="138"/>
      <c r="BW290" s="138"/>
      <c r="BX290" s="138"/>
      <c r="BY290" s="138"/>
      <c r="BZ290" s="138"/>
      <c r="CA290" s="138"/>
      <c r="CB290" s="138"/>
      <c r="CC290" s="138"/>
      <c r="CD290" s="138"/>
      <c r="CE290" s="138"/>
      <c r="CF290" s="138"/>
      <c r="CG290" s="138"/>
      <c r="CH290" s="138"/>
      <c r="CI290" s="138"/>
      <c r="CJ290" s="138"/>
      <c r="CK290" s="138"/>
      <c r="CL290" s="138"/>
      <c r="CM290" s="138"/>
      <c r="CN290" s="138"/>
      <c r="CO290" s="138"/>
      <c r="CP290" s="138"/>
      <c r="CQ290" s="138"/>
      <c r="CR290" s="138"/>
      <c r="CS290" s="138"/>
      <c r="CT290" s="138"/>
      <c r="CU290" s="138"/>
      <c r="CV290" s="138"/>
      <c r="CW290" s="138"/>
      <c r="CX290" s="138"/>
      <c r="CY290" s="138"/>
      <c r="CZ290" s="138"/>
      <c r="DA290" s="138"/>
      <c r="DB290" s="138"/>
      <c r="DC290" s="138"/>
      <c r="DD290" s="138"/>
    </row>
    <row r="291" spans="1:108" ht="18.600000000000001">
      <c r="A291" s="135"/>
      <c r="B291" s="138"/>
      <c r="C291" s="137"/>
      <c r="D291" s="137"/>
      <c r="E291" s="137"/>
      <c r="F291" s="138"/>
      <c r="G291" s="137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  <c r="BL291" s="138"/>
      <c r="BM291" s="138"/>
      <c r="BN291" s="138"/>
      <c r="BO291" s="138"/>
      <c r="BP291" s="138"/>
      <c r="BQ291" s="138"/>
      <c r="BR291" s="138"/>
      <c r="BS291" s="138"/>
      <c r="BT291" s="138"/>
      <c r="BU291" s="138"/>
      <c r="BV291" s="138"/>
      <c r="BW291" s="138"/>
      <c r="BX291" s="138"/>
      <c r="BY291" s="138"/>
      <c r="BZ291" s="138"/>
      <c r="CA291" s="138"/>
      <c r="CB291" s="138"/>
      <c r="CC291" s="138"/>
      <c r="CD291" s="138"/>
      <c r="CE291" s="138"/>
      <c r="CF291" s="138"/>
      <c r="CG291" s="138"/>
      <c r="CH291" s="138"/>
      <c r="CI291" s="138"/>
      <c r="CJ291" s="138"/>
      <c r="CK291" s="138"/>
      <c r="CL291" s="138"/>
      <c r="CM291" s="138"/>
      <c r="CN291" s="138"/>
      <c r="CO291" s="138"/>
      <c r="CP291" s="138"/>
      <c r="CQ291" s="138"/>
      <c r="CR291" s="138"/>
      <c r="CS291" s="138"/>
      <c r="CT291" s="138"/>
      <c r="CU291" s="138"/>
      <c r="CV291" s="138"/>
      <c r="CW291" s="138"/>
      <c r="CX291" s="138"/>
      <c r="CY291" s="138"/>
      <c r="CZ291" s="138"/>
      <c r="DA291" s="138"/>
      <c r="DB291" s="138"/>
      <c r="DC291" s="138"/>
      <c r="DD291" s="138"/>
    </row>
    <row r="292" spans="1:108" ht="18.600000000000001">
      <c r="A292" s="135"/>
      <c r="B292" s="138"/>
      <c r="C292" s="137"/>
      <c r="D292" s="137"/>
      <c r="E292" s="138"/>
      <c r="F292" s="138"/>
      <c r="G292" s="137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  <c r="BM292" s="138"/>
      <c r="BN292" s="138"/>
      <c r="BO292" s="138"/>
      <c r="BP292" s="138"/>
      <c r="BQ292" s="138"/>
      <c r="BR292" s="138"/>
      <c r="BS292" s="138"/>
      <c r="BT292" s="138"/>
      <c r="BU292" s="138"/>
      <c r="BV292" s="138"/>
      <c r="BW292" s="138"/>
      <c r="BX292" s="138"/>
      <c r="BY292" s="138"/>
      <c r="BZ292" s="138"/>
      <c r="CA292" s="138"/>
      <c r="CB292" s="138"/>
      <c r="CC292" s="138"/>
      <c r="CD292" s="138"/>
      <c r="CE292" s="138"/>
      <c r="CF292" s="138"/>
      <c r="CG292" s="138"/>
      <c r="CH292" s="138"/>
      <c r="CI292" s="138"/>
      <c r="CJ292" s="138"/>
      <c r="CK292" s="138"/>
      <c r="CL292" s="138"/>
      <c r="CM292" s="138"/>
      <c r="CN292" s="138"/>
      <c r="CO292" s="138"/>
      <c r="CP292" s="138"/>
      <c r="CQ292" s="138"/>
      <c r="CR292" s="138"/>
      <c r="CS292" s="138"/>
      <c r="CT292" s="138"/>
      <c r="CU292" s="138"/>
      <c r="CV292" s="138"/>
      <c r="CW292" s="138"/>
      <c r="CX292" s="138"/>
      <c r="CY292" s="138"/>
      <c r="CZ292" s="138"/>
      <c r="DA292" s="138"/>
      <c r="DB292" s="138"/>
      <c r="DC292" s="138"/>
      <c r="DD292" s="138"/>
    </row>
    <row r="293" spans="1:108" ht="18.600000000000001">
      <c r="A293" s="135"/>
      <c r="B293" s="138"/>
      <c r="C293" s="137"/>
      <c r="D293" s="137"/>
      <c r="E293" s="138"/>
      <c r="F293" s="138"/>
      <c r="G293" s="137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  <c r="BM293" s="138"/>
      <c r="BN293" s="138"/>
      <c r="BO293" s="138"/>
      <c r="BP293" s="138"/>
      <c r="BQ293" s="138"/>
      <c r="BR293" s="138"/>
      <c r="BS293" s="138"/>
      <c r="BT293" s="138"/>
      <c r="BU293" s="138"/>
      <c r="BV293" s="138"/>
      <c r="BW293" s="138"/>
      <c r="BX293" s="138"/>
      <c r="BY293" s="138"/>
      <c r="BZ293" s="138"/>
      <c r="CA293" s="138"/>
      <c r="CB293" s="138"/>
      <c r="CC293" s="138"/>
      <c r="CD293" s="138"/>
      <c r="CE293" s="138"/>
      <c r="CF293" s="138"/>
      <c r="CG293" s="138"/>
      <c r="CH293" s="138"/>
      <c r="CI293" s="138"/>
      <c r="CJ293" s="138"/>
      <c r="CK293" s="138"/>
      <c r="CL293" s="138"/>
      <c r="CM293" s="138"/>
      <c r="CN293" s="138"/>
      <c r="CO293" s="138"/>
      <c r="CP293" s="138"/>
      <c r="CQ293" s="138"/>
      <c r="CR293" s="138"/>
      <c r="CS293" s="138"/>
      <c r="CT293" s="138"/>
      <c r="CU293" s="138"/>
      <c r="CV293" s="138"/>
      <c r="CW293" s="138"/>
      <c r="CX293" s="138"/>
      <c r="CY293" s="138"/>
      <c r="CZ293" s="138"/>
      <c r="DA293" s="138"/>
      <c r="DB293" s="138"/>
      <c r="DC293" s="138"/>
      <c r="DD293" s="138"/>
    </row>
    <row r="294" spans="1:108" ht="18.600000000000001">
      <c r="A294" s="135"/>
      <c r="B294" s="138"/>
      <c r="C294" s="137"/>
      <c r="D294" s="137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  <c r="BM294" s="138"/>
      <c r="BN294" s="138"/>
      <c r="BO294" s="138"/>
      <c r="BP294" s="138"/>
      <c r="BQ294" s="138"/>
      <c r="BR294" s="138"/>
      <c r="BS294" s="138"/>
      <c r="BT294" s="138"/>
      <c r="BU294" s="138"/>
      <c r="BV294" s="138"/>
      <c r="BW294" s="138"/>
      <c r="BX294" s="138"/>
      <c r="BY294" s="138"/>
      <c r="BZ294" s="138"/>
      <c r="CA294" s="138"/>
      <c r="CB294" s="138"/>
      <c r="CC294" s="138"/>
      <c r="CD294" s="138"/>
      <c r="CE294" s="138"/>
      <c r="CF294" s="138"/>
      <c r="CG294" s="138"/>
      <c r="CH294" s="138"/>
      <c r="CI294" s="138"/>
      <c r="CJ294" s="138"/>
      <c r="CK294" s="138"/>
      <c r="CL294" s="138"/>
      <c r="CM294" s="138"/>
      <c r="CN294" s="138"/>
      <c r="CO294" s="138"/>
      <c r="CP294" s="138"/>
      <c r="CQ294" s="138"/>
      <c r="CR294" s="138"/>
      <c r="CS294" s="138"/>
      <c r="CT294" s="138"/>
      <c r="CU294" s="138"/>
      <c r="CV294" s="138"/>
      <c r="CW294" s="138"/>
      <c r="CX294" s="138"/>
      <c r="CY294" s="138"/>
      <c r="CZ294" s="138"/>
      <c r="DA294" s="138"/>
      <c r="DB294" s="138"/>
      <c r="DC294" s="138"/>
      <c r="DD294" s="138"/>
    </row>
    <row r="295" spans="1:108" ht="18.600000000000001">
      <c r="A295" s="135"/>
      <c r="B295" s="138"/>
      <c r="C295" s="137"/>
      <c r="D295" s="137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  <c r="BM295" s="138"/>
      <c r="BN295" s="138"/>
      <c r="BO295" s="138"/>
      <c r="BP295" s="138"/>
      <c r="BQ295" s="138"/>
      <c r="BR295" s="138"/>
      <c r="BS295" s="138"/>
      <c r="BT295" s="138"/>
      <c r="BU295" s="138"/>
      <c r="BV295" s="138"/>
      <c r="BW295" s="138"/>
      <c r="BX295" s="138"/>
      <c r="BY295" s="138"/>
      <c r="BZ295" s="138"/>
      <c r="CA295" s="138"/>
      <c r="CB295" s="138"/>
      <c r="CC295" s="138"/>
      <c r="CD295" s="138"/>
      <c r="CE295" s="138"/>
      <c r="CF295" s="138"/>
      <c r="CG295" s="138"/>
      <c r="CH295" s="138"/>
      <c r="CI295" s="138"/>
      <c r="CJ295" s="138"/>
      <c r="CK295" s="138"/>
      <c r="CL295" s="138"/>
      <c r="CM295" s="138"/>
      <c r="CN295" s="138"/>
      <c r="CO295" s="138"/>
      <c r="CP295" s="138"/>
      <c r="CQ295" s="138"/>
      <c r="CR295" s="138"/>
      <c r="CS295" s="138"/>
      <c r="CT295" s="138"/>
      <c r="CU295" s="138"/>
      <c r="CV295" s="138"/>
      <c r="CW295" s="138"/>
      <c r="CX295" s="138"/>
      <c r="CY295" s="138"/>
      <c r="CZ295" s="138"/>
      <c r="DA295" s="138"/>
      <c r="DB295" s="138"/>
      <c r="DC295" s="138"/>
      <c r="DD295" s="138"/>
    </row>
    <row r="296" spans="1:108" ht="18.600000000000001">
      <c r="A296" s="135"/>
      <c r="B296" s="138"/>
      <c r="C296" s="137"/>
      <c r="D296" s="137"/>
      <c r="E296" s="137"/>
      <c r="F296" s="137"/>
      <c r="G296" s="137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7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  <c r="BM296" s="138"/>
      <c r="BN296" s="138"/>
      <c r="BO296" s="138"/>
      <c r="BP296" s="138"/>
      <c r="BQ296" s="138"/>
      <c r="BR296" s="138"/>
      <c r="BS296" s="138"/>
      <c r="BT296" s="138"/>
      <c r="BU296" s="138"/>
      <c r="BV296" s="138"/>
      <c r="BW296" s="138"/>
      <c r="BX296" s="138"/>
      <c r="BY296" s="138"/>
      <c r="BZ296" s="138"/>
      <c r="CA296" s="138"/>
      <c r="CB296" s="138"/>
      <c r="CC296" s="138"/>
      <c r="CD296" s="138"/>
      <c r="CE296" s="138"/>
      <c r="CF296" s="138"/>
      <c r="CG296" s="138"/>
      <c r="CH296" s="138"/>
      <c r="CI296" s="138"/>
      <c r="CJ296" s="138"/>
      <c r="CK296" s="138"/>
      <c r="CL296" s="138"/>
      <c r="CM296" s="138"/>
      <c r="CN296" s="138"/>
      <c r="CO296" s="138"/>
      <c r="CP296" s="138"/>
      <c r="CQ296" s="138"/>
      <c r="CR296" s="138"/>
      <c r="CS296" s="138"/>
      <c r="CT296" s="138"/>
      <c r="CU296" s="138"/>
      <c r="CV296" s="138"/>
      <c r="CW296" s="138"/>
      <c r="CX296" s="138"/>
      <c r="CY296" s="138"/>
      <c r="CZ296" s="138"/>
      <c r="DA296" s="138"/>
      <c r="DB296" s="138"/>
      <c r="DC296" s="138"/>
      <c r="DD296" s="138"/>
    </row>
    <row r="297" spans="1:108" ht="18.600000000000001">
      <c r="A297" s="135"/>
      <c r="B297" s="138"/>
      <c r="C297" s="137"/>
      <c r="D297" s="137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7"/>
      <c r="P297" s="137"/>
      <c r="Q297" s="137"/>
      <c r="R297" s="138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  <c r="AI297" s="137"/>
      <c r="AJ297" s="137"/>
      <c r="AK297" s="137"/>
      <c r="AL297" s="137"/>
      <c r="AM297" s="137"/>
      <c r="AN297" s="137"/>
      <c r="AO297" s="137"/>
      <c r="AP297" s="137"/>
      <c r="AQ297" s="137"/>
      <c r="AR297" s="137"/>
      <c r="AS297" s="137"/>
      <c r="AT297" s="137"/>
      <c r="AU297" s="137"/>
      <c r="AV297" s="137"/>
      <c r="AW297" s="137"/>
      <c r="AX297" s="137"/>
      <c r="AY297" s="137"/>
      <c r="AZ297" s="137"/>
      <c r="BA297" s="137"/>
      <c r="BB297" s="137"/>
      <c r="BC297" s="137"/>
      <c r="BD297" s="137"/>
      <c r="BE297" s="137"/>
      <c r="BF297" s="137"/>
      <c r="BG297" s="137"/>
      <c r="BH297" s="137"/>
      <c r="BI297" s="137"/>
      <c r="BJ297" s="137"/>
      <c r="BK297" s="137"/>
      <c r="BL297" s="137"/>
      <c r="BM297" s="137"/>
      <c r="BN297" s="137"/>
      <c r="BO297" s="137"/>
      <c r="BP297" s="137"/>
      <c r="BQ297" s="137"/>
      <c r="BR297" s="137"/>
      <c r="BS297" s="137"/>
      <c r="BT297" s="137"/>
      <c r="BU297" s="137"/>
      <c r="BV297" s="137"/>
      <c r="BW297" s="137"/>
      <c r="BX297" s="137"/>
      <c r="BY297" s="137"/>
      <c r="BZ297" s="137"/>
      <c r="CA297" s="137"/>
      <c r="CB297" s="137"/>
      <c r="CC297" s="137"/>
      <c r="CD297" s="137"/>
      <c r="CE297" s="137"/>
      <c r="CF297" s="137"/>
      <c r="CG297" s="137"/>
      <c r="CH297" s="137"/>
      <c r="CI297" s="137"/>
      <c r="CJ297" s="137"/>
      <c r="CK297" s="137"/>
      <c r="CL297" s="137"/>
      <c r="CM297" s="137"/>
      <c r="CN297" s="137"/>
      <c r="CO297" s="137"/>
      <c r="CP297" s="137"/>
      <c r="CQ297" s="137"/>
      <c r="CR297" s="137"/>
      <c r="CS297" s="137"/>
      <c r="CT297" s="137"/>
      <c r="CU297" s="137"/>
      <c r="CV297" s="137"/>
      <c r="CW297" s="137"/>
      <c r="CX297" s="137"/>
      <c r="CY297" s="137"/>
      <c r="CZ297" s="137"/>
      <c r="DA297" s="137"/>
      <c r="DB297" s="137"/>
      <c r="DC297" s="137"/>
      <c r="DD297" s="137"/>
    </row>
    <row r="298" spans="1:108" ht="18.600000000000001">
      <c r="A298" s="135"/>
      <c r="B298" s="138"/>
      <c r="C298" s="138"/>
      <c r="D298" s="138"/>
      <c r="E298" s="137"/>
      <c r="F298" s="137"/>
      <c r="G298" s="137"/>
      <c r="H298" s="138"/>
      <c r="I298" s="138"/>
      <c r="J298" s="138"/>
      <c r="K298" s="138"/>
      <c r="L298" s="137"/>
      <c r="M298" s="137"/>
      <c r="N298" s="137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  <c r="BM298" s="138"/>
      <c r="BN298" s="138"/>
      <c r="BO298" s="138"/>
      <c r="BP298" s="138"/>
      <c r="BQ298" s="138"/>
      <c r="BR298" s="138"/>
      <c r="BS298" s="138"/>
      <c r="BT298" s="138"/>
      <c r="BU298" s="138"/>
      <c r="BV298" s="138"/>
      <c r="BW298" s="138"/>
      <c r="BX298" s="138"/>
      <c r="BY298" s="138"/>
      <c r="BZ298" s="138"/>
      <c r="CA298" s="138"/>
      <c r="CB298" s="138"/>
      <c r="CC298" s="138"/>
      <c r="CD298" s="138"/>
      <c r="CE298" s="138"/>
      <c r="CF298" s="138"/>
      <c r="CG298" s="138"/>
      <c r="CH298" s="138"/>
      <c r="CI298" s="138"/>
      <c r="CJ298" s="138"/>
      <c r="CK298" s="138"/>
      <c r="CL298" s="138"/>
      <c r="CM298" s="138"/>
      <c r="CN298" s="138"/>
      <c r="CO298" s="138"/>
      <c r="CP298" s="138"/>
      <c r="CQ298" s="138"/>
      <c r="CR298" s="138"/>
      <c r="CS298" s="138"/>
      <c r="CT298" s="138"/>
      <c r="CU298" s="138"/>
      <c r="CV298" s="138"/>
      <c r="CW298" s="138"/>
      <c r="CX298" s="138"/>
      <c r="CY298" s="138"/>
      <c r="CZ298" s="138"/>
      <c r="DA298" s="138"/>
      <c r="DB298" s="138"/>
      <c r="DC298" s="138"/>
      <c r="DD298" s="138"/>
    </row>
    <row r="299" spans="1:108" ht="18.600000000000001">
      <c r="A299" s="135"/>
      <c r="B299" s="138"/>
      <c r="C299" s="138"/>
      <c r="D299" s="138"/>
      <c r="E299" s="138"/>
      <c r="F299" s="138"/>
      <c r="G299" s="137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  <c r="BM299" s="138"/>
      <c r="BN299" s="138"/>
      <c r="BO299" s="138"/>
      <c r="BP299" s="138"/>
      <c r="BQ299" s="138"/>
      <c r="BR299" s="138"/>
      <c r="BS299" s="138"/>
      <c r="BT299" s="138"/>
      <c r="BU299" s="138"/>
      <c r="BV299" s="138"/>
      <c r="BW299" s="138"/>
      <c r="BX299" s="138"/>
      <c r="BY299" s="138"/>
      <c r="BZ299" s="138"/>
      <c r="CA299" s="138"/>
      <c r="CB299" s="138"/>
      <c r="CC299" s="138"/>
      <c r="CD299" s="138"/>
      <c r="CE299" s="138"/>
      <c r="CF299" s="138"/>
      <c r="CG299" s="138"/>
      <c r="CH299" s="138"/>
      <c r="CI299" s="138"/>
      <c r="CJ299" s="138"/>
      <c r="CK299" s="138"/>
      <c r="CL299" s="138"/>
      <c r="CM299" s="138"/>
      <c r="CN299" s="138"/>
      <c r="CO299" s="138"/>
      <c r="CP299" s="138"/>
      <c r="CQ299" s="138"/>
      <c r="CR299" s="138"/>
      <c r="CS299" s="138"/>
      <c r="CT299" s="138"/>
      <c r="CU299" s="138"/>
      <c r="CV299" s="138"/>
      <c r="CW299" s="138"/>
      <c r="CX299" s="138"/>
      <c r="CY299" s="138"/>
      <c r="CZ299" s="138"/>
      <c r="DA299" s="138"/>
      <c r="DB299" s="138"/>
      <c r="DC299" s="138"/>
      <c r="DD299" s="138"/>
    </row>
    <row r="300" spans="1:108" ht="18.600000000000001">
      <c r="A300" s="135"/>
      <c r="B300" s="138"/>
      <c r="C300" s="137"/>
      <c r="D300" s="137"/>
      <c r="E300" s="137"/>
      <c r="F300" s="137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  <c r="BM300" s="138"/>
      <c r="BN300" s="138"/>
      <c r="BO300" s="138"/>
      <c r="BP300" s="138"/>
      <c r="BQ300" s="138"/>
      <c r="BR300" s="138"/>
      <c r="BS300" s="138"/>
      <c r="BT300" s="138"/>
      <c r="BU300" s="138"/>
      <c r="BV300" s="138"/>
      <c r="BW300" s="138"/>
      <c r="BX300" s="138"/>
      <c r="BY300" s="138"/>
      <c r="BZ300" s="138"/>
      <c r="CA300" s="138"/>
      <c r="CB300" s="138"/>
      <c r="CC300" s="138"/>
      <c r="CD300" s="138"/>
      <c r="CE300" s="138"/>
      <c r="CF300" s="138"/>
      <c r="CG300" s="138"/>
      <c r="CH300" s="138"/>
      <c r="CI300" s="138"/>
      <c r="CJ300" s="138"/>
      <c r="CK300" s="138"/>
      <c r="CL300" s="138"/>
      <c r="CM300" s="138"/>
      <c r="CN300" s="138"/>
      <c r="CO300" s="138"/>
      <c r="CP300" s="138"/>
      <c r="CQ300" s="138"/>
      <c r="CR300" s="138"/>
      <c r="CS300" s="138"/>
      <c r="CT300" s="138"/>
      <c r="CU300" s="138"/>
      <c r="CV300" s="138"/>
      <c r="CW300" s="138"/>
      <c r="CX300" s="138"/>
      <c r="CY300" s="138"/>
      <c r="CZ300" s="138"/>
      <c r="DA300" s="138"/>
      <c r="DB300" s="138"/>
      <c r="DC300" s="138"/>
      <c r="DD300" s="138"/>
    </row>
    <row r="301" spans="1:108" ht="18.600000000000001">
      <c r="A301" s="135"/>
      <c r="B301" s="138"/>
      <c r="C301" s="137"/>
      <c r="D301" s="137"/>
      <c r="E301" s="137"/>
      <c r="F301" s="137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  <c r="BM301" s="138"/>
      <c r="BN301" s="138"/>
      <c r="BO301" s="138"/>
      <c r="BP301" s="138"/>
      <c r="BQ301" s="138"/>
      <c r="BR301" s="138"/>
      <c r="BS301" s="138"/>
      <c r="BT301" s="138"/>
      <c r="BU301" s="138"/>
      <c r="BV301" s="138"/>
      <c r="BW301" s="138"/>
      <c r="BX301" s="138"/>
      <c r="BY301" s="138"/>
      <c r="BZ301" s="138"/>
      <c r="CA301" s="138"/>
      <c r="CB301" s="138"/>
      <c r="CC301" s="138"/>
      <c r="CD301" s="138"/>
      <c r="CE301" s="138"/>
      <c r="CF301" s="138"/>
      <c r="CG301" s="138"/>
      <c r="CH301" s="138"/>
      <c r="CI301" s="138"/>
      <c r="CJ301" s="138"/>
      <c r="CK301" s="138"/>
      <c r="CL301" s="138"/>
      <c r="CM301" s="138"/>
      <c r="CN301" s="138"/>
      <c r="CO301" s="138"/>
      <c r="CP301" s="138"/>
      <c r="CQ301" s="138"/>
      <c r="CR301" s="138"/>
      <c r="CS301" s="138"/>
      <c r="CT301" s="138"/>
      <c r="CU301" s="138"/>
      <c r="CV301" s="138"/>
      <c r="CW301" s="138"/>
      <c r="CX301" s="138"/>
      <c r="CY301" s="138"/>
      <c r="CZ301" s="138"/>
      <c r="DA301" s="138"/>
      <c r="DB301" s="138"/>
      <c r="DC301" s="138"/>
      <c r="DD301" s="138"/>
    </row>
    <row r="302" spans="1:108" ht="18.600000000000001">
      <c r="A302" s="135"/>
      <c r="B302" s="138"/>
      <c r="C302" s="137"/>
      <c r="D302" s="137"/>
      <c r="E302" s="137"/>
      <c r="F302" s="137"/>
      <c r="G302" s="137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  <c r="BM302" s="138"/>
      <c r="BN302" s="138"/>
      <c r="BO302" s="138"/>
      <c r="BP302" s="138"/>
      <c r="BQ302" s="138"/>
      <c r="BR302" s="138"/>
      <c r="BS302" s="138"/>
      <c r="BT302" s="138"/>
      <c r="BU302" s="138"/>
      <c r="BV302" s="138"/>
      <c r="BW302" s="138"/>
      <c r="BX302" s="138"/>
      <c r="BY302" s="138"/>
      <c r="BZ302" s="138"/>
      <c r="CA302" s="138"/>
      <c r="CB302" s="138"/>
      <c r="CC302" s="138"/>
      <c r="CD302" s="138"/>
      <c r="CE302" s="138"/>
      <c r="CF302" s="138"/>
      <c r="CG302" s="138"/>
      <c r="CH302" s="138"/>
      <c r="CI302" s="138"/>
      <c r="CJ302" s="138"/>
      <c r="CK302" s="138"/>
      <c r="CL302" s="138"/>
      <c r="CM302" s="138"/>
      <c r="CN302" s="138"/>
      <c r="CO302" s="138"/>
      <c r="CP302" s="138"/>
      <c r="CQ302" s="138"/>
      <c r="CR302" s="138"/>
      <c r="CS302" s="138"/>
      <c r="CT302" s="138"/>
      <c r="CU302" s="138"/>
      <c r="CV302" s="138"/>
      <c r="CW302" s="138"/>
      <c r="CX302" s="138"/>
      <c r="CY302" s="138"/>
      <c r="CZ302" s="138"/>
      <c r="DA302" s="138"/>
      <c r="DB302" s="138"/>
      <c r="DC302" s="138"/>
      <c r="DD302" s="138"/>
    </row>
    <row r="303" spans="1:108" ht="18.600000000000001">
      <c r="A303" s="135"/>
      <c r="B303" s="138"/>
      <c r="C303" s="137"/>
      <c r="D303" s="137"/>
      <c r="E303" s="137"/>
      <c r="F303" s="137"/>
      <c r="G303" s="137"/>
      <c r="H303" s="138"/>
      <c r="I303" s="138"/>
      <c r="J303" s="138"/>
      <c r="K303" s="137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  <c r="BL303" s="138"/>
      <c r="BM303" s="138"/>
      <c r="BN303" s="138"/>
      <c r="BO303" s="138"/>
      <c r="BP303" s="138"/>
      <c r="BQ303" s="138"/>
      <c r="BR303" s="138"/>
      <c r="BS303" s="138"/>
      <c r="BT303" s="138"/>
      <c r="BU303" s="138"/>
      <c r="BV303" s="138"/>
      <c r="BW303" s="138"/>
      <c r="BX303" s="138"/>
      <c r="BY303" s="138"/>
      <c r="BZ303" s="138"/>
      <c r="CA303" s="138"/>
      <c r="CB303" s="138"/>
      <c r="CC303" s="138"/>
      <c r="CD303" s="138"/>
      <c r="CE303" s="138"/>
      <c r="CF303" s="138"/>
      <c r="CG303" s="138"/>
      <c r="CH303" s="138"/>
      <c r="CI303" s="138"/>
      <c r="CJ303" s="138"/>
      <c r="CK303" s="138"/>
      <c r="CL303" s="138"/>
      <c r="CM303" s="138"/>
      <c r="CN303" s="138"/>
      <c r="CO303" s="138"/>
      <c r="CP303" s="138"/>
      <c r="CQ303" s="138"/>
      <c r="CR303" s="138"/>
      <c r="CS303" s="138"/>
      <c r="CT303" s="138"/>
      <c r="CU303" s="138"/>
      <c r="CV303" s="138"/>
      <c r="CW303" s="138"/>
      <c r="CX303" s="138"/>
      <c r="CY303" s="138"/>
      <c r="CZ303" s="138"/>
      <c r="DA303" s="138"/>
      <c r="DB303" s="138"/>
      <c r="DC303" s="138"/>
      <c r="DD303" s="138"/>
    </row>
    <row r="304" spans="1:108" ht="18.600000000000001">
      <c r="A304" s="135"/>
      <c r="B304" s="138"/>
      <c r="C304" s="137"/>
      <c r="D304" s="137"/>
      <c r="E304" s="138"/>
      <c r="F304" s="138"/>
      <c r="G304" s="137"/>
      <c r="H304" s="138"/>
      <c r="I304" s="138"/>
      <c r="J304" s="137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  <c r="BL304" s="138"/>
      <c r="BM304" s="138"/>
      <c r="BN304" s="138"/>
      <c r="BO304" s="138"/>
      <c r="BP304" s="138"/>
      <c r="BQ304" s="138"/>
      <c r="BR304" s="138"/>
      <c r="BS304" s="138"/>
      <c r="BT304" s="138"/>
      <c r="BU304" s="138"/>
      <c r="BV304" s="138"/>
      <c r="BW304" s="138"/>
      <c r="BX304" s="138"/>
      <c r="BY304" s="138"/>
      <c r="BZ304" s="138"/>
      <c r="CA304" s="138"/>
      <c r="CB304" s="138"/>
      <c r="CC304" s="138"/>
      <c r="CD304" s="138"/>
      <c r="CE304" s="138"/>
      <c r="CF304" s="138"/>
      <c r="CG304" s="138"/>
      <c r="CH304" s="138"/>
      <c r="CI304" s="138"/>
      <c r="CJ304" s="138"/>
      <c r="CK304" s="138"/>
      <c r="CL304" s="138"/>
      <c r="CM304" s="138"/>
      <c r="CN304" s="138"/>
      <c r="CO304" s="138"/>
      <c r="CP304" s="138"/>
      <c r="CQ304" s="138"/>
      <c r="CR304" s="138"/>
      <c r="CS304" s="138"/>
      <c r="CT304" s="138"/>
      <c r="CU304" s="138"/>
      <c r="CV304" s="138"/>
      <c r="CW304" s="138"/>
      <c r="CX304" s="138"/>
      <c r="CY304" s="138"/>
      <c r="CZ304" s="138"/>
      <c r="DA304" s="138"/>
      <c r="DB304" s="138"/>
      <c r="DC304" s="138"/>
      <c r="DD304" s="138"/>
    </row>
    <row r="305" spans="1:108" ht="18.600000000000001">
      <c r="A305" s="135"/>
      <c r="B305" s="138"/>
      <c r="C305" s="137"/>
      <c r="D305" s="137"/>
      <c r="E305" s="138"/>
      <c r="F305" s="138"/>
      <c r="G305" s="137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  <c r="BL305" s="138"/>
      <c r="BM305" s="138"/>
      <c r="BN305" s="138"/>
      <c r="BO305" s="138"/>
      <c r="BP305" s="138"/>
      <c r="BQ305" s="138"/>
      <c r="BR305" s="138"/>
      <c r="BS305" s="138"/>
      <c r="BT305" s="138"/>
      <c r="BU305" s="138"/>
      <c r="BV305" s="138"/>
      <c r="BW305" s="138"/>
      <c r="BX305" s="138"/>
      <c r="BY305" s="138"/>
      <c r="BZ305" s="138"/>
      <c r="CA305" s="138"/>
      <c r="CB305" s="138"/>
      <c r="CC305" s="138"/>
      <c r="CD305" s="138"/>
      <c r="CE305" s="138"/>
      <c r="CF305" s="138"/>
      <c r="CG305" s="138"/>
      <c r="CH305" s="138"/>
      <c r="CI305" s="138"/>
      <c r="CJ305" s="138"/>
      <c r="CK305" s="138"/>
      <c r="CL305" s="138"/>
      <c r="CM305" s="138"/>
      <c r="CN305" s="138"/>
      <c r="CO305" s="138"/>
      <c r="CP305" s="138"/>
      <c r="CQ305" s="138"/>
      <c r="CR305" s="138"/>
      <c r="CS305" s="138"/>
      <c r="CT305" s="138"/>
      <c r="CU305" s="138"/>
      <c r="CV305" s="138"/>
      <c r="CW305" s="138"/>
      <c r="CX305" s="138"/>
      <c r="CY305" s="138"/>
      <c r="CZ305" s="138"/>
      <c r="DA305" s="138"/>
      <c r="DB305" s="138"/>
      <c r="DC305" s="138"/>
      <c r="DD305" s="138"/>
    </row>
    <row r="306" spans="1:108" ht="18.600000000000001">
      <c r="A306" s="135"/>
      <c r="B306" s="138"/>
      <c r="C306" s="137"/>
      <c r="D306" s="137"/>
      <c r="E306" s="138"/>
      <c r="F306" s="138"/>
      <c r="G306" s="137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  <c r="BL306" s="138"/>
      <c r="BM306" s="138"/>
      <c r="BN306" s="138"/>
      <c r="BO306" s="138"/>
      <c r="BP306" s="138"/>
      <c r="BQ306" s="138"/>
      <c r="BR306" s="138"/>
      <c r="BS306" s="138"/>
      <c r="BT306" s="138"/>
      <c r="BU306" s="138"/>
      <c r="BV306" s="138"/>
      <c r="BW306" s="138"/>
      <c r="BX306" s="138"/>
      <c r="BY306" s="138"/>
      <c r="BZ306" s="138"/>
      <c r="CA306" s="138"/>
      <c r="CB306" s="138"/>
      <c r="CC306" s="138"/>
      <c r="CD306" s="138"/>
      <c r="CE306" s="138"/>
      <c r="CF306" s="138"/>
      <c r="CG306" s="138"/>
      <c r="CH306" s="138"/>
      <c r="CI306" s="138"/>
      <c r="CJ306" s="138"/>
      <c r="CK306" s="138"/>
      <c r="CL306" s="138"/>
      <c r="CM306" s="138"/>
      <c r="CN306" s="138"/>
      <c r="CO306" s="138"/>
      <c r="CP306" s="138"/>
      <c r="CQ306" s="138"/>
      <c r="CR306" s="138"/>
      <c r="CS306" s="138"/>
      <c r="CT306" s="138"/>
      <c r="CU306" s="138"/>
      <c r="CV306" s="138"/>
      <c r="CW306" s="138"/>
      <c r="CX306" s="138"/>
      <c r="CY306" s="138"/>
      <c r="CZ306" s="138"/>
      <c r="DA306" s="138"/>
      <c r="DB306" s="138"/>
      <c r="DC306" s="138"/>
      <c r="DD306" s="138"/>
    </row>
    <row r="307" spans="1:108" ht="18.600000000000001">
      <c r="A307" s="135"/>
      <c r="B307" s="138"/>
      <c r="C307" s="137"/>
      <c r="D307" s="137"/>
      <c r="E307" s="137"/>
      <c r="F307" s="137"/>
      <c r="G307" s="137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  <c r="BL307" s="138"/>
      <c r="BM307" s="138"/>
      <c r="BN307" s="138"/>
      <c r="BO307" s="138"/>
      <c r="BP307" s="138"/>
      <c r="BQ307" s="138"/>
      <c r="BR307" s="138"/>
      <c r="BS307" s="138"/>
      <c r="BT307" s="138"/>
      <c r="BU307" s="138"/>
      <c r="BV307" s="138"/>
      <c r="BW307" s="138"/>
      <c r="BX307" s="138"/>
      <c r="BY307" s="138"/>
      <c r="BZ307" s="138"/>
      <c r="CA307" s="138"/>
      <c r="CB307" s="138"/>
      <c r="CC307" s="138"/>
      <c r="CD307" s="138"/>
      <c r="CE307" s="138"/>
      <c r="CF307" s="138"/>
      <c r="CG307" s="138"/>
      <c r="CH307" s="138"/>
      <c r="CI307" s="138"/>
      <c r="CJ307" s="138"/>
      <c r="CK307" s="138"/>
      <c r="CL307" s="138"/>
      <c r="CM307" s="138"/>
      <c r="CN307" s="138"/>
      <c r="CO307" s="138"/>
      <c r="CP307" s="138"/>
      <c r="CQ307" s="138"/>
      <c r="CR307" s="138"/>
      <c r="CS307" s="138"/>
      <c r="CT307" s="138"/>
      <c r="CU307" s="138"/>
      <c r="CV307" s="138"/>
      <c r="CW307" s="138"/>
      <c r="CX307" s="138"/>
      <c r="CY307" s="138"/>
      <c r="CZ307" s="138"/>
      <c r="DA307" s="138"/>
      <c r="DB307" s="138"/>
      <c r="DC307" s="138"/>
      <c r="DD307" s="138"/>
    </row>
    <row r="308" spans="1:108" ht="18.600000000000001">
      <c r="A308" s="135"/>
      <c r="B308" s="138"/>
      <c r="C308" s="137"/>
      <c r="D308" s="137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  <c r="BL308" s="138"/>
      <c r="BM308" s="138"/>
      <c r="BN308" s="138"/>
      <c r="BO308" s="138"/>
      <c r="BP308" s="138"/>
      <c r="BQ308" s="138"/>
      <c r="BR308" s="138"/>
      <c r="BS308" s="138"/>
      <c r="BT308" s="138"/>
      <c r="BU308" s="138"/>
      <c r="BV308" s="138"/>
      <c r="BW308" s="138"/>
      <c r="BX308" s="138"/>
      <c r="BY308" s="138"/>
      <c r="BZ308" s="138"/>
      <c r="CA308" s="138"/>
      <c r="CB308" s="138"/>
      <c r="CC308" s="138"/>
      <c r="CD308" s="138"/>
      <c r="CE308" s="138"/>
      <c r="CF308" s="138"/>
      <c r="CG308" s="138"/>
      <c r="CH308" s="138"/>
      <c r="CI308" s="138"/>
      <c r="CJ308" s="138"/>
      <c r="CK308" s="138"/>
      <c r="CL308" s="138"/>
      <c r="CM308" s="138"/>
      <c r="CN308" s="138"/>
      <c r="CO308" s="138"/>
      <c r="CP308" s="138"/>
      <c r="CQ308" s="138"/>
      <c r="CR308" s="138"/>
      <c r="CS308" s="138"/>
      <c r="CT308" s="138"/>
      <c r="CU308" s="138"/>
      <c r="CV308" s="138"/>
      <c r="CW308" s="138"/>
      <c r="CX308" s="138"/>
      <c r="CY308" s="138"/>
      <c r="CZ308" s="138"/>
      <c r="DA308" s="138"/>
      <c r="DB308" s="138"/>
      <c r="DC308" s="138"/>
      <c r="DD308" s="138"/>
    </row>
    <row r="309" spans="1:108" ht="18.600000000000001">
      <c r="A309" s="135"/>
      <c r="B309" s="138"/>
      <c r="C309" s="137"/>
      <c r="D309" s="137"/>
      <c r="E309" s="137"/>
      <c r="F309" s="137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  <c r="BL309" s="138"/>
      <c r="BM309" s="138"/>
      <c r="BN309" s="138"/>
      <c r="BO309" s="138"/>
      <c r="BP309" s="138"/>
      <c r="BQ309" s="138"/>
      <c r="BR309" s="138"/>
      <c r="BS309" s="138"/>
      <c r="BT309" s="138"/>
      <c r="BU309" s="138"/>
      <c r="BV309" s="138"/>
      <c r="BW309" s="138"/>
      <c r="BX309" s="138"/>
      <c r="BY309" s="138"/>
      <c r="BZ309" s="138"/>
      <c r="CA309" s="138"/>
      <c r="CB309" s="138"/>
      <c r="CC309" s="138"/>
      <c r="CD309" s="138"/>
      <c r="CE309" s="138"/>
      <c r="CF309" s="138"/>
      <c r="CG309" s="138"/>
      <c r="CH309" s="138"/>
      <c r="CI309" s="138"/>
      <c r="CJ309" s="138"/>
      <c r="CK309" s="138"/>
      <c r="CL309" s="138"/>
      <c r="CM309" s="138"/>
      <c r="CN309" s="138"/>
      <c r="CO309" s="138"/>
      <c r="CP309" s="138"/>
      <c r="CQ309" s="138"/>
      <c r="CR309" s="138"/>
      <c r="CS309" s="138"/>
      <c r="CT309" s="138"/>
      <c r="CU309" s="138"/>
      <c r="CV309" s="138"/>
      <c r="CW309" s="138"/>
      <c r="CX309" s="138"/>
      <c r="CY309" s="138"/>
      <c r="CZ309" s="138"/>
      <c r="DA309" s="138"/>
      <c r="DB309" s="138"/>
      <c r="DC309" s="138"/>
      <c r="DD309" s="138"/>
    </row>
    <row r="310" spans="1:108" ht="18.600000000000001">
      <c r="A310" s="135"/>
      <c r="B310" s="138"/>
      <c r="C310" s="137"/>
      <c r="D310" s="137"/>
      <c r="E310" s="138"/>
      <c r="F310" s="138"/>
      <c r="G310" s="137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  <c r="BL310" s="138"/>
      <c r="BM310" s="138"/>
      <c r="BN310" s="138"/>
      <c r="BO310" s="138"/>
      <c r="BP310" s="138"/>
      <c r="BQ310" s="138"/>
      <c r="BR310" s="138"/>
      <c r="BS310" s="138"/>
      <c r="BT310" s="138"/>
      <c r="BU310" s="138"/>
      <c r="BV310" s="138"/>
      <c r="BW310" s="138"/>
      <c r="BX310" s="138"/>
      <c r="BY310" s="138"/>
      <c r="BZ310" s="138"/>
      <c r="CA310" s="138"/>
      <c r="CB310" s="138"/>
      <c r="CC310" s="138"/>
      <c r="CD310" s="138"/>
      <c r="CE310" s="138"/>
      <c r="CF310" s="138"/>
      <c r="CG310" s="138"/>
      <c r="CH310" s="138"/>
      <c r="CI310" s="138"/>
      <c r="CJ310" s="138"/>
      <c r="CK310" s="138"/>
      <c r="CL310" s="138"/>
      <c r="CM310" s="138"/>
      <c r="CN310" s="138"/>
      <c r="CO310" s="138"/>
      <c r="CP310" s="138"/>
      <c r="CQ310" s="138"/>
      <c r="CR310" s="138"/>
      <c r="CS310" s="138"/>
      <c r="CT310" s="138"/>
      <c r="CU310" s="138"/>
      <c r="CV310" s="138"/>
      <c r="CW310" s="138"/>
      <c r="CX310" s="138"/>
      <c r="CY310" s="138"/>
      <c r="CZ310" s="138"/>
      <c r="DA310" s="138"/>
      <c r="DB310" s="138"/>
      <c r="DC310" s="138"/>
      <c r="DD310" s="138"/>
    </row>
    <row r="311" spans="1:108" ht="18.600000000000001">
      <c r="A311" s="135"/>
      <c r="B311" s="138"/>
      <c r="C311" s="137"/>
      <c r="D311" s="137"/>
      <c r="E311" s="137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  <c r="BL311" s="138"/>
      <c r="BM311" s="138"/>
      <c r="BN311" s="138"/>
      <c r="BO311" s="138"/>
      <c r="BP311" s="138"/>
      <c r="BQ311" s="138"/>
      <c r="BR311" s="138"/>
      <c r="BS311" s="138"/>
      <c r="BT311" s="138"/>
      <c r="BU311" s="138"/>
      <c r="BV311" s="138"/>
      <c r="BW311" s="138"/>
      <c r="BX311" s="138"/>
      <c r="BY311" s="138"/>
      <c r="BZ311" s="138"/>
      <c r="CA311" s="138"/>
      <c r="CB311" s="138"/>
      <c r="CC311" s="138"/>
      <c r="CD311" s="138"/>
      <c r="CE311" s="138"/>
      <c r="CF311" s="138"/>
      <c r="CG311" s="138"/>
      <c r="CH311" s="138"/>
      <c r="CI311" s="138"/>
      <c r="CJ311" s="138"/>
      <c r="CK311" s="138"/>
      <c r="CL311" s="138"/>
      <c r="CM311" s="138"/>
      <c r="CN311" s="138"/>
      <c r="CO311" s="138"/>
      <c r="CP311" s="138"/>
      <c r="CQ311" s="138"/>
      <c r="CR311" s="138"/>
      <c r="CS311" s="138"/>
      <c r="CT311" s="138"/>
      <c r="CU311" s="138"/>
      <c r="CV311" s="138"/>
      <c r="CW311" s="138"/>
      <c r="CX311" s="138"/>
      <c r="CY311" s="138"/>
      <c r="CZ311" s="138"/>
      <c r="DA311" s="138"/>
      <c r="DB311" s="138"/>
      <c r="DC311" s="138"/>
      <c r="DD311" s="138"/>
    </row>
    <row r="312" spans="1:108" ht="18.600000000000001">
      <c r="A312" s="135"/>
      <c r="B312" s="138"/>
      <c r="C312" s="137"/>
      <c r="D312" s="137"/>
      <c r="E312" s="137"/>
      <c r="F312" s="137"/>
      <c r="G312" s="137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  <c r="BL312" s="138"/>
      <c r="BM312" s="138"/>
      <c r="BN312" s="138"/>
      <c r="BO312" s="138"/>
      <c r="BP312" s="138"/>
      <c r="BQ312" s="138"/>
      <c r="BR312" s="138"/>
      <c r="BS312" s="138"/>
      <c r="BT312" s="138"/>
      <c r="BU312" s="138"/>
      <c r="BV312" s="138"/>
      <c r="BW312" s="138"/>
      <c r="BX312" s="138"/>
      <c r="BY312" s="138"/>
      <c r="BZ312" s="138"/>
      <c r="CA312" s="138"/>
      <c r="CB312" s="138"/>
      <c r="CC312" s="138"/>
      <c r="CD312" s="138"/>
      <c r="CE312" s="138"/>
      <c r="CF312" s="138"/>
      <c r="CG312" s="138"/>
      <c r="CH312" s="138"/>
      <c r="CI312" s="138"/>
      <c r="CJ312" s="138"/>
      <c r="CK312" s="138"/>
      <c r="CL312" s="138"/>
      <c r="CM312" s="138"/>
      <c r="CN312" s="138"/>
      <c r="CO312" s="138"/>
      <c r="CP312" s="138"/>
      <c r="CQ312" s="138"/>
      <c r="CR312" s="138"/>
      <c r="CS312" s="138"/>
      <c r="CT312" s="138"/>
      <c r="CU312" s="138"/>
      <c r="CV312" s="138"/>
      <c r="CW312" s="138"/>
      <c r="CX312" s="138"/>
      <c r="CY312" s="138"/>
      <c r="CZ312" s="138"/>
      <c r="DA312" s="138"/>
      <c r="DB312" s="138"/>
      <c r="DC312" s="138"/>
      <c r="DD312" s="138"/>
    </row>
    <row r="313" spans="1:108" ht="18.600000000000001">
      <c r="A313" s="135"/>
      <c r="B313" s="138"/>
      <c r="C313" s="137"/>
      <c r="D313" s="137"/>
      <c r="E313" s="137"/>
      <c r="F313" s="137"/>
      <c r="G313" s="137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  <c r="BL313" s="138"/>
      <c r="BM313" s="138"/>
      <c r="BN313" s="138"/>
      <c r="BO313" s="138"/>
      <c r="BP313" s="138"/>
      <c r="BQ313" s="138"/>
      <c r="BR313" s="138"/>
      <c r="BS313" s="138"/>
      <c r="BT313" s="138"/>
      <c r="BU313" s="138"/>
      <c r="BV313" s="138"/>
      <c r="BW313" s="138"/>
      <c r="BX313" s="138"/>
      <c r="BY313" s="138"/>
      <c r="BZ313" s="138"/>
      <c r="CA313" s="138"/>
      <c r="CB313" s="138"/>
      <c r="CC313" s="138"/>
      <c r="CD313" s="138"/>
      <c r="CE313" s="138"/>
      <c r="CF313" s="138"/>
      <c r="CG313" s="138"/>
      <c r="CH313" s="138"/>
      <c r="CI313" s="138"/>
      <c r="CJ313" s="138"/>
      <c r="CK313" s="138"/>
      <c r="CL313" s="138"/>
      <c r="CM313" s="138"/>
      <c r="CN313" s="138"/>
      <c r="CO313" s="138"/>
      <c r="CP313" s="138"/>
      <c r="CQ313" s="138"/>
      <c r="CR313" s="138"/>
      <c r="CS313" s="138"/>
      <c r="CT313" s="138"/>
      <c r="CU313" s="138"/>
      <c r="CV313" s="138"/>
      <c r="CW313" s="138"/>
      <c r="CX313" s="138"/>
      <c r="CY313" s="138"/>
      <c r="CZ313" s="138"/>
      <c r="DA313" s="138"/>
      <c r="DB313" s="138"/>
      <c r="DC313" s="138"/>
      <c r="DD313" s="138"/>
    </row>
    <row r="314" spans="1:108" ht="18.600000000000001">
      <c r="A314" s="135"/>
      <c r="B314" s="138"/>
      <c r="C314" s="137"/>
      <c r="D314" s="137"/>
      <c r="E314" s="137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  <c r="BL314" s="138"/>
      <c r="BM314" s="138"/>
      <c r="BN314" s="138"/>
      <c r="BO314" s="138"/>
      <c r="BP314" s="138"/>
      <c r="BQ314" s="138"/>
      <c r="BR314" s="138"/>
      <c r="BS314" s="138"/>
      <c r="BT314" s="138"/>
      <c r="BU314" s="138"/>
      <c r="BV314" s="138"/>
      <c r="BW314" s="138"/>
      <c r="BX314" s="138"/>
      <c r="BY314" s="138"/>
      <c r="BZ314" s="138"/>
      <c r="CA314" s="138"/>
      <c r="CB314" s="138"/>
      <c r="CC314" s="138"/>
      <c r="CD314" s="138"/>
      <c r="CE314" s="138"/>
      <c r="CF314" s="138"/>
      <c r="CG314" s="138"/>
      <c r="CH314" s="138"/>
      <c r="CI314" s="138"/>
      <c r="CJ314" s="138"/>
      <c r="CK314" s="138"/>
      <c r="CL314" s="138"/>
      <c r="CM314" s="138"/>
      <c r="CN314" s="138"/>
      <c r="CO314" s="138"/>
      <c r="CP314" s="138"/>
      <c r="CQ314" s="138"/>
      <c r="CR314" s="138"/>
      <c r="CS314" s="138"/>
      <c r="CT314" s="138"/>
      <c r="CU314" s="138"/>
      <c r="CV314" s="138"/>
      <c r="CW314" s="138"/>
      <c r="CX314" s="138"/>
      <c r="CY314" s="138"/>
      <c r="CZ314" s="138"/>
      <c r="DA314" s="138"/>
      <c r="DB314" s="138"/>
      <c r="DC314" s="138"/>
      <c r="DD314" s="138"/>
    </row>
    <row r="315" spans="1:108" ht="18.600000000000001">
      <c r="A315" s="135"/>
      <c r="B315" s="138"/>
      <c r="C315" s="137"/>
      <c r="D315" s="137"/>
      <c r="E315" s="137"/>
      <c r="F315" s="137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  <c r="BL315" s="138"/>
      <c r="BM315" s="138"/>
      <c r="BN315" s="138"/>
      <c r="BO315" s="138"/>
      <c r="BP315" s="138"/>
      <c r="BQ315" s="138"/>
      <c r="BR315" s="138"/>
      <c r="BS315" s="138"/>
      <c r="BT315" s="138"/>
      <c r="BU315" s="138"/>
      <c r="BV315" s="138"/>
      <c r="BW315" s="138"/>
      <c r="BX315" s="138"/>
      <c r="BY315" s="138"/>
      <c r="BZ315" s="138"/>
      <c r="CA315" s="138"/>
      <c r="CB315" s="138"/>
      <c r="CC315" s="138"/>
      <c r="CD315" s="138"/>
      <c r="CE315" s="138"/>
      <c r="CF315" s="138"/>
      <c r="CG315" s="138"/>
      <c r="CH315" s="138"/>
      <c r="CI315" s="138"/>
      <c r="CJ315" s="138"/>
      <c r="CK315" s="138"/>
      <c r="CL315" s="138"/>
      <c r="CM315" s="138"/>
      <c r="CN315" s="138"/>
      <c r="CO315" s="138"/>
      <c r="CP315" s="138"/>
      <c r="CQ315" s="138"/>
      <c r="CR315" s="138"/>
      <c r="CS315" s="138"/>
      <c r="CT315" s="138"/>
      <c r="CU315" s="138"/>
      <c r="CV315" s="138"/>
      <c r="CW315" s="138"/>
      <c r="CX315" s="138"/>
      <c r="CY315" s="138"/>
      <c r="CZ315" s="138"/>
      <c r="DA315" s="138"/>
      <c r="DB315" s="138"/>
      <c r="DC315" s="138"/>
      <c r="DD315" s="138"/>
    </row>
    <row r="316" spans="1:108" ht="18.600000000000001">
      <c r="A316" s="135"/>
      <c r="B316" s="138"/>
      <c r="C316" s="137"/>
      <c r="D316" s="137"/>
      <c r="E316" s="137"/>
      <c r="F316" s="137"/>
      <c r="G316" s="138"/>
      <c r="H316" s="137"/>
      <c r="I316" s="137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  <c r="BL316" s="138"/>
      <c r="BM316" s="138"/>
      <c r="BN316" s="138"/>
      <c r="BO316" s="138"/>
      <c r="BP316" s="138"/>
      <c r="BQ316" s="138"/>
      <c r="BR316" s="138"/>
      <c r="BS316" s="138"/>
      <c r="BT316" s="138"/>
      <c r="BU316" s="138"/>
      <c r="BV316" s="138"/>
      <c r="BW316" s="138"/>
      <c r="BX316" s="138"/>
      <c r="BY316" s="138"/>
      <c r="BZ316" s="138"/>
      <c r="CA316" s="138"/>
      <c r="CB316" s="138"/>
      <c r="CC316" s="138"/>
      <c r="CD316" s="138"/>
      <c r="CE316" s="138"/>
      <c r="CF316" s="138"/>
      <c r="CG316" s="138"/>
      <c r="CH316" s="138"/>
      <c r="CI316" s="138"/>
      <c r="CJ316" s="138"/>
      <c r="CK316" s="138"/>
      <c r="CL316" s="138"/>
      <c r="CM316" s="138"/>
      <c r="CN316" s="138"/>
      <c r="CO316" s="138"/>
      <c r="CP316" s="138"/>
      <c r="CQ316" s="138"/>
      <c r="CR316" s="138"/>
      <c r="CS316" s="138"/>
      <c r="CT316" s="138"/>
      <c r="CU316" s="138"/>
      <c r="CV316" s="138"/>
      <c r="CW316" s="138"/>
      <c r="CX316" s="138"/>
      <c r="CY316" s="138"/>
      <c r="CZ316" s="138"/>
      <c r="DA316" s="138"/>
      <c r="DB316" s="138"/>
      <c r="DC316" s="138"/>
      <c r="DD316" s="138"/>
    </row>
    <row r="317" spans="1:108" ht="18.600000000000001">
      <c r="A317" s="135"/>
      <c r="B317" s="138"/>
      <c r="C317" s="137"/>
      <c r="D317" s="137"/>
      <c r="E317" s="137"/>
      <c r="F317" s="137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  <c r="BL317" s="138"/>
      <c r="BM317" s="138"/>
      <c r="BN317" s="138"/>
      <c r="BO317" s="138"/>
      <c r="BP317" s="138"/>
      <c r="BQ317" s="138"/>
      <c r="BR317" s="138"/>
      <c r="BS317" s="138"/>
      <c r="BT317" s="138"/>
      <c r="BU317" s="138"/>
      <c r="BV317" s="138"/>
      <c r="BW317" s="138"/>
      <c r="BX317" s="138"/>
      <c r="BY317" s="138"/>
      <c r="BZ317" s="138"/>
      <c r="CA317" s="138"/>
      <c r="CB317" s="138"/>
      <c r="CC317" s="138"/>
      <c r="CD317" s="138"/>
      <c r="CE317" s="138"/>
      <c r="CF317" s="138"/>
      <c r="CG317" s="138"/>
      <c r="CH317" s="138"/>
      <c r="CI317" s="138"/>
      <c r="CJ317" s="138"/>
      <c r="CK317" s="138"/>
      <c r="CL317" s="138"/>
      <c r="CM317" s="138"/>
      <c r="CN317" s="138"/>
      <c r="CO317" s="138"/>
      <c r="CP317" s="138"/>
      <c r="CQ317" s="138"/>
      <c r="CR317" s="138"/>
      <c r="CS317" s="138"/>
      <c r="CT317" s="138"/>
      <c r="CU317" s="138"/>
      <c r="CV317" s="138"/>
      <c r="CW317" s="138"/>
      <c r="CX317" s="138"/>
      <c r="CY317" s="138"/>
      <c r="CZ317" s="138"/>
      <c r="DA317" s="138"/>
      <c r="DB317" s="138"/>
      <c r="DC317" s="138"/>
      <c r="DD317" s="138"/>
    </row>
    <row r="318" spans="1:108" ht="18.600000000000001">
      <c r="A318" s="135"/>
      <c r="B318" s="138"/>
      <c r="C318" s="137"/>
      <c r="D318" s="137"/>
      <c r="E318" s="137"/>
      <c r="F318" s="137"/>
      <c r="G318" s="137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  <c r="BL318" s="138"/>
      <c r="BM318" s="138"/>
      <c r="BN318" s="138"/>
      <c r="BO318" s="138"/>
      <c r="BP318" s="138"/>
      <c r="BQ318" s="138"/>
      <c r="BR318" s="138"/>
      <c r="BS318" s="138"/>
      <c r="BT318" s="138"/>
      <c r="BU318" s="138"/>
      <c r="BV318" s="138"/>
      <c r="BW318" s="138"/>
      <c r="BX318" s="138"/>
      <c r="BY318" s="138"/>
      <c r="BZ318" s="138"/>
      <c r="CA318" s="138"/>
      <c r="CB318" s="138"/>
      <c r="CC318" s="138"/>
      <c r="CD318" s="138"/>
      <c r="CE318" s="138"/>
      <c r="CF318" s="138"/>
      <c r="CG318" s="138"/>
      <c r="CH318" s="138"/>
      <c r="CI318" s="138"/>
      <c r="CJ318" s="138"/>
      <c r="CK318" s="138"/>
      <c r="CL318" s="138"/>
      <c r="CM318" s="138"/>
      <c r="CN318" s="138"/>
      <c r="CO318" s="138"/>
      <c r="CP318" s="138"/>
      <c r="CQ318" s="138"/>
      <c r="CR318" s="138"/>
      <c r="CS318" s="138"/>
      <c r="CT318" s="138"/>
      <c r="CU318" s="138"/>
      <c r="CV318" s="138"/>
      <c r="CW318" s="138"/>
      <c r="CX318" s="138"/>
      <c r="CY318" s="138"/>
      <c r="CZ318" s="138"/>
      <c r="DA318" s="138"/>
      <c r="DB318" s="138"/>
      <c r="DC318" s="138"/>
      <c r="DD318" s="138"/>
    </row>
    <row r="319" spans="1:108" ht="18.600000000000001">
      <c r="A319" s="135"/>
      <c r="B319" s="138"/>
      <c r="C319" s="137"/>
      <c r="D319" s="137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  <c r="BL319" s="138"/>
      <c r="BM319" s="138"/>
      <c r="BN319" s="138"/>
      <c r="BO319" s="138"/>
      <c r="BP319" s="138"/>
      <c r="BQ319" s="138"/>
      <c r="BR319" s="138"/>
      <c r="BS319" s="138"/>
      <c r="BT319" s="138"/>
      <c r="BU319" s="138"/>
      <c r="BV319" s="138"/>
      <c r="BW319" s="138"/>
      <c r="BX319" s="138"/>
      <c r="BY319" s="138"/>
      <c r="BZ319" s="138"/>
      <c r="CA319" s="138"/>
      <c r="CB319" s="138"/>
      <c r="CC319" s="138"/>
      <c r="CD319" s="138"/>
      <c r="CE319" s="138"/>
      <c r="CF319" s="138"/>
      <c r="CG319" s="138"/>
      <c r="CH319" s="138"/>
      <c r="CI319" s="138"/>
      <c r="CJ319" s="138"/>
      <c r="CK319" s="138"/>
      <c r="CL319" s="138"/>
      <c r="CM319" s="138"/>
      <c r="CN319" s="138"/>
      <c r="CO319" s="138"/>
      <c r="CP319" s="138"/>
      <c r="CQ319" s="138"/>
      <c r="CR319" s="138"/>
      <c r="CS319" s="138"/>
      <c r="CT319" s="138"/>
      <c r="CU319" s="138"/>
      <c r="CV319" s="138"/>
      <c r="CW319" s="138"/>
      <c r="CX319" s="138"/>
      <c r="CY319" s="138"/>
      <c r="CZ319" s="138"/>
      <c r="DA319" s="138"/>
      <c r="DB319" s="138"/>
      <c r="DC319" s="138"/>
      <c r="DD319" s="138"/>
    </row>
    <row r="320" spans="1:108" ht="18.600000000000001">
      <c r="A320" s="135"/>
      <c r="B320" s="138"/>
      <c r="C320" s="137"/>
      <c r="D320" s="137"/>
      <c r="E320" s="138"/>
      <c r="F320" s="138"/>
      <c r="G320" s="137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  <c r="BL320" s="138"/>
      <c r="BM320" s="138"/>
      <c r="BN320" s="138"/>
      <c r="BO320" s="138"/>
      <c r="BP320" s="138"/>
      <c r="BQ320" s="138"/>
      <c r="BR320" s="138"/>
      <c r="BS320" s="138"/>
      <c r="BT320" s="138"/>
      <c r="BU320" s="138"/>
      <c r="BV320" s="138"/>
      <c r="BW320" s="138"/>
      <c r="BX320" s="138"/>
      <c r="BY320" s="138"/>
      <c r="BZ320" s="138"/>
      <c r="CA320" s="138"/>
      <c r="CB320" s="138"/>
      <c r="CC320" s="138"/>
      <c r="CD320" s="138"/>
      <c r="CE320" s="138"/>
      <c r="CF320" s="138"/>
      <c r="CG320" s="138"/>
      <c r="CH320" s="138"/>
      <c r="CI320" s="138"/>
      <c r="CJ320" s="138"/>
      <c r="CK320" s="138"/>
      <c r="CL320" s="138"/>
      <c r="CM320" s="138"/>
      <c r="CN320" s="138"/>
      <c r="CO320" s="138"/>
      <c r="CP320" s="138"/>
      <c r="CQ320" s="138"/>
      <c r="CR320" s="138"/>
      <c r="CS320" s="138"/>
      <c r="CT320" s="138"/>
      <c r="CU320" s="138"/>
      <c r="CV320" s="138"/>
      <c r="CW320" s="138"/>
      <c r="CX320" s="138"/>
      <c r="CY320" s="138"/>
      <c r="CZ320" s="138"/>
      <c r="DA320" s="138"/>
      <c r="DB320" s="138"/>
      <c r="DC320" s="138"/>
      <c r="DD320" s="138"/>
    </row>
    <row r="321" spans="1:108" ht="18.600000000000001">
      <c r="A321" s="135"/>
      <c r="B321" s="138"/>
      <c r="C321" s="137"/>
      <c r="D321" s="137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  <c r="BN321" s="138"/>
      <c r="BO321" s="138"/>
      <c r="BP321" s="138"/>
      <c r="BQ321" s="138"/>
      <c r="BR321" s="138"/>
      <c r="BS321" s="138"/>
      <c r="BT321" s="138"/>
      <c r="BU321" s="138"/>
      <c r="BV321" s="138"/>
      <c r="BW321" s="138"/>
      <c r="BX321" s="138"/>
      <c r="BY321" s="138"/>
      <c r="BZ321" s="138"/>
      <c r="CA321" s="138"/>
      <c r="CB321" s="138"/>
      <c r="CC321" s="138"/>
      <c r="CD321" s="138"/>
      <c r="CE321" s="138"/>
      <c r="CF321" s="138"/>
      <c r="CG321" s="138"/>
      <c r="CH321" s="138"/>
      <c r="CI321" s="138"/>
      <c r="CJ321" s="138"/>
      <c r="CK321" s="138"/>
      <c r="CL321" s="138"/>
      <c r="CM321" s="138"/>
      <c r="CN321" s="138"/>
      <c r="CO321" s="138"/>
      <c r="CP321" s="138"/>
      <c r="CQ321" s="138"/>
      <c r="CR321" s="138"/>
      <c r="CS321" s="138"/>
      <c r="CT321" s="138"/>
      <c r="CU321" s="138"/>
      <c r="CV321" s="138"/>
      <c r="CW321" s="138"/>
      <c r="CX321" s="138"/>
      <c r="CY321" s="138"/>
      <c r="CZ321" s="138"/>
      <c r="DA321" s="138"/>
      <c r="DB321" s="138"/>
      <c r="DC321" s="138"/>
      <c r="DD321" s="138"/>
    </row>
    <row r="322" spans="1:108" ht="18.600000000000001">
      <c r="A322" s="135"/>
      <c r="B322" s="138"/>
      <c r="C322" s="137"/>
      <c r="D322" s="137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  <c r="BL322" s="138"/>
      <c r="BM322" s="138"/>
      <c r="BN322" s="138"/>
      <c r="BO322" s="138"/>
      <c r="BP322" s="138"/>
      <c r="BQ322" s="138"/>
      <c r="BR322" s="138"/>
      <c r="BS322" s="138"/>
      <c r="BT322" s="138"/>
      <c r="BU322" s="138"/>
      <c r="BV322" s="138"/>
      <c r="BW322" s="138"/>
      <c r="BX322" s="138"/>
      <c r="BY322" s="138"/>
      <c r="BZ322" s="138"/>
      <c r="CA322" s="138"/>
      <c r="CB322" s="138"/>
      <c r="CC322" s="138"/>
      <c r="CD322" s="138"/>
      <c r="CE322" s="138"/>
      <c r="CF322" s="138"/>
      <c r="CG322" s="138"/>
      <c r="CH322" s="138"/>
      <c r="CI322" s="138"/>
      <c r="CJ322" s="138"/>
      <c r="CK322" s="138"/>
      <c r="CL322" s="138"/>
      <c r="CM322" s="138"/>
      <c r="CN322" s="138"/>
      <c r="CO322" s="138"/>
      <c r="CP322" s="138"/>
      <c r="CQ322" s="138"/>
      <c r="CR322" s="138"/>
      <c r="CS322" s="138"/>
      <c r="CT322" s="138"/>
      <c r="CU322" s="138"/>
      <c r="CV322" s="138"/>
      <c r="CW322" s="138"/>
      <c r="CX322" s="138"/>
      <c r="CY322" s="138"/>
      <c r="CZ322" s="138"/>
      <c r="DA322" s="138"/>
      <c r="DB322" s="138"/>
      <c r="DC322" s="138"/>
      <c r="DD322" s="138"/>
    </row>
    <row r="323" spans="1:108" ht="18.600000000000001">
      <c r="A323" s="135"/>
      <c r="B323" s="138"/>
      <c r="C323" s="138"/>
      <c r="D323" s="138"/>
      <c r="E323" s="137"/>
      <c r="F323" s="137"/>
      <c r="G323" s="137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  <c r="BL323" s="138"/>
      <c r="BM323" s="138"/>
      <c r="BN323" s="138"/>
      <c r="BO323" s="138"/>
      <c r="BP323" s="138"/>
      <c r="BQ323" s="138"/>
      <c r="BR323" s="138"/>
      <c r="BS323" s="138"/>
      <c r="BT323" s="138"/>
      <c r="BU323" s="138"/>
      <c r="BV323" s="138"/>
      <c r="BW323" s="138"/>
      <c r="BX323" s="138"/>
      <c r="BY323" s="138"/>
      <c r="BZ323" s="138"/>
      <c r="CA323" s="138"/>
      <c r="CB323" s="138"/>
      <c r="CC323" s="138"/>
      <c r="CD323" s="138"/>
      <c r="CE323" s="138"/>
      <c r="CF323" s="138"/>
      <c r="CG323" s="138"/>
      <c r="CH323" s="138"/>
      <c r="CI323" s="138"/>
      <c r="CJ323" s="138"/>
      <c r="CK323" s="138"/>
      <c r="CL323" s="138"/>
      <c r="CM323" s="138"/>
      <c r="CN323" s="138"/>
      <c r="CO323" s="138"/>
      <c r="CP323" s="138"/>
      <c r="CQ323" s="138"/>
      <c r="CR323" s="138"/>
      <c r="CS323" s="138"/>
      <c r="CT323" s="138"/>
      <c r="CU323" s="138"/>
      <c r="CV323" s="138"/>
      <c r="CW323" s="138"/>
      <c r="CX323" s="138"/>
      <c r="CY323" s="138"/>
      <c r="CZ323" s="138"/>
      <c r="DA323" s="138"/>
      <c r="DB323" s="138"/>
      <c r="DC323" s="138"/>
      <c r="DD323" s="138"/>
    </row>
    <row r="324" spans="1:108" ht="18.600000000000001">
      <c r="A324" s="135"/>
      <c r="B324" s="138"/>
      <c r="C324" s="137"/>
      <c r="D324" s="137"/>
      <c r="E324" s="138"/>
      <c r="F324" s="138"/>
      <c r="G324" s="137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  <c r="BL324" s="138"/>
      <c r="BM324" s="138"/>
      <c r="BN324" s="138"/>
      <c r="BO324" s="138"/>
      <c r="BP324" s="138"/>
      <c r="BQ324" s="138"/>
      <c r="BR324" s="138"/>
      <c r="BS324" s="138"/>
      <c r="BT324" s="138"/>
      <c r="BU324" s="138"/>
      <c r="BV324" s="138"/>
      <c r="BW324" s="138"/>
      <c r="BX324" s="138"/>
      <c r="BY324" s="138"/>
      <c r="BZ324" s="138"/>
      <c r="CA324" s="138"/>
      <c r="CB324" s="138"/>
      <c r="CC324" s="138"/>
      <c r="CD324" s="138"/>
      <c r="CE324" s="138"/>
      <c r="CF324" s="138"/>
      <c r="CG324" s="138"/>
      <c r="CH324" s="138"/>
      <c r="CI324" s="138"/>
      <c r="CJ324" s="138"/>
      <c r="CK324" s="138"/>
      <c r="CL324" s="138"/>
      <c r="CM324" s="138"/>
      <c r="CN324" s="138"/>
      <c r="CO324" s="138"/>
      <c r="CP324" s="138"/>
      <c r="CQ324" s="138"/>
      <c r="CR324" s="138"/>
      <c r="CS324" s="138"/>
      <c r="CT324" s="138"/>
      <c r="CU324" s="138"/>
      <c r="CV324" s="138"/>
      <c r="CW324" s="138"/>
      <c r="CX324" s="138"/>
      <c r="CY324" s="138"/>
      <c r="CZ324" s="138"/>
      <c r="DA324" s="138"/>
      <c r="DB324" s="138"/>
      <c r="DC324" s="138"/>
      <c r="DD324" s="138"/>
    </row>
    <row r="325" spans="1:108" ht="18.600000000000001">
      <c r="A325" s="135"/>
      <c r="B325" s="138"/>
      <c r="C325" s="137"/>
      <c r="D325" s="137"/>
      <c r="E325" s="137"/>
      <c r="F325" s="137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  <c r="CL325" s="138"/>
      <c r="CM325" s="138"/>
      <c r="CN325" s="138"/>
      <c r="CO325" s="138"/>
      <c r="CP325" s="138"/>
      <c r="CQ325" s="138"/>
      <c r="CR325" s="138"/>
      <c r="CS325" s="138"/>
      <c r="CT325" s="138"/>
      <c r="CU325" s="138"/>
      <c r="CV325" s="138"/>
      <c r="CW325" s="138"/>
      <c r="CX325" s="138"/>
      <c r="CY325" s="138"/>
      <c r="CZ325" s="138"/>
      <c r="DA325" s="138"/>
      <c r="DB325" s="138"/>
      <c r="DC325" s="138"/>
      <c r="DD325" s="138"/>
    </row>
    <row r="326" spans="1:108" ht="18.600000000000001">
      <c r="A326" s="135"/>
      <c r="B326" s="138"/>
      <c r="C326" s="137"/>
      <c r="D326" s="137"/>
      <c r="E326" s="137"/>
      <c r="F326" s="137"/>
      <c r="G326" s="137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  <c r="CL326" s="138"/>
      <c r="CM326" s="138"/>
      <c r="CN326" s="138"/>
      <c r="CO326" s="138"/>
      <c r="CP326" s="138"/>
      <c r="CQ326" s="138"/>
      <c r="CR326" s="138"/>
      <c r="CS326" s="138"/>
      <c r="CT326" s="138"/>
      <c r="CU326" s="138"/>
      <c r="CV326" s="138"/>
      <c r="CW326" s="138"/>
      <c r="CX326" s="138"/>
      <c r="CY326" s="138"/>
      <c r="CZ326" s="138"/>
      <c r="DA326" s="138"/>
      <c r="DB326" s="138"/>
      <c r="DC326" s="138"/>
      <c r="DD326" s="138"/>
    </row>
    <row r="327" spans="1:108" ht="18.600000000000001">
      <c r="A327" s="135"/>
      <c r="B327" s="138"/>
      <c r="C327" s="137"/>
      <c r="D327" s="137"/>
      <c r="E327" s="137"/>
      <c r="F327" s="137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  <c r="BL327" s="138"/>
      <c r="BM327" s="138"/>
      <c r="BN327" s="138"/>
      <c r="BO327" s="138"/>
      <c r="BP327" s="138"/>
      <c r="BQ327" s="138"/>
      <c r="BR327" s="138"/>
      <c r="BS327" s="138"/>
      <c r="BT327" s="138"/>
      <c r="BU327" s="138"/>
      <c r="BV327" s="138"/>
      <c r="BW327" s="138"/>
      <c r="BX327" s="138"/>
      <c r="BY327" s="138"/>
      <c r="BZ327" s="138"/>
      <c r="CA327" s="138"/>
      <c r="CB327" s="138"/>
      <c r="CC327" s="138"/>
      <c r="CD327" s="138"/>
      <c r="CE327" s="138"/>
      <c r="CF327" s="138"/>
      <c r="CG327" s="138"/>
      <c r="CH327" s="138"/>
      <c r="CI327" s="138"/>
      <c r="CJ327" s="138"/>
      <c r="CK327" s="138"/>
      <c r="CL327" s="138"/>
      <c r="CM327" s="138"/>
      <c r="CN327" s="138"/>
      <c r="CO327" s="138"/>
      <c r="CP327" s="138"/>
      <c r="CQ327" s="138"/>
      <c r="CR327" s="138"/>
      <c r="CS327" s="138"/>
      <c r="CT327" s="138"/>
      <c r="CU327" s="138"/>
      <c r="CV327" s="138"/>
      <c r="CW327" s="138"/>
      <c r="CX327" s="138"/>
      <c r="CY327" s="138"/>
      <c r="CZ327" s="138"/>
      <c r="DA327" s="138"/>
      <c r="DB327" s="138"/>
      <c r="DC327" s="138"/>
      <c r="DD327" s="138"/>
    </row>
    <row r="328" spans="1:108" ht="18.600000000000001">
      <c r="A328" s="135"/>
      <c r="B328" s="138"/>
      <c r="C328" s="137"/>
      <c r="D328" s="137"/>
      <c r="E328" s="137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  <c r="CL328" s="138"/>
      <c r="CM328" s="138"/>
      <c r="CN328" s="138"/>
      <c r="CO328" s="138"/>
      <c r="CP328" s="138"/>
      <c r="CQ328" s="138"/>
      <c r="CR328" s="138"/>
      <c r="CS328" s="138"/>
      <c r="CT328" s="138"/>
      <c r="CU328" s="138"/>
      <c r="CV328" s="138"/>
      <c r="CW328" s="138"/>
      <c r="CX328" s="138"/>
      <c r="CY328" s="138"/>
      <c r="CZ328" s="138"/>
      <c r="DA328" s="138"/>
      <c r="DB328" s="138"/>
      <c r="DC328" s="138"/>
      <c r="DD328" s="138"/>
    </row>
    <row r="329" spans="1:108" ht="18.600000000000001">
      <c r="A329" s="135"/>
      <c r="B329" s="138"/>
      <c r="C329" s="137"/>
      <c r="D329" s="137"/>
      <c r="E329" s="138"/>
      <c r="F329" s="138"/>
      <c r="G329" s="137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  <c r="BL329" s="138"/>
      <c r="BM329" s="138"/>
      <c r="BN329" s="138"/>
      <c r="BO329" s="138"/>
      <c r="BP329" s="138"/>
      <c r="BQ329" s="138"/>
      <c r="BR329" s="138"/>
      <c r="BS329" s="138"/>
      <c r="BT329" s="138"/>
      <c r="BU329" s="138"/>
      <c r="BV329" s="138"/>
      <c r="BW329" s="138"/>
      <c r="BX329" s="138"/>
      <c r="BY329" s="138"/>
      <c r="BZ329" s="138"/>
      <c r="CA329" s="138"/>
      <c r="CB329" s="138"/>
      <c r="CC329" s="138"/>
      <c r="CD329" s="138"/>
      <c r="CE329" s="138"/>
      <c r="CF329" s="138"/>
      <c r="CG329" s="138"/>
      <c r="CH329" s="138"/>
      <c r="CI329" s="138"/>
      <c r="CJ329" s="138"/>
      <c r="CK329" s="138"/>
      <c r="CL329" s="138"/>
      <c r="CM329" s="138"/>
      <c r="CN329" s="138"/>
      <c r="CO329" s="138"/>
      <c r="CP329" s="138"/>
      <c r="CQ329" s="138"/>
      <c r="CR329" s="138"/>
      <c r="CS329" s="138"/>
      <c r="CT329" s="138"/>
      <c r="CU329" s="138"/>
      <c r="CV329" s="138"/>
      <c r="CW329" s="138"/>
      <c r="CX329" s="138"/>
      <c r="CY329" s="138"/>
      <c r="CZ329" s="138"/>
      <c r="DA329" s="138"/>
      <c r="DB329" s="138"/>
      <c r="DC329" s="138"/>
      <c r="DD329" s="138"/>
    </row>
    <row r="330" spans="1:108" ht="18.600000000000001">
      <c r="A330" s="135"/>
      <c r="B330" s="138"/>
      <c r="C330" s="137"/>
      <c r="D330" s="137"/>
      <c r="E330" s="137"/>
      <c r="F330" s="137"/>
      <c r="G330" s="137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  <c r="BL330" s="138"/>
      <c r="BM330" s="138"/>
      <c r="BN330" s="138"/>
      <c r="BO330" s="138"/>
      <c r="BP330" s="138"/>
      <c r="BQ330" s="138"/>
      <c r="BR330" s="138"/>
      <c r="BS330" s="138"/>
      <c r="BT330" s="138"/>
      <c r="BU330" s="138"/>
      <c r="BV330" s="138"/>
      <c r="BW330" s="138"/>
      <c r="BX330" s="138"/>
      <c r="BY330" s="138"/>
      <c r="BZ330" s="138"/>
      <c r="CA330" s="138"/>
      <c r="CB330" s="138"/>
      <c r="CC330" s="138"/>
      <c r="CD330" s="138"/>
      <c r="CE330" s="138"/>
      <c r="CF330" s="138"/>
      <c r="CG330" s="138"/>
      <c r="CH330" s="138"/>
      <c r="CI330" s="138"/>
      <c r="CJ330" s="138"/>
      <c r="CK330" s="138"/>
      <c r="CL330" s="138"/>
      <c r="CM330" s="138"/>
      <c r="CN330" s="138"/>
      <c r="CO330" s="138"/>
      <c r="CP330" s="138"/>
      <c r="CQ330" s="138"/>
      <c r="CR330" s="138"/>
      <c r="CS330" s="138"/>
      <c r="CT330" s="138"/>
      <c r="CU330" s="138"/>
      <c r="CV330" s="138"/>
      <c r="CW330" s="138"/>
      <c r="CX330" s="138"/>
      <c r="CY330" s="138"/>
      <c r="CZ330" s="138"/>
      <c r="DA330" s="138"/>
      <c r="DB330" s="138"/>
      <c r="DC330" s="138"/>
      <c r="DD330" s="138"/>
    </row>
    <row r="331" spans="1:108" ht="18.600000000000001">
      <c r="A331" s="135"/>
      <c r="B331" s="138"/>
      <c r="C331" s="137"/>
      <c r="D331" s="137"/>
      <c r="E331" s="138"/>
      <c r="F331" s="138"/>
      <c r="G331" s="137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  <c r="BL331" s="138"/>
      <c r="BM331" s="138"/>
      <c r="BN331" s="138"/>
      <c r="BO331" s="138"/>
      <c r="BP331" s="138"/>
      <c r="BQ331" s="138"/>
      <c r="BR331" s="138"/>
      <c r="BS331" s="138"/>
      <c r="BT331" s="138"/>
      <c r="BU331" s="138"/>
      <c r="BV331" s="138"/>
      <c r="BW331" s="138"/>
      <c r="BX331" s="138"/>
      <c r="BY331" s="138"/>
      <c r="BZ331" s="138"/>
      <c r="CA331" s="138"/>
      <c r="CB331" s="138"/>
      <c r="CC331" s="138"/>
      <c r="CD331" s="138"/>
      <c r="CE331" s="138"/>
      <c r="CF331" s="138"/>
      <c r="CG331" s="138"/>
      <c r="CH331" s="138"/>
      <c r="CI331" s="138"/>
      <c r="CJ331" s="138"/>
      <c r="CK331" s="138"/>
      <c r="CL331" s="138"/>
      <c r="CM331" s="138"/>
      <c r="CN331" s="138"/>
      <c r="CO331" s="138"/>
      <c r="CP331" s="138"/>
      <c r="CQ331" s="138"/>
      <c r="CR331" s="138"/>
      <c r="CS331" s="138"/>
      <c r="CT331" s="138"/>
      <c r="CU331" s="138"/>
      <c r="CV331" s="138"/>
      <c r="CW331" s="138"/>
      <c r="CX331" s="138"/>
      <c r="CY331" s="138"/>
      <c r="CZ331" s="138"/>
      <c r="DA331" s="138"/>
      <c r="DB331" s="138"/>
      <c r="DC331" s="138"/>
      <c r="DD331" s="138"/>
    </row>
    <row r="332" spans="1:108" ht="18.600000000000001">
      <c r="A332" s="135"/>
      <c r="B332" s="138"/>
      <c r="C332" s="137"/>
      <c r="D332" s="137"/>
      <c r="E332" s="137"/>
      <c r="F332" s="137"/>
      <c r="G332" s="137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  <c r="BL332" s="138"/>
      <c r="BM332" s="138"/>
      <c r="BN332" s="138"/>
      <c r="BO332" s="138"/>
      <c r="BP332" s="138"/>
      <c r="BQ332" s="138"/>
      <c r="BR332" s="138"/>
      <c r="BS332" s="138"/>
      <c r="BT332" s="138"/>
      <c r="BU332" s="138"/>
      <c r="BV332" s="138"/>
      <c r="BW332" s="138"/>
      <c r="BX332" s="138"/>
      <c r="BY332" s="138"/>
      <c r="BZ332" s="138"/>
      <c r="CA332" s="138"/>
      <c r="CB332" s="138"/>
      <c r="CC332" s="138"/>
      <c r="CD332" s="138"/>
      <c r="CE332" s="138"/>
      <c r="CF332" s="138"/>
      <c r="CG332" s="138"/>
      <c r="CH332" s="138"/>
      <c r="CI332" s="138"/>
      <c r="CJ332" s="138"/>
      <c r="CK332" s="138"/>
      <c r="CL332" s="138"/>
      <c r="CM332" s="138"/>
      <c r="CN332" s="138"/>
      <c r="CO332" s="138"/>
      <c r="CP332" s="138"/>
      <c r="CQ332" s="138"/>
      <c r="CR332" s="138"/>
      <c r="CS332" s="138"/>
      <c r="CT332" s="138"/>
      <c r="CU332" s="138"/>
      <c r="CV332" s="138"/>
      <c r="CW332" s="138"/>
      <c r="CX332" s="138"/>
      <c r="CY332" s="138"/>
      <c r="CZ332" s="138"/>
      <c r="DA332" s="138"/>
      <c r="DB332" s="138"/>
      <c r="DC332" s="138"/>
      <c r="DD332" s="138"/>
    </row>
    <row r="333" spans="1:108" ht="18.600000000000001">
      <c r="A333" s="135"/>
      <c r="B333" s="138"/>
      <c r="C333" s="137"/>
      <c r="D333" s="137"/>
      <c r="E333" s="137"/>
      <c r="F333" s="137"/>
      <c r="G333" s="137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7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  <c r="BL333" s="138"/>
      <c r="BM333" s="138"/>
      <c r="BN333" s="138"/>
      <c r="BO333" s="138"/>
      <c r="BP333" s="138"/>
      <c r="BQ333" s="138"/>
      <c r="BR333" s="138"/>
      <c r="BS333" s="138"/>
      <c r="BT333" s="138"/>
      <c r="BU333" s="138"/>
      <c r="BV333" s="138"/>
      <c r="BW333" s="138"/>
      <c r="BX333" s="138"/>
      <c r="BY333" s="138"/>
      <c r="BZ333" s="138"/>
      <c r="CA333" s="138"/>
      <c r="CB333" s="138"/>
      <c r="CC333" s="138"/>
      <c r="CD333" s="138"/>
      <c r="CE333" s="138"/>
      <c r="CF333" s="138"/>
      <c r="CG333" s="138"/>
      <c r="CH333" s="138"/>
      <c r="CI333" s="138"/>
      <c r="CJ333" s="138"/>
      <c r="CK333" s="138"/>
      <c r="CL333" s="138"/>
      <c r="CM333" s="138"/>
      <c r="CN333" s="138"/>
      <c r="CO333" s="138"/>
      <c r="CP333" s="138"/>
      <c r="CQ333" s="138"/>
      <c r="CR333" s="138"/>
      <c r="CS333" s="138"/>
      <c r="CT333" s="138"/>
      <c r="CU333" s="138"/>
      <c r="CV333" s="138"/>
      <c r="CW333" s="138"/>
      <c r="CX333" s="138"/>
      <c r="CY333" s="138"/>
      <c r="CZ333" s="138"/>
      <c r="DA333" s="138"/>
      <c r="DB333" s="138"/>
      <c r="DC333" s="138"/>
      <c r="DD333" s="138"/>
    </row>
    <row r="334" spans="1:108" ht="18.600000000000001">
      <c r="A334" s="135"/>
      <c r="B334" s="138"/>
      <c r="C334" s="137"/>
      <c r="D334" s="137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  <c r="AI334" s="137"/>
      <c r="AJ334" s="137"/>
      <c r="AK334" s="137"/>
      <c r="AL334" s="137"/>
      <c r="AM334" s="137"/>
      <c r="AN334" s="137"/>
      <c r="AO334" s="137"/>
      <c r="AP334" s="137"/>
      <c r="AQ334" s="137"/>
      <c r="AR334" s="137"/>
      <c r="AS334" s="137"/>
      <c r="AT334" s="137"/>
      <c r="AU334" s="137"/>
      <c r="AV334" s="137"/>
      <c r="AW334" s="137"/>
      <c r="AX334" s="137"/>
      <c r="AY334" s="137"/>
      <c r="AZ334" s="137"/>
      <c r="BA334" s="137"/>
      <c r="BB334" s="137"/>
      <c r="BC334" s="137"/>
      <c r="BD334" s="137"/>
      <c r="BE334" s="137"/>
      <c r="BF334" s="137"/>
      <c r="BG334" s="137"/>
      <c r="BH334" s="137"/>
      <c r="BI334" s="137"/>
      <c r="BJ334" s="137"/>
      <c r="BK334" s="137"/>
      <c r="BL334" s="137"/>
      <c r="BM334" s="137"/>
      <c r="BN334" s="137"/>
      <c r="BO334" s="137"/>
      <c r="BP334" s="137"/>
      <c r="BQ334" s="137"/>
      <c r="BR334" s="137"/>
      <c r="BS334" s="137"/>
      <c r="BT334" s="137"/>
      <c r="BU334" s="137"/>
      <c r="BV334" s="137"/>
      <c r="BW334" s="137"/>
      <c r="BX334" s="137"/>
      <c r="BY334" s="137"/>
      <c r="BZ334" s="137"/>
      <c r="CA334" s="137"/>
      <c r="CB334" s="137"/>
      <c r="CC334" s="137"/>
      <c r="CD334" s="137"/>
      <c r="CE334" s="137"/>
      <c r="CF334" s="137"/>
      <c r="CG334" s="137"/>
      <c r="CH334" s="137"/>
      <c r="CI334" s="137"/>
      <c r="CJ334" s="137"/>
      <c r="CK334" s="137"/>
      <c r="CL334" s="137"/>
      <c r="CM334" s="137"/>
      <c r="CN334" s="137"/>
      <c r="CO334" s="137"/>
      <c r="CP334" s="137"/>
      <c r="CQ334" s="137"/>
      <c r="CR334" s="137"/>
      <c r="CS334" s="137"/>
      <c r="CT334" s="137"/>
      <c r="CU334" s="137"/>
      <c r="CV334" s="137"/>
      <c r="CW334" s="137"/>
      <c r="CX334" s="137"/>
      <c r="CY334" s="137"/>
      <c r="CZ334" s="137"/>
      <c r="DA334" s="137"/>
      <c r="DB334" s="137"/>
      <c r="DC334" s="137"/>
      <c r="DD334" s="137"/>
    </row>
    <row r="335" spans="1:108" ht="18.600000000000001">
      <c r="A335" s="135"/>
      <c r="B335" s="138"/>
      <c r="C335" s="137"/>
      <c r="D335" s="137"/>
      <c r="E335" s="137"/>
      <c r="F335" s="137"/>
      <c r="G335" s="138"/>
      <c r="H335" s="138"/>
      <c r="I335" s="138"/>
      <c r="J335" s="138"/>
      <c r="K335" s="138"/>
      <c r="L335" s="138"/>
      <c r="M335" s="138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  <c r="AI335" s="137"/>
      <c r="AJ335" s="137"/>
      <c r="AK335" s="137"/>
      <c r="AL335" s="137"/>
      <c r="AM335" s="137"/>
      <c r="AN335" s="137"/>
      <c r="AO335" s="137"/>
      <c r="AP335" s="137"/>
      <c r="AQ335" s="137"/>
      <c r="AR335" s="137"/>
      <c r="AS335" s="137"/>
      <c r="AT335" s="137"/>
      <c r="AU335" s="137"/>
      <c r="AV335" s="137"/>
      <c r="AW335" s="137"/>
      <c r="AX335" s="137"/>
      <c r="AY335" s="137"/>
      <c r="AZ335" s="137"/>
      <c r="BA335" s="137"/>
      <c r="BB335" s="137"/>
      <c r="BC335" s="137"/>
      <c r="BD335" s="137"/>
      <c r="BE335" s="137"/>
      <c r="BF335" s="137"/>
      <c r="BG335" s="137"/>
      <c r="BH335" s="137"/>
      <c r="BI335" s="137"/>
      <c r="BJ335" s="137"/>
      <c r="BK335" s="137"/>
      <c r="BL335" s="137"/>
      <c r="BM335" s="137"/>
      <c r="BN335" s="137"/>
      <c r="BO335" s="137"/>
      <c r="BP335" s="137"/>
      <c r="BQ335" s="137"/>
      <c r="BR335" s="137"/>
      <c r="BS335" s="137"/>
      <c r="BT335" s="137"/>
      <c r="BU335" s="137"/>
      <c r="BV335" s="137"/>
      <c r="BW335" s="137"/>
      <c r="BX335" s="137"/>
      <c r="BY335" s="137"/>
      <c r="BZ335" s="137"/>
      <c r="CA335" s="137"/>
      <c r="CB335" s="137"/>
      <c r="CC335" s="137"/>
      <c r="CD335" s="137"/>
      <c r="CE335" s="137"/>
      <c r="CF335" s="137"/>
      <c r="CG335" s="137"/>
      <c r="CH335" s="137"/>
      <c r="CI335" s="137"/>
      <c r="CJ335" s="137"/>
      <c r="CK335" s="137"/>
      <c r="CL335" s="137"/>
      <c r="CM335" s="137"/>
      <c r="CN335" s="137"/>
      <c r="CO335" s="137"/>
      <c r="CP335" s="137"/>
      <c r="CQ335" s="137"/>
      <c r="CR335" s="137"/>
      <c r="CS335" s="137"/>
      <c r="CT335" s="137"/>
      <c r="CU335" s="137"/>
      <c r="CV335" s="137"/>
      <c r="CW335" s="137"/>
      <c r="CX335" s="137"/>
      <c r="CY335" s="137"/>
      <c r="CZ335" s="137"/>
      <c r="DA335" s="137"/>
      <c r="DB335" s="137"/>
      <c r="DC335" s="137"/>
      <c r="DD335" s="137"/>
    </row>
    <row r="336" spans="1:108" ht="18.600000000000001">
      <c r="A336" s="135"/>
      <c r="B336" s="138"/>
      <c r="C336" s="137"/>
      <c r="D336" s="137"/>
      <c r="E336" s="137"/>
      <c r="F336" s="137"/>
      <c r="G336" s="137"/>
      <c r="H336" s="138"/>
      <c r="I336" s="138"/>
      <c r="J336" s="138"/>
      <c r="K336" s="138"/>
      <c r="L336" s="137"/>
      <c r="M336" s="137"/>
      <c r="N336" s="137"/>
      <c r="O336" s="137"/>
      <c r="P336" s="137"/>
      <c r="Q336" s="137"/>
      <c r="R336" s="138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  <c r="AI336" s="137"/>
      <c r="AJ336" s="137"/>
      <c r="AK336" s="137"/>
      <c r="AL336" s="137"/>
      <c r="AM336" s="137"/>
      <c r="AN336" s="137"/>
      <c r="AO336" s="137"/>
      <c r="AP336" s="137"/>
      <c r="AQ336" s="137"/>
      <c r="AR336" s="137"/>
      <c r="AS336" s="137"/>
      <c r="AT336" s="137"/>
      <c r="AU336" s="137"/>
      <c r="AV336" s="137"/>
      <c r="AW336" s="137"/>
      <c r="AX336" s="137"/>
      <c r="AY336" s="137"/>
      <c r="AZ336" s="137"/>
      <c r="BA336" s="137"/>
      <c r="BB336" s="137"/>
      <c r="BC336" s="137"/>
      <c r="BD336" s="137"/>
      <c r="BE336" s="137"/>
      <c r="BF336" s="137"/>
      <c r="BG336" s="137"/>
      <c r="BH336" s="137"/>
      <c r="BI336" s="137"/>
      <c r="BJ336" s="137"/>
      <c r="BK336" s="137"/>
      <c r="BL336" s="137"/>
      <c r="BM336" s="137"/>
      <c r="BN336" s="137"/>
      <c r="BO336" s="137"/>
      <c r="BP336" s="137"/>
      <c r="BQ336" s="137"/>
      <c r="BR336" s="137"/>
      <c r="BS336" s="137"/>
      <c r="BT336" s="137"/>
      <c r="BU336" s="137"/>
      <c r="BV336" s="137"/>
      <c r="BW336" s="137"/>
      <c r="BX336" s="137"/>
      <c r="BY336" s="137"/>
      <c r="BZ336" s="137"/>
      <c r="CA336" s="137"/>
      <c r="CB336" s="137"/>
      <c r="CC336" s="137"/>
      <c r="CD336" s="137"/>
      <c r="CE336" s="137"/>
      <c r="CF336" s="137"/>
      <c r="CG336" s="137"/>
      <c r="CH336" s="137"/>
      <c r="CI336" s="137"/>
      <c r="CJ336" s="137"/>
      <c r="CK336" s="137"/>
      <c r="CL336" s="137"/>
      <c r="CM336" s="137"/>
      <c r="CN336" s="137"/>
      <c r="CO336" s="137"/>
      <c r="CP336" s="137"/>
      <c r="CQ336" s="137"/>
      <c r="CR336" s="137"/>
      <c r="CS336" s="137"/>
      <c r="CT336" s="137"/>
      <c r="CU336" s="137"/>
      <c r="CV336" s="137"/>
      <c r="CW336" s="137"/>
      <c r="CX336" s="137"/>
      <c r="CY336" s="137"/>
      <c r="CZ336" s="137"/>
      <c r="DA336" s="137"/>
      <c r="DB336" s="137"/>
      <c r="DC336" s="137"/>
      <c r="DD336" s="137"/>
    </row>
    <row r="337" spans="1:108" ht="18.600000000000001">
      <c r="A337" s="135"/>
      <c r="B337" s="138"/>
      <c r="C337" s="137"/>
      <c r="D337" s="137"/>
      <c r="E337" s="137"/>
      <c r="F337" s="137"/>
      <c r="G337" s="138"/>
      <c r="H337" s="138"/>
      <c r="I337" s="138"/>
      <c r="J337" s="138"/>
      <c r="K337" s="138"/>
      <c r="L337" s="137"/>
      <c r="M337" s="137"/>
      <c r="N337" s="137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  <c r="BL337" s="138"/>
      <c r="BM337" s="138"/>
      <c r="BN337" s="138"/>
      <c r="BO337" s="138"/>
      <c r="BP337" s="138"/>
      <c r="BQ337" s="138"/>
      <c r="BR337" s="138"/>
      <c r="BS337" s="138"/>
      <c r="BT337" s="138"/>
      <c r="BU337" s="138"/>
      <c r="BV337" s="138"/>
      <c r="BW337" s="138"/>
      <c r="BX337" s="138"/>
      <c r="BY337" s="138"/>
      <c r="BZ337" s="138"/>
      <c r="CA337" s="138"/>
      <c r="CB337" s="138"/>
      <c r="CC337" s="138"/>
      <c r="CD337" s="138"/>
      <c r="CE337" s="138"/>
      <c r="CF337" s="138"/>
      <c r="CG337" s="138"/>
      <c r="CH337" s="138"/>
      <c r="CI337" s="138"/>
      <c r="CJ337" s="138"/>
      <c r="CK337" s="138"/>
      <c r="CL337" s="138"/>
      <c r="CM337" s="138"/>
      <c r="CN337" s="138"/>
      <c r="CO337" s="138"/>
      <c r="CP337" s="138"/>
      <c r="CQ337" s="138"/>
      <c r="CR337" s="138"/>
      <c r="CS337" s="138"/>
      <c r="CT337" s="138"/>
      <c r="CU337" s="138"/>
      <c r="CV337" s="138"/>
      <c r="CW337" s="138"/>
      <c r="CX337" s="138"/>
      <c r="CY337" s="138"/>
      <c r="CZ337" s="138"/>
      <c r="DA337" s="138"/>
      <c r="DB337" s="138"/>
      <c r="DC337" s="138"/>
      <c r="DD337" s="138"/>
    </row>
    <row r="338" spans="1:108" ht="18.600000000000001">
      <c r="A338" s="135"/>
      <c r="B338" s="138"/>
      <c r="C338" s="138"/>
      <c r="D338" s="138"/>
      <c r="E338" s="137"/>
      <c r="F338" s="137"/>
      <c r="G338" s="138"/>
      <c r="H338" s="138"/>
      <c r="I338" s="138"/>
      <c r="J338" s="138"/>
      <c r="K338" s="138"/>
      <c r="L338" s="137"/>
      <c r="M338" s="137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  <c r="BL338" s="138"/>
      <c r="BM338" s="138"/>
      <c r="BN338" s="138"/>
      <c r="BO338" s="138"/>
      <c r="BP338" s="138"/>
      <c r="BQ338" s="138"/>
      <c r="BR338" s="138"/>
      <c r="BS338" s="138"/>
      <c r="BT338" s="138"/>
      <c r="BU338" s="138"/>
      <c r="BV338" s="138"/>
      <c r="BW338" s="138"/>
      <c r="BX338" s="138"/>
      <c r="BY338" s="138"/>
      <c r="BZ338" s="138"/>
      <c r="CA338" s="138"/>
      <c r="CB338" s="138"/>
      <c r="CC338" s="138"/>
      <c r="CD338" s="138"/>
      <c r="CE338" s="138"/>
      <c r="CF338" s="138"/>
      <c r="CG338" s="138"/>
      <c r="CH338" s="138"/>
      <c r="CI338" s="138"/>
      <c r="CJ338" s="138"/>
      <c r="CK338" s="138"/>
      <c r="CL338" s="138"/>
      <c r="CM338" s="138"/>
      <c r="CN338" s="138"/>
      <c r="CO338" s="138"/>
      <c r="CP338" s="138"/>
      <c r="CQ338" s="138"/>
      <c r="CR338" s="138"/>
      <c r="CS338" s="138"/>
      <c r="CT338" s="138"/>
      <c r="CU338" s="138"/>
      <c r="CV338" s="138"/>
      <c r="CW338" s="138"/>
      <c r="CX338" s="138"/>
      <c r="CY338" s="138"/>
      <c r="CZ338" s="138"/>
      <c r="DA338" s="138"/>
      <c r="DB338" s="138"/>
      <c r="DC338" s="138"/>
      <c r="DD338" s="138"/>
    </row>
    <row r="339" spans="1:108" ht="18.600000000000001">
      <c r="A339" s="135"/>
      <c r="B339" s="138"/>
      <c r="C339" s="137"/>
      <c r="D339" s="137"/>
      <c r="E339" s="137"/>
      <c r="F339" s="137"/>
      <c r="G339" s="137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  <c r="BL339" s="138"/>
      <c r="BM339" s="138"/>
      <c r="BN339" s="138"/>
      <c r="BO339" s="138"/>
      <c r="BP339" s="138"/>
      <c r="BQ339" s="138"/>
      <c r="BR339" s="138"/>
      <c r="BS339" s="138"/>
      <c r="BT339" s="138"/>
      <c r="BU339" s="138"/>
      <c r="BV339" s="138"/>
      <c r="BW339" s="138"/>
      <c r="BX339" s="138"/>
      <c r="BY339" s="138"/>
      <c r="BZ339" s="138"/>
      <c r="CA339" s="138"/>
      <c r="CB339" s="138"/>
      <c r="CC339" s="138"/>
      <c r="CD339" s="138"/>
      <c r="CE339" s="138"/>
      <c r="CF339" s="138"/>
      <c r="CG339" s="138"/>
      <c r="CH339" s="138"/>
      <c r="CI339" s="138"/>
      <c r="CJ339" s="138"/>
      <c r="CK339" s="138"/>
      <c r="CL339" s="138"/>
      <c r="CM339" s="138"/>
      <c r="CN339" s="138"/>
      <c r="CO339" s="138"/>
      <c r="CP339" s="138"/>
      <c r="CQ339" s="138"/>
      <c r="CR339" s="138"/>
      <c r="CS339" s="138"/>
      <c r="CT339" s="138"/>
      <c r="CU339" s="138"/>
      <c r="CV339" s="138"/>
      <c r="CW339" s="138"/>
      <c r="CX339" s="138"/>
      <c r="CY339" s="138"/>
      <c r="CZ339" s="138"/>
      <c r="DA339" s="138"/>
      <c r="DB339" s="138"/>
      <c r="DC339" s="138"/>
      <c r="DD339" s="138"/>
    </row>
    <row r="340" spans="1:108" ht="18.600000000000001">
      <c r="A340" s="135"/>
      <c r="B340" s="138"/>
      <c r="C340" s="137"/>
      <c r="D340" s="137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  <c r="BL340" s="138"/>
      <c r="BM340" s="138"/>
      <c r="BN340" s="138"/>
      <c r="BO340" s="138"/>
      <c r="BP340" s="138"/>
      <c r="BQ340" s="138"/>
      <c r="BR340" s="138"/>
      <c r="BS340" s="138"/>
      <c r="BT340" s="138"/>
      <c r="BU340" s="138"/>
      <c r="BV340" s="138"/>
      <c r="BW340" s="138"/>
      <c r="BX340" s="138"/>
      <c r="BY340" s="138"/>
      <c r="BZ340" s="138"/>
      <c r="CA340" s="138"/>
      <c r="CB340" s="138"/>
      <c r="CC340" s="138"/>
      <c r="CD340" s="138"/>
      <c r="CE340" s="138"/>
      <c r="CF340" s="138"/>
      <c r="CG340" s="138"/>
      <c r="CH340" s="138"/>
      <c r="CI340" s="138"/>
      <c r="CJ340" s="138"/>
      <c r="CK340" s="138"/>
      <c r="CL340" s="138"/>
      <c r="CM340" s="138"/>
      <c r="CN340" s="138"/>
      <c r="CO340" s="138"/>
      <c r="CP340" s="138"/>
      <c r="CQ340" s="138"/>
      <c r="CR340" s="138"/>
      <c r="CS340" s="138"/>
      <c r="CT340" s="138"/>
      <c r="CU340" s="138"/>
      <c r="CV340" s="138"/>
      <c r="CW340" s="138"/>
      <c r="CX340" s="138"/>
      <c r="CY340" s="138"/>
      <c r="CZ340" s="138"/>
      <c r="DA340" s="138"/>
      <c r="DB340" s="138"/>
      <c r="DC340" s="138"/>
      <c r="DD340" s="138"/>
    </row>
    <row r="341" spans="1:108" ht="18.600000000000001">
      <c r="A341" s="135"/>
      <c r="B341" s="138"/>
      <c r="C341" s="137"/>
      <c r="D341" s="137"/>
      <c r="E341" s="138"/>
      <c r="F341" s="138"/>
      <c r="G341" s="137"/>
      <c r="H341" s="138"/>
      <c r="I341" s="138"/>
      <c r="J341" s="138"/>
      <c r="K341" s="137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  <c r="BL341" s="138"/>
      <c r="BM341" s="138"/>
      <c r="BN341" s="138"/>
      <c r="BO341" s="138"/>
      <c r="BP341" s="138"/>
      <c r="BQ341" s="138"/>
      <c r="BR341" s="138"/>
      <c r="BS341" s="138"/>
      <c r="BT341" s="138"/>
      <c r="BU341" s="138"/>
      <c r="BV341" s="138"/>
      <c r="BW341" s="138"/>
      <c r="BX341" s="138"/>
      <c r="BY341" s="138"/>
      <c r="BZ341" s="138"/>
      <c r="CA341" s="138"/>
      <c r="CB341" s="138"/>
      <c r="CC341" s="138"/>
      <c r="CD341" s="138"/>
      <c r="CE341" s="138"/>
      <c r="CF341" s="138"/>
      <c r="CG341" s="138"/>
      <c r="CH341" s="138"/>
      <c r="CI341" s="138"/>
      <c r="CJ341" s="138"/>
      <c r="CK341" s="138"/>
      <c r="CL341" s="138"/>
      <c r="CM341" s="138"/>
      <c r="CN341" s="138"/>
      <c r="CO341" s="138"/>
      <c r="CP341" s="138"/>
      <c r="CQ341" s="138"/>
      <c r="CR341" s="138"/>
      <c r="CS341" s="138"/>
      <c r="CT341" s="138"/>
      <c r="CU341" s="138"/>
      <c r="CV341" s="138"/>
      <c r="CW341" s="138"/>
      <c r="CX341" s="138"/>
      <c r="CY341" s="138"/>
      <c r="CZ341" s="138"/>
      <c r="DA341" s="138"/>
      <c r="DB341" s="138"/>
      <c r="DC341" s="138"/>
      <c r="DD341" s="138"/>
    </row>
    <row r="342" spans="1:108" ht="18.600000000000001">
      <c r="A342" s="135"/>
      <c r="B342" s="138"/>
      <c r="C342" s="137"/>
      <c r="D342" s="137"/>
      <c r="E342" s="138"/>
      <c r="F342" s="138"/>
      <c r="G342" s="138"/>
      <c r="H342" s="138"/>
      <c r="I342" s="138"/>
      <c r="J342" s="137"/>
      <c r="K342" s="137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  <c r="BL342" s="138"/>
      <c r="BM342" s="138"/>
      <c r="BN342" s="138"/>
      <c r="BO342" s="138"/>
      <c r="BP342" s="138"/>
      <c r="BQ342" s="138"/>
      <c r="BR342" s="138"/>
      <c r="BS342" s="138"/>
      <c r="BT342" s="138"/>
      <c r="BU342" s="138"/>
      <c r="BV342" s="138"/>
      <c r="BW342" s="138"/>
      <c r="BX342" s="138"/>
      <c r="BY342" s="138"/>
      <c r="BZ342" s="138"/>
      <c r="CA342" s="138"/>
      <c r="CB342" s="138"/>
      <c r="CC342" s="138"/>
      <c r="CD342" s="138"/>
      <c r="CE342" s="138"/>
      <c r="CF342" s="138"/>
      <c r="CG342" s="138"/>
      <c r="CH342" s="138"/>
      <c r="CI342" s="138"/>
      <c r="CJ342" s="138"/>
      <c r="CK342" s="138"/>
      <c r="CL342" s="138"/>
      <c r="CM342" s="138"/>
      <c r="CN342" s="138"/>
      <c r="CO342" s="138"/>
      <c r="CP342" s="138"/>
      <c r="CQ342" s="138"/>
      <c r="CR342" s="138"/>
      <c r="CS342" s="138"/>
      <c r="CT342" s="138"/>
      <c r="CU342" s="138"/>
      <c r="CV342" s="138"/>
      <c r="CW342" s="138"/>
      <c r="CX342" s="138"/>
      <c r="CY342" s="138"/>
      <c r="CZ342" s="138"/>
      <c r="DA342" s="138"/>
      <c r="DB342" s="138"/>
      <c r="DC342" s="138"/>
      <c r="DD342" s="138"/>
    </row>
    <row r="343" spans="1:108" ht="18.600000000000001">
      <c r="A343" s="135"/>
      <c r="B343" s="138"/>
      <c r="C343" s="137"/>
      <c r="D343" s="137"/>
      <c r="E343" s="138"/>
      <c r="F343" s="138"/>
      <c r="G343" s="138"/>
      <c r="H343" s="138"/>
      <c r="I343" s="138"/>
      <c r="J343" s="137"/>
      <c r="K343" s="137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  <c r="BL343" s="138"/>
      <c r="BM343" s="138"/>
      <c r="BN343" s="138"/>
      <c r="BO343" s="138"/>
      <c r="BP343" s="138"/>
      <c r="BQ343" s="138"/>
      <c r="BR343" s="138"/>
      <c r="BS343" s="138"/>
      <c r="BT343" s="138"/>
      <c r="BU343" s="138"/>
      <c r="BV343" s="138"/>
      <c r="BW343" s="138"/>
      <c r="BX343" s="138"/>
      <c r="BY343" s="138"/>
      <c r="BZ343" s="138"/>
      <c r="CA343" s="138"/>
      <c r="CB343" s="138"/>
      <c r="CC343" s="138"/>
      <c r="CD343" s="138"/>
      <c r="CE343" s="138"/>
      <c r="CF343" s="138"/>
      <c r="CG343" s="138"/>
      <c r="CH343" s="138"/>
      <c r="CI343" s="138"/>
      <c r="CJ343" s="138"/>
      <c r="CK343" s="138"/>
      <c r="CL343" s="138"/>
      <c r="CM343" s="138"/>
      <c r="CN343" s="138"/>
      <c r="CO343" s="138"/>
      <c r="CP343" s="138"/>
      <c r="CQ343" s="138"/>
      <c r="CR343" s="138"/>
      <c r="CS343" s="138"/>
      <c r="CT343" s="138"/>
      <c r="CU343" s="138"/>
      <c r="CV343" s="138"/>
      <c r="CW343" s="138"/>
      <c r="CX343" s="138"/>
      <c r="CY343" s="138"/>
      <c r="CZ343" s="138"/>
      <c r="DA343" s="138"/>
      <c r="DB343" s="138"/>
      <c r="DC343" s="138"/>
      <c r="DD343" s="138"/>
    </row>
    <row r="344" spans="1:108" ht="18.600000000000001">
      <c r="A344" s="135"/>
      <c r="B344" s="138"/>
      <c r="C344" s="137"/>
      <c r="D344" s="137"/>
      <c r="E344" s="137"/>
      <c r="F344" s="137"/>
      <c r="G344" s="138"/>
      <c r="H344" s="138"/>
      <c r="I344" s="138"/>
      <c r="J344" s="137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  <c r="BL344" s="138"/>
      <c r="BM344" s="138"/>
      <c r="BN344" s="138"/>
      <c r="BO344" s="138"/>
      <c r="BP344" s="138"/>
      <c r="BQ344" s="138"/>
      <c r="BR344" s="138"/>
      <c r="BS344" s="138"/>
      <c r="BT344" s="138"/>
      <c r="BU344" s="138"/>
      <c r="BV344" s="138"/>
      <c r="BW344" s="138"/>
      <c r="BX344" s="138"/>
      <c r="BY344" s="138"/>
      <c r="BZ344" s="138"/>
      <c r="CA344" s="138"/>
      <c r="CB344" s="138"/>
      <c r="CC344" s="138"/>
      <c r="CD344" s="138"/>
      <c r="CE344" s="138"/>
      <c r="CF344" s="138"/>
      <c r="CG344" s="138"/>
      <c r="CH344" s="138"/>
      <c r="CI344" s="138"/>
      <c r="CJ344" s="138"/>
      <c r="CK344" s="138"/>
      <c r="CL344" s="138"/>
      <c r="CM344" s="138"/>
      <c r="CN344" s="138"/>
      <c r="CO344" s="138"/>
      <c r="CP344" s="138"/>
      <c r="CQ344" s="138"/>
      <c r="CR344" s="138"/>
      <c r="CS344" s="138"/>
      <c r="CT344" s="138"/>
      <c r="CU344" s="138"/>
      <c r="CV344" s="138"/>
      <c r="CW344" s="138"/>
      <c r="CX344" s="138"/>
      <c r="CY344" s="138"/>
      <c r="CZ344" s="138"/>
      <c r="DA344" s="138"/>
      <c r="DB344" s="138"/>
      <c r="DC344" s="138"/>
      <c r="DD344" s="138"/>
    </row>
    <row r="345" spans="1:108" ht="18.600000000000001">
      <c r="A345" s="135"/>
      <c r="B345" s="138"/>
      <c r="C345" s="137"/>
      <c r="D345" s="137"/>
      <c r="E345" s="138"/>
      <c r="F345" s="138"/>
      <c r="G345" s="137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  <c r="BL345" s="138"/>
      <c r="BM345" s="138"/>
      <c r="BN345" s="138"/>
      <c r="BO345" s="138"/>
      <c r="BP345" s="138"/>
      <c r="BQ345" s="138"/>
      <c r="BR345" s="138"/>
      <c r="BS345" s="138"/>
      <c r="BT345" s="138"/>
      <c r="BU345" s="138"/>
      <c r="BV345" s="138"/>
      <c r="BW345" s="138"/>
      <c r="BX345" s="138"/>
      <c r="BY345" s="138"/>
      <c r="BZ345" s="138"/>
      <c r="CA345" s="138"/>
      <c r="CB345" s="138"/>
      <c r="CC345" s="138"/>
      <c r="CD345" s="138"/>
      <c r="CE345" s="138"/>
      <c r="CF345" s="138"/>
      <c r="CG345" s="138"/>
      <c r="CH345" s="138"/>
      <c r="CI345" s="138"/>
      <c r="CJ345" s="138"/>
      <c r="CK345" s="138"/>
      <c r="CL345" s="138"/>
      <c r="CM345" s="138"/>
      <c r="CN345" s="138"/>
      <c r="CO345" s="138"/>
      <c r="CP345" s="138"/>
      <c r="CQ345" s="138"/>
      <c r="CR345" s="138"/>
      <c r="CS345" s="138"/>
      <c r="CT345" s="138"/>
      <c r="CU345" s="138"/>
      <c r="CV345" s="138"/>
      <c r="CW345" s="138"/>
      <c r="CX345" s="138"/>
      <c r="CY345" s="138"/>
      <c r="CZ345" s="138"/>
      <c r="DA345" s="138"/>
      <c r="DB345" s="138"/>
      <c r="DC345" s="138"/>
      <c r="DD345" s="138"/>
    </row>
    <row r="346" spans="1:108" ht="18.600000000000001">
      <c r="A346" s="135"/>
      <c r="B346" s="138"/>
      <c r="C346" s="137"/>
      <c r="D346" s="137"/>
      <c r="E346" s="137"/>
      <c r="F346" s="137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  <c r="BL346" s="138"/>
      <c r="BM346" s="138"/>
      <c r="BN346" s="138"/>
      <c r="BO346" s="138"/>
      <c r="BP346" s="138"/>
      <c r="BQ346" s="138"/>
      <c r="BR346" s="138"/>
      <c r="BS346" s="138"/>
      <c r="BT346" s="138"/>
      <c r="BU346" s="138"/>
      <c r="BV346" s="138"/>
      <c r="BW346" s="138"/>
      <c r="BX346" s="138"/>
      <c r="BY346" s="138"/>
      <c r="BZ346" s="138"/>
      <c r="CA346" s="138"/>
      <c r="CB346" s="138"/>
      <c r="CC346" s="138"/>
      <c r="CD346" s="138"/>
      <c r="CE346" s="138"/>
      <c r="CF346" s="138"/>
      <c r="CG346" s="138"/>
      <c r="CH346" s="138"/>
      <c r="CI346" s="138"/>
      <c r="CJ346" s="138"/>
      <c r="CK346" s="138"/>
      <c r="CL346" s="138"/>
      <c r="CM346" s="138"/>
      <c r="CN346" s="138"/>
      <c r="CO346" s="138"/>
      <c r="CP346" s="138"/>
      <c r="CQ346" s="138"/>
      <c r="CR346" s="138"/>
      <c r="CS346" s="138"/>
      <c r="CT346" s="138"/>
      <c r="CU346" s="138"/>
      <c r="CV346" s="138"/>
      <c r="CW346" s="138"/>
      <c r="CX346" s="138"/>
      <c r="CY346" s="138"/>
      <c r="CZ346" s="138"/>
      <c r="DA346" s="138"/>
      <c r="DB346" s="138"/>
      <c r="DC346" s="138"/>
      <c r="DD346" s="138"/>
    </row>
    <row r="347" spans="1:108" ht="18.600000000000001">
      <c r="A347" s="135"/>
      <c r="B347" s="138"/>
      <c r="C347" s="137"/>
      <c r="D347" s="137"/>
      <c r="E347" s="137"/>
      <c r="F347" s="137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  <c r="BL347" s="138"/>
      <c r="BM347" s="138"/>
      <c r="BN347" s="138"/>
      <c r="BO347" s="138"/>
      <c r="BP347" s="138"/>
      <c r="BQ347" s="138"/>
      <c r="BR347" s="138"/>
      <c r="BS347" s="138"/>
      <c r="BT347" s="138"/>
      <c r="BU347" s="138"/>
      <c r="BV347" s="138"/>
      <c r="BW347" s="138"/>
      <c r="BX347" s="138"/>
      <c r="BY347" s="138"/>
      <c r="BZ347" s="138"/>
      <c r="CA347" s="138"/>
      <c r="CB347" s="138"/>
      <c r="CC347" s="138"/>
      <c r="CD347" s="138"/>
      <c r="CE347" s="138"/>
      <c r="CF347" s="138"/>
      <c r="CG347" s="138"/>
      <c r="CH347" s="138"/>
      <c r="CI347" s="138"/>
      <c r="CJ347" s="138"/>
      <c r="CK347" s="138"/>
      <c r="CL347" s="138"/>
      <c r="CM347" s="138"/>
      <c r="CN347" s="138"/>
      <c r="CO347" s="138"/>
      <c r="CP347" s="138"/>
      <c r="CQ347" s="138"/>
      <c r="CR347" s="138"/>
      <c r="CS347" s="138"/>
      <c r="CT347" s="138"/>
      <c r="CU347" s="138"/>
      <c r="CV347" s="138"/>
      <c r="CW347" s="138"/>
      <c r="CX347" s="138"/>
      <c r="CY347" s="138"/>
      <c r="CZ347" s="138"/>
      <c r="DA347" s="138"/>
      <c r="DB347" s="138"/>
      <c r="DC347" s="138"/>
      <c r="DD347" s="138"/>
    </row>
    <row r="348" spans="1:108" ht="18.600000000000001">
      <c r="A348" s="135"/>
      <c r="B348" s="138"/>
      <c r="C348" s="137"/>
      <c r="D348" s="137"/>
      <c r="E348" s="137"/>
      <c r="F348" s="138"/>
      <c r="G348" s="137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  <c r="BL348" s="138"/>
      <c r="BM348" s="138"/>
      <c r="BN348" s="138"/>
      <c r="BO348" s="138"/>
      <c r="BP348" s="138"/>
      <c r="BQ348" s="138"/>
      <c r="BR348" s="138"/>
      <c r="BS348" s="138"/>
      <c r="BT348" s="138"/>
      <c r="BU348" s="138"/>
      <c r="BV348" s="138"/>
      <c r="BW348" s="138"/>
      <c r="BX348" s="138"/>
      <c r="BY348" s="138"/>
      <c r="BZ348" s="138"/>
      <c r="CA348" s="138"/>
      <c r="CB348" s="138"/>
      <c r="CC348" s="138"/>
      <c r="CD348" s="138"/>
      <c r="CE348" s="138"/>
      <c r="CF348" s="138"/>
      <c r="CG348" s="138"/>
      <c r="CH348" s="138"/>
      <c r="CI348" s="138"/>
      <c r="CJ348" s="138"/>
      <c r="CK348" s="138"/>
      <c r="CL348" s="138"/>
      <c r="CM348" s="138"/>
      <c r="CN348" s="138"/>
      <c r="CO348" s="138"/>
      <c r="CP348" s="138"/>
      <c r="CQ348" s="138"/>
      <c r="CR348" s="138"/>
      <c r="CS348" s="138"/>
      <c r="CT348" s="138"/>
      <c r="CU348" s="138"/>
      <c r="CV348" s="138"/>
      <c r="CW348" s="138"/>
      <c r="CX348" s="138"/>
      <c r="CY348" s="138"/>
      <c r="CZ348" s="138"/>
      <c r="DA348" s="138"/>
      <c r="DB348" s="138"/>
      <c r="DC348" s="138"/>
      <c r="DD348" s="138"/>
    </row>
    <row r="349" spans="1:108" ht="18.600000000000001">
      <c r="A349" s="135"/>
      <c r="B349" s="138"/>
      <c r="C349" s="137"/>
      <c r="D349" s="137"/>
      <c r="E349" s="138"/>
      <c r="F349" s="138"/>
      <c r="G349" s="137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  <c r="BL349" s="138"/>
      <c r="BM349" s="138"/>
      <c r="BN349" s="138"/>
      <c r="BO349" s="138"/>
      <c r="BP349" s="138"/>
      <c r="BQ349" s="138"/>
      <c r="BR349" s="138"/>
      <c r="BS349" s="138"/>
      <c r="BT349" s="138"/>
      <c r="BU349" s="138"/>
      <c r="BV349" s="138"/>
      <c r="BW349" s="138"/>
      <c r="BX349" s="138"/>
      <c r="BY349" s="138"/>
      <c r="BZ349" s="138"/>
      <c r="CA349" s="138"/>
      <c r="CB349" s="138"/>
      <c r="CC349" s="138"/>
      <c r="CD349" s="138"/>
      <c r="CE349" s="138"/>
      <c r="CF349" s="138"/>
      <c r="CG349" s="138"/>
      <c r="CH349" s="138"/>
      <c r="CI349" s="138"/>
      <c r="CJ349" s="138"/>
      <c r="CK349" s="138"/>
      <c r="CL349" s="138"/>
      <c r="CM349" s="138"/>
      <c r="CN349" s="138"/>
      <c r="CO349" s="138"/>
      <c r="CP349" s="138"/>
      <c r="CQ349" s="138"/>
      <c r="CR349" s="138"/>
      <c r="CS349" s="138"/>
      <c r="CT349" s="138"/>
      <c r="CU349" s="138"/>
      <c r="CV349" s="138"/>
      <c r="CW349" s="138"/>
      <c r="CX349" s="138"/>
      <c r="CY349" s="138"/>
      <c r="CZ349" s="138"/>
      <c r="DA349" s="138"/>
      <c r="DB349" s="138"/>
      <c r="DC349" s="138"/>
      <c r="DD349" s="138"/>
    </row>
    <row r="350" spans="1:108" ht="18.600000000000001">
      <c r="A350" s="135"/>
      <c r="B350" s="138"/>
      <c r="C350" s="137"/>
      <c r="D350" s="137"/>
      <c r="E350" s="137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  <c r="BL350" s="138"/>
      <c r="BM350" s="138"/>
      <c r="BN350" s="138"/>
      <c r="BO350" s="138"/>
      <c r="BP350" s="138"/>
      <c r="BQ350" s="138"/>
      <c r="BR350" s="138"/>
      <c r="BS350" s="138"/>
      <c r="BT350" s="138"/>
      <c r="BU350" s="138"/>
      <c r="BV350" s="138"/>
      <c r="BW350" s="138"/>
      <c r="BX350" s="138"/>
      <c r="BY350" s="138"/>
      <c r="BZ350" s="138"/>
      <c r="CA350" s="138"/>
      <c r="CB350" s="138"/>
      <c r="CC350" s="138"/>
      <c r="CD350" s="138"/>
      <c r="CE350" s="138"/>
      <c r="CF350" s="138"/>
      <c r="CG350" s="138"/>
      <c r="CH350" s="138"/>
      <c r="CI350" s="138"/>
      <c r="CJ350" s="138"/>
      <c r="CK350" s="138"/>
      <c r="CL350" s="138"/>
      <c r="CM350" s="138"/>
      <c r="CN350" s="138"/>
      <c r="CO350" s="138"/>
      <c r="CP350" s="138"/>
      <c r="CQ350" s="138"/>
      <c r="CR350" s="138"/>
      <c r="CS350" s="138"/>
      <c r="CT350" s="138"/>
      <c r="CU350" s="138"/>
      <c r="CV350" s="138"/>
      <c r="CW350" s="138"/>
      <c r="CX350" s="138"/>
      <c r="CY350" s="138"/>
      <c r="CZ350" s="138"/>
      <c r="DA350" s="138"/>
      <c r="DB350" s="138"/>
      <c r="DC350" s="138"/>
      <c r="DD350" s="138"/>
    </row>
    <row r="351" spans="1:108" ht="18.600000000000001">
      <c r="A351" s="135"/>
      <c r="B351" s="138"/>
      <c r="C351" s="137"/>
      <c r="D351" s="137"/>
      <c r="E351" s="138"/>
      <c r="F351" s="138"/>
      <c r="G351" s="137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  <c r="BL351" s="138"/>
      <c r="BM351" s="138"/>
      <c r="BN351" s="138"/>
      <c r="BO351" s="138"/>
      <c r="BP351" s="138"/>
      <c r="BQ351" s="138"/>
      <c r="BR351" s="138"/>
      <c r="BS351" s="138"/>
      <c r="BT351" s="138"/>
      <c r="BU351" s="138"/>
      <c r="BV351" s="138"/>
      <c r="BW351" s="138"/>
      <c r="BX351" s="138"/>
      <c r="BY351" s="138"/>
      <c r="BZ351" s="138"/>
      <c r="CA351" s="138"/>
      <c r="CB351" s="138"/>
      <c r="CC351" s="138"/>
      <c r="CD351" s="138"/>
      <c r="CE351" s="138"/>
      <c r="CF351" s="138"/>
      <c r="CG351" s="138"/>
      <c r="CH351" s="138"/>
      <c r="CI351" s="138"/>
      <c r="CJ351" s="138"/>
      <c r="CK351" s="138"/>
      <c r="CL351" s="138"/>
      <c r="CM351" s="138"/>
      <c r="CN351" s="138"/>
      <c r="CO351" s="138"/>
      <c r="CP351" s="138"/>
      <c r="CQ351" s="138"/>
      <c r="CR351" s="138"/>
      <c r="CS351" s="138"/>
      <c r="CT351" s="138"/>
      <c r="CU351" s="138"/>
      <c r="CV351" s="138"/>
      <c r="CW351" s="138"/>
      <c r="CX351" s="138"/>
      <c r="CY351" s="138"/>
      <c r="CZ351" s="138"/>
      <c r="DA351" s="138"/>
      <c r="DB351" s="138"/>
      <c r="DC351" s="138"/>
      <c r="DD351" s="138"/>
    </row>
    <row r="352" spans="1:108" ht="18.600000000000001">
      <c r="A352" s="135"/>
      <c r="B352" s="138"/>
      <c r="C352" s="137"/>
      <c r="D352" s="137"/>
      <c r="E352" s="137"/>
      <c r="F352" s="137"/>
      <c r="G352" s="137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  <c r="BL352" s="138"/>
      <c r="BM352" s="138"/>
      <c r="BN352" s="138"/>
      <c r="BO352" s="138"/>
      <c r="BP352" s="138"/>
      <c r="BQ352" s="138"/>
      <c r="BR352" s="138"/>
      <c r="BS352" s="138"/>
      <c r="BT352" s="138"/>
      <c r="BU352" s="138"/>
      <c r="BV352" s="138"/>
      <c r="BW352" s="138"/>
      <c r="BX352" s="138"/>
      <c r="BY352" s="138"/>
      <c r="BZ352" s="138"/>
      <c r="CA352" s="138"/>
      <c r="CB352" s="138"/>
      <c r="CC352" s="138"/>
      <c r="CD352" s="138"/>
      <c r="CE352" s="138"/>
      <c r="CF352" s="138"/>
      <c r="CG352" s="138"/>
      <c r="CH352" s="138"/>
      <c r="CI352" s="138"/>
      <c r="CJ352" s="138"/>
      <c r="CK352" s="138"/>
      <c r="CL352" s="138"/>
      <c r="CM352" s="138"/>
      <c r="CN352" s="138"/>
      <c r="CO352" s="138"/>
      <c r="CP352" s="138"/>
      <c r="CQ352" s="138"/>
      <c r="CR352" s="138"/>
      <c r="CS352" s="138"/>
      <c r="CT352" s="138"/>
      <c r="CU352" s="138"/>
      <c r="CV352" s="138"/>
      <c r="CW352" s="138"/>
      <c r="CX352" s="138"/>
      <c r="CY352" s="138"/>
      <c r="CZ352" s="138"/>
      <c r="DA352" s="138"/>
      <c r="DB352" s="138"/>
      <c r="DC352" s="138"/>
      <c r="DD352" s="138"/>
    </row>
    <row r="353" spans="1:108" ht="18.600000000000001">
      <c r="A353" s="135"/>
      <c r="B353" s="138"/>
      <c r="C353" s="138"/>
      <c r="D353" s="138"/>
      <c r="E353" s="138"/>
      <c r="F353" s="138"/>
      <c r="G353" s="137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  <c r="BL353" s="138"/>
      <c r="BM353" s="138"/>
      <c r="BN353" s="138"/>
      <c r="BO353" s="138"/>
      <c r="BP353" s="138"/>
      <c r="BQ353" s="138"/>
      <c r="BR353" s="138"/>
      <c r="BS353" s="138"/>
      <c r="BT353" s="138"/>
      <c r="BU353" s="138"/>
      <c r="BV353" s="138"/>
      <c r="BW353" s="138"/>
      <c r="BX353" s="138"/>
      <c r="BY353" s="138"/>
      <c r="BZ353" s="138"/>
      <c r="CA353" s="138"/>
      <c r="CB353" s="138"/>
      <c r="CC353" s="138"/>
      <c r="CD353" s="138"/>
      <c r="CE353" s="138"/>
      <c r="CF353" s="138"/>
      <c r="CG353" s="138"/>
      <c r="CH353" s="138"/>
      <c r="CI353" s="138"/>
      <c r="CJ353" s="138"/>
      <c r="CK353" s="138"/>
      <c r="CL353" s="138"/>
      <c r="CM353" s="138"/>
      <c r="CN353" s="138"/>
      <c r="CO353" s="138"/>
      <c r="CP353" s="138"/>
      <c r="CQ353" s="138"/>
      <c r="CR353" s="138"/>
      <c r="CS353" s="138"/>
      <c r="CT353" s="138"/>
      <c r="CU353" s="138"/>
      <c r="CV353" s="138"/>
      <c r="CW353" s="138"/>
      <c r="CX353" s="138"/>
      <c r="CY353" s="138"/>
      <c r="CZ353" s="138"/>
      <c r="DA353" s="138"/>
      <c r="DB353" s="138"/>
      <c r="DC353" s="138"/>
      <c r="DD353" s="138"/>
    </row>
    <row r="354" spans="1:108" ht="18.600000000000001">
      <c r="A354" s="135"/>
      <c r="B354" s="138"/>
      <c r="C354" s="137"/>
      <c r="D354" s="137"/>
      <c r="E354" s="137"/>
      <c r="F354" s="137"/>
      <c r="G354" s="137"/>
      <c r="H354" s="137"/>
      <c r="I354" s="137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  <c r="BL354" s="138"/>
      <c r="BM354" s="138"/>
      <c r="BN354" s="138"/>
      <c r="BO354" s="138"/>
      <c r="BP354" s="138"/>
      <c r="BQ354" s="138"/>
      <c r="BR354" s="138"/>
      <c r="BS354" s="138"/>
      <c r="BT354" s="138"/>
      <c r="BU354" s="138"/>
      <c r="BV354" s="138"/>
      <c r="BW354" s="138"/>
      <c r="BX354" s="138"/>
      <c r="BY354" s="138"/>
      <c r="BZ354" s="138"/>
      <c r="CA354" s="138"/>
      <c r="CB354" s="138"/>
      <c r="CC354" s="138"/>
      <c r="CD354" s="138"/>
      <c r="CE354" s="138"/>
      <c r="CF354" s="138"/>
      <c r="CG354" s="138"/>
      <c r="CH354" s="138"/>
      <c r="CI354" s="138"/>
      <c r="CJ354" s="138"/>
      <c r="CK354" s="138"/>
      <c r="CL354" s="138"/>
      <c r="CM354" s="138"/>
      <c r="CN354" s="138"/>
      <c r="CO354" s="138"/>
      <c r="CP354" s="138"/>
      <c r="CQ354" s="138"/>
      <c r="CR354" s="138"/>
      <c r="CS354" s="138"/>
      <c r="CT354" s="138"/>
      <c r="CU354" s="138"/>
      <c r="CV354" s="138"/>
      <c r="CW354" s="138"/>
      <c r="CX354" s="138"/>
      <c r="CY354" s="138"/>
      <c r="CZ354" s="138"/>
      <c r="DA354" s="138"/>
      <c r="DB354" s="138"/>
      <c r="DC354" s="138"/>
      <c r="DD354" s="138"/>
    </row>
    <row r="355" spans="1:108" ht="18.600000000000001">
      <c r="A355" s="135"/>
      <c r="B355" s="138"/>
      <c r="C355" s="137"/>
      <c r="D355" s="137"/>
      <c r="E355" s="137"/>
      <c r="F355" s="138"/>
      <c r="G355" s="137"/>
      <c r="H355" s="137"/>
      <c r="I355" s="137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  <c r="BL355" s="138"/>
      <c r="BM355" s="138"/>
      <c r="BN355" s="138"/>
      <c r="BO355" s="138"/>
      <c r="BP355" s="138"/>
      <c r="BQ355" s="138"/>
      <c r="BR355" s="138"/>
      <c r="BS355" s="138"/>
      <c r="BT355" s="138"/>
      <c r="BU355" s="138"/>
      <c r="BV355" s="138"/>
      <c r="BW355" s="138"/>
      <c r="BX355" s="138"/>
      <c r="BY355" s="138"/>
      <c r="BZ355" s="138"/>
      <c r="CA355" s="138"/>
      <c r="CB355" s="138"/>
      <c r="CC355" s="138"/>
      <c r="CD355" s="138"/>
      <c r="CE355" s="138"/>
      <c r="CF355" s="138"/>
      <c r="CG355" s="138"/>
      <c r="CH355" s="138"/>
      <c r="CI355" s="138"/>
      <c r="CJ355" s="138"/>
      <c r="CK355" s="138"/>
      <c r="CL355" s="138"/>
      <c r="CM355" s="138"/>
      <c r="CN355" s="138"/>
      <c r="CO355" s="138"/>
      <c r="CP355" s="138"/>
      <c r="CQ355" s="138"/>
      <c r="CR355" s="138"/>
      <c r="CS355" s="138"/>
      <c r="CT355" s="138"/>
      <c r="CU355" s="138"/>
      <c r="CV355" s="138"/>
      <c r="CW355" s="138"/>
      <c r="CX355" s="138"/>
      <c r="CY355" s="138"/>
      <c r="CZ355" s="138"/>
      <c r="DA355" s="138"/>
      <c r="DB355" s="138"/>
      <c r="DC355" s="138"/>
      <c r="DD355" s="138"/>
    </row>
    <row r="356" spans="1:108" ht="18.600000000000001">
      <c r="A356" s="135"/>
      <c r="B356" s="138"/>
      <c r="C356" s="137"/>
      <c r="D356" s="137"/>
      <c r="E356" s="137"/>
      <c r="F356" s="138"/>
      <c r="G356" s="138"/>
      <c r="H356" s="137"/>
      <c r="I356" s="137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  <c r="BL356" s="138"/>
      <c r="BM356" s="138"/>
      <c r="BN356" s="138"/>
      <c r="BO356" s="138"/>
      <c r="BP356" s="138"/>
      <c r="BQ356" s="138"/>
      <c r="BR356" s="138"/>
      <c r="BS356" s="138"/>
      <c r="BT356" s="138"/>
      <c r="BU356" s="138"/>
      <c r="BV356" s="138"/>
      <c r="BW356" s="138"/>
      <c r="BX356" s="138"/>
      <c r="BY356" s="138"/>
      <c r="BZ356" s="138"/>
      <c r="CA356" s="138"/>
      <c r="CB356" s="138"/>
      <c r="CC356" s="138"/>
      <c r="CD356" s="138"/>
      <c r="CE356" s="138"/>
      <c r="CF356" s="138"/>
      <c r="CG356" s="138"/>
      <c r="CH356" s="138"/>
      <c r="CI356" s="138"/>
      <c r="CJ356" s="138"/>
      <c r="CK356" s="138"/>
      <c r="CL356" s="138"/>
      <c r="CM356" s="138"/>
      <c r="CN356" s="138"/>
      <c r="CO356" s="138"/>
      <c r="CP356" s="138"/>
      <c r="CQ356" s="138"/>
      <c r="CR356" s="138"/>
      <c r="CS356" s="138"/>
      <c r="CT356" s="138"/>
      <c r="CU356" s="138"/>
      <c r="CV356" s="138"/>
      <c r="CW356" s="138"/>
      <c r="CX356" s="138"/>
      <c r="CY356" s="138"/>
      <c r="CZ356" s="138"/>
      <c r="DA356" s="138"/>
      <c r="DB356" s="138"/>
      <c r="DC356" s="138"/>
      <c r="DD356" s="138"/>
    </row>
    <row r="357" spans="1:108" ht="18.600000000000001">
      <c r="A357" s="135"/>
      <c r="B357" s="138"/>
      <c r="C357" s="137"/>
      <c r="D357" s="137"/>
      <c r="E357" s="137"/>
      <c r="F357" s="137"/>
      <c r="G357" s="137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  <c r="BL357" s="138"/>
      <c r="BM357" s="138"/>
      <c r="BN357" s="138"/>
      <c r="BO357" s="138"/>
      <c r="BP357" s="138"/>
      <c r="BQ357" s="138"/>
      <c r="BR357" s="138"/>
      <c r="BS357" s="138"/>
      <c r="BT357" s="138"/>
      <c r="BU357" s="138"/>
      <c r="BV357" s="138"/>
      <c r="BW357" s="138"/>
      <c r="BX357" s="138"/>
      <c r="BY357" s="138"/>
      <c r="BZ357" s="138"/>
      <c r="CA357" s="138"/>
      <c r="CB357" s="138"/>
      <c r="CC357" s="138"/>
      <c r="CD357" s="138"/>
      <c r="CE357" s="138"/>
      <c r="CF357" s="138"/>
      <c r="CG357" s="138"/>
      <c r="CH357" s="138"/>
      <c r="CI357" s="138"/>
      <c r="CJ357" s="138"/>
      <c r="CK357" s="138"/>
      <c r="CL357" s="138"/>
      <c r="CM357" s="138"/>
      <c r="CN357" s="138"/>
      <c r="CO357" s="138"/>
      <c r="CP357" s="138"/>
      <c r="CQ357" s="138"/>
      <c r="CR357" s="138"/>
      <c r="CS357" s="138"/>
      <c r="CT357" s="138"/>
      <c r="CU357" s="138"/>
      <c r="CV357" s="138"/>
      <c r="CW357" s="138"/>
      <c r="CX357" s="138"/>
      <c r="CY357" s="138"/>
      <c r="CZ357" s="138"/>
      <c r="DA357" s="138"/>
      <c r="DB357" s="138"/>
      <c r="DC357" s="138"/>
      <c r="DD357" s="138"/>
    </row>
    <row r="358" spans="1:108" ht="18.600000000000001">
      <c r="A358" s="135"/>
      <c r="B358" s="138"/>
      <c r="C358" s="137"/>
      <c r="D358" s="137"/>
      <c r="E358" s="137"/>
      <c r="F358" s="137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  <c r="BL358" s="138"/>
      <c r="BM358" s="138"/>
      <c r="BN358" s="138"/>
      <c r="BO358" s="138"/>
      <c r="BP358" s="138"/>
      <c r="BQ358" s="138"/>
      <c r="BR358" s="138"/>
      <c r="BS358" s="138"/>
      <c r="BT358" s="138"/>
      <c r="BU358" s="138"/>
      <c r="BV358" s="138"/>
      <c r="BW358" s="138"/>
      <c r="BX358" s="138"/>
      <c r="BY358" s="138"/>
      <c r="BZ358" s="138"/>
      <c r="CA358" s="138"/>
      <c r="CB358" s="138"/>
      <c r="CC358" s="138"/>
      <c r="CD358" s="138"/>
      <c r="CE358" s="138"/>
      <c r="CF358" s="138"/>
      <c r="CG358" s="138"/>
      <c r="CH358" s="138"/>
      <c r="CI358" s="138"/>
      <c r="CJ358" s="138"/>
      <c r="CK358" s="138"/>
      <c r="CL358" s="138"/>
      <c r="CM358" s="138"/>
      <c r="CN358" s="138"/>
      <c r="CO358" s="138"/>
      <c r="CP358" s="138"/>
      <c r="CQ358" s="138"/>
      <c r="CR358" s="138"/>
      <c r="CS358" s="138"/>
      <c r="CT358" s="138"/>
      <c r="CU358" s="138"/>
      <c r="CV358" s="138"/>
      <c r="CW358" s="138"/>
      <c r="CX358" s="138"/>
      <c r="CY358" s="138"/>
      <c r="CZ358" s="138"/>
      <c r="DA358" s="138"/>
      <c r="DB358" s="138"/>
      <c r="DC358" s="138"/>
      <c r="DD358" s="138"/>
    </row>
    <row r="359" spans="1:108" ht="18.600000000000001">
      <c r="A359" s="135"/>
      <c r="B359" s="138"/>
      <c r="C359" s="137"/>
      <c r="D359" s="137"/>
      <c r="E359" s="137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  <c r="BL359" s="138"/>
      <c r="BM359" s="138"/>
      <c r="BN359" s="138"/>
      <c r="BO359" s="138"/>
      <c r="BP359" s="138"/>
      <c r="BQ359" s="138"/>
      <c r="BR359" s="138"/>
      <c r="BS359" s="138"/>
      <c r="BT359" s="138"/>
      <c r="BU359" s="138"/>
      <c r="BV359" s="138"/>
      <c r="BW359" s="138"/>
      <c r="BX359" s="138"/>
      <c r="BY359" s="138"/>
      <c r="BZ359" s="138"/>
      <c r="CA359" s="138"/>
      <c r="CB359" s="138"/>
      <c r="CC359" s="138"/>
      <c r="CD359" s="138"/>
      <c r="CE359" s="138"/>
      <c r="CF359" s="138"/>
      <c r="CG359" s="138"/>
      <c r="CH359" s="138"/>
      <c r="CI359" s="138"/>
      <c r="CJ359" s="138"/>
      <c r="CK359" s="138"/>
      <c r="CL359" s="138"/>
      <c r="CM359" s="138"/>
      <c r="CN359" s="138"/>
      <c r="CO359" s="138"/>
      <c r="CP359" s="138"/>
      <c r="CQ359" s="138"/>
      <c r="CR359" s="138"/>
      <c r="CS359" s="138"/>
      <c r="CT359" s="138"/>
      <c r="CU359" s="138"/>
      <c r="CV359" s="138"/>
      <c r="CW359" s="138"/>
      <c r="CX359" s="138"/>
      <c r="CY359" s="138"/>
      <c r="CZ359" s="138"/>
      <c r="DA359" s="138"/>
      <c r="DB359" s="138"/>
      <c r="DC359" s="138"/>
      <c r="DD359" s="138"/>
    </row>
    <row r="360" spans="1:108" ht="18.600000000000001">
      <c r="A360" s="135"/>
      <c r="B360" s="138"/>
      <c r="C360" s="137"/>
      <c r="D360" s="137"/>
      <c r="E360" s="137"/>
      <c r="F360" s="137"/>
      <c r="G360" s="137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  <c r="BL360" s="138"/>
      <c r="BM360" s="138"/>
      <c r="BN360" s="138"/>
      <c r="BO360" s="138"/>
      <c r="BP360" s="138"/>
      <c r="BQ360" s="138"/>
      <c r="BR360" s="138"/>
      <c r="BS360" s="138"/>
      <c r="BT360" s="138"/>
      <c r="BU360" s="138"/>
      <c r="BV360" s="138"/>
      <c r="BW360" s="138"/>
      <c r="BX360" s="138"/>
      <c r="BY360" s="138"/>
      <c r="BZ360" s="138"/>
      <c r="CA360" s="138"/>
      <c r="CB360" s="138"/>
      <c r="CC360" s="138"/>
      <c r="CD360" s="138"/>
      <c r="CE360" s="138"/>
      <c r="CF360" s="138"/>
      <c r="CG360" s="138"/>
      <c r="CH360" s="138"/>
      <c r="CI360" s="138"/>
      <c r="CJ360" s="138"/>
      <c r="CK360" s="138"/>
      <c r="CL360" s="138"/>
      <c r="CM360" s="138"/>
      <c r="CN360" s="138"/>
      <c r="CO360" s="138"/>
      <c r="CP360" s="138"/>
      <c r="CQ360" s="138"/>
      <c r="CR360" s="138"/>
      <c r="CS360" s="138"/>
      <c r="CT360" s="138"/>
      <c r="CU360" s="138"/>
      <c r="CV360" s="138"/>
      <c r="CW360" s="138"/>
      <c r="CX360" s="138"/>
      <c r="CY360" s="138"/>
      <c r="CZ360" s="138"/>
      <c r="DA360" s="138"/>
      <c r="DB360" s="138"/>
      <c r="DC360" s="138"/>
      <c r="DD360" s="138"/>
    </row>
    <row r="361" spans="1:108" ht="18.600000000000001">
      <c r="A361" s="135"/>
      <c r="B361" s="138"/>
      <c r="C361" s="137"/>
      <c r="D361" s="137"/>
      <c r="E361" s="138"/>
      <c r="F361" s="138"/>
      <c r="G361" s="137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  <c r="BL361" s="138"/>
      <c r="BM361" s="138"/>
      <c r="BN361" s="138"/>
      <c r="BO361" s="138"/>
      <c r="BP361" s="138"/>
      <c r="BQ361" s="138"/>
      <c r="BR361" s="138"/>
      <c r="BS361" s="138"/>
      <c r="BT361" s="138"/>
      <c r="BU361" s="138"/>
      <c r="BV361" s="138"/>
      <c r="BW361" s="138"/>
      <c r="BX361" s="138"/>
      <c r="BY361" s="138"/>
      <c r="BZ361" s="138"/>
      <c r="CA361" s="138"/>
      <c r="CB361" s="138"/>
      <c r="CC361" s="138"/>
      <c r="CD361" s="138"/>
      <c r="CE361" s="138"/>
      <c r="CF361" s="138"/>
      <c r="CG361" s="138"/>
      <c r="CH361" s="138"/>
      <c r="CI361" s="138"/>
      <c r="CJ361" s="138"/>
      <c r="CK361" s="138"/>
      <c r="CL361" s="138"/>
      <c r="CM361" s="138"/>
      <c r="CN361" s="138"/>
      <c r="CO361" s="138"/>
      <c r="CP361" s="138"/>
      <c r="CQ361" s="138"/>
      <c r="CR361" s="138"/>
      <c r="CS361" s="138"/>
      <c r="CT361" s="138"/>
      <c r="CU361" s="138"/>
      <c r="CV361" s="138"/>
      <c r="CW361" s="138"/>
      <c r="CX361" s="138"/>
      <c r="CY361" s="138"/>
      <c r="CZ361" s="138"/>
      <c r="DA361" s="138"/>
      <c r="DB361" s="138"/>
      <c r="DC361" s="138"/>
      <c r="DD361" s="138"/>
    </row>
    <row r="362" spans="1:108" ht="18.600000000000001">
      <c r="A362" s="135"/>
      <c r="B362" s="138"/>
      <c r="C362" s="137"/>
      <c r="D362" s="137"/>
      <c r="E362" s="138"/>
      <c r="F362" s="138"/>
      <c r="G362" s="137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  <c r="BL362" s="138"/>
      <c r="BM362" s="138"/>
      <c r="BN362" s="138"/>
      <c r="BO362" s="138"/>
      <c r="BP362" s="138"/>
      <c r="BQ362" s="138"/>
      <c r="BR362" s="138"/>
      <c r="BS362" s="138"/>
      <c r="BT362" s="138"/>
      <c r="BU362" s="138"/>
      <c r="BV362" s="138"/>
      <c r="BW362" s="138"/>
      <c r="BX362" s="138"/>
      <c r="BY362" s="138"/>
      <c r="BZ362" s="138"/>
      <c r="CA362" s="138"/>
      <c r="CB362" s="138"/>
      <c r="CC362" s="138"/>
      <c r="CD362" s="138"/>
      <c r="CE362" s="138"/>
      <c r="CF362" s="138"/>
      <c r="CG362" s="138"/>
      <c r="CH362" s="138"/>
      <c r="CI362" s="138"/>
      <c r="CJ362" s="138"/>
      <c r="CK362" s="138"/>
      <c r="CL362" s="138"/>
      <c r="CM362" s="138"/>
      <c r="CN362" s="138"/>
      <c r="CO362" s="138"/>
      <c r="CP362" s="138"/>
      <c r="CQ362" s="138"/>
      <c r="CR362" s="138"/>
      <c r="CS362" s="138"/>
      <c r="CT362" s="138"/>
      <c r="CU362" s="138"/>
      <c r="CV362" s="138"/>
      <c r="CW362" s="138"/>
      <c r="CX362" s="138"/>
      <c r="CY362" s="138"/>
      <c r="CZ362" s="138"/>
      <c r="DA362" s="138"/>
      <c r="DB362" s="138"/>
      <c r="DC362" s="138"/>
      <c r="DD362" s="138"/>
    </row>
    <row r="363" spans="1:108" ht="18.600000000000001">
      <c r="A363" s="135"/>
      <c r="B363" s="138"/>
      <c r="C363" s="137"/>
      <c r="D363" s="137"/>
      <c r="E363" s="137"/>
      <c r="F363" s="137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  <c r="BL363" s="138"/>
      <c r="BM363" s="138"/>
      <c r="BN363" s="138"/>
      <c r="BO363" s="138"/>
      <c r="BP363" s="138"/>
      <c r="BQ363" s="138"/>
      <c r="BR363" s="138"/>
      <c r="BS363" s="138"/>
      <c r="BT363" s="138"/>
      <c r="BU363" s="138"/>
      <c r="BV363" s="138"/>
      <c r="BW363" s="138"/>
      <c r="BX363" s="138"/>
      <c r="BY363" s="138"/>
      <c r="BZ363" s="138"/>
      <c r="CA363" s="138"/>
      <c r="CB363" s="138"/>
      <c r="CC363" s="138"/>
      <c r="CD363" s="138"/>
      <c r="CE363" s="138"/>
      <c r="CF363" s="138"/>
      <c r="CG363" s="138"/>
      <c r="CH363" s="138"/>
      <c r="CI363" s="138"/>
      <c r="CJ363" s="138"/>
      <c r="CK363" s="138"/>
      <c r="CL363" s="138"/>
      <c r="CM363" s="138"/>
      <c r="CN363" s="138"/>
      <c r="CO363" s="138"/>
      <c r="CP363" s="138"/>
      <c r="CQ363" s="138"/>
      <c r="CR363" s="138"/>
      <c r="CS363" s="138"/>
      <c r="CT363" s="138"/>
      <c r="CU363" s="138"/>
      <c r="CV363" s="138"/>
      <c r="CW363" s="138"/>
      <c r="CX363" s="138"/>
      <c r="CY363" s="138"/>
      <c r="CZ363" s="138"/>
      <c r="DA363" s="138"/>
      <c r="DB363" s="138"/>
      <c r="DC363" s="138"/>
      <c r="DD363" s="138"/>
    </row>
    <row r="364" spans="1:108" ht="18.600000000000001">
      <c r="A364" s="135"/>
      <c r="B364" s="138"/>
      <c r="C364" s="137"/>
      <c r="D364" s="137"/>
      <c r="E364" s="137"/>
      <c r="F364" s="137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  <c r="BL364" s="138"/>
      <c r="BM364" s="138"/>
      <c r="BN364" s="138"/>
      <c r="BO364" s="138"/>
      <c r="BP364" s="138"/>
      <c r="BQ364" s="138"/>
      <c r="BR364" s="138"/>
      <c r="BS364" s="138"/>
      <c r="BT364" s="138"/>
      <c r="BU364" s="138"/>
      <c r="BV364" s="138"/>
      <c r="BW364" s="138"/>
      <c r="BX364" s="138"/>
      <c r="BY364" s="138"/>
      <c r="BZ364" s="138"/>
      <c r="CA364" s="138"/>
      <c r="CB364" s="138"/>
      <c r="CC364" s="138"/>
      <c r="CD364" s="138"/>
      <c r="CE364" s="138"/>
      <c r="CF364" s="138"/>
      <c r="CG364" s="138"/>
      <c r="CH364" s="138"/>
      <c r="CI364" s="138"/>
      <c r="CJ364" s="138"/>
      <c r="CK364" s="138"/>
      <c r="CL364" s="138"/>
      <c r="CM364" s="138"/>
      <c r="CN364" s="138"/>
      <c r="CO364" s="138"/>
      <c r="CP364" s="138"/>
      <c r="CQ364" s="138"/>
      <c r="CR364" s="138"/>
      <c r="CS364" s="138"/>
      <c r="CT364" s="138"/>
      <c r="CU364" s="138"/>
      <c r="CV364" s="138"/>
      <c r="CW364" s="138"/>
      <c r="CX364" s="138"/>
      <c r="CY364" s="138"/>
      <c r="CZ364" s="138"/>
      <c r="DA364" s="138"/>
      <c r="DB364" s="138"/>
      <c r="DC364" s="138"/>
      <c r="DD364" s="138"/>
    </row>
    <row r="365" spans="1:108" ht="18.600000000000001">
      <c r="A365" s="135"/>
      <c r="B365" s="138"/>
      <c r="C365" s="137"/>
      <c r="D365" s="137"/>
      <c r="E365" s="137"/>
      <c r="F365" s="137"/>
      <c r="G365" s="137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  <c r="BL365" s="138"/>
      <c r="BM365" s="138"/>
      <c r="BN365" s="138"/>
      <c r="BO365" s="138"/>
      <c r="BP365" s="138"/>
      <c r="BQ365" s="138"/>
      <c r="BR365" s="138"/>
      <c r="BS365" s="138"/>
      <c r="BT365" s="138"/>
      <c r="BU365" s="138"/>
      <c r="BV365" s="138"/>
      <c r="BW365" s="138"/>
      <c r="BX365" s="138"/>
      <c r="BY365" s="138"/>
      <c r="BZ365" s="138"/>
      <c r="CA365" s="138"/>
      <c r="CB365" s="138"/>
      <c r="CC365" s="138"/>
      <c r="CD365" s="138"/>
      <c r="CE365" s="138"/>
      <c r="CF365" s="138"/>
      <c r="CG365" s="138"/>
      <c r="CH365" s="138"/>
      <c r="CI365" s="138"/>
      <c r="CJ365" s="138"/>
      <c r="CK365" s="138"/>
      <c r="CL365" s="138"/>
      <c r="CM365" s="138"/>
      <c r="CN365" s="138"/>
      <c r="CO365" s="138"/>
      <c r="CP365" s="138"/>
      <c r="CQ365" s="138"/>
      <c r="CR365" s="138"/>
      <c r="CS365" s="138"/>
      <c r="CT365" s="138"/>
      <c r="CU365" s="138"/>
      <c r="CV365" s="138"/>
      <c r="CW365" s="138"/>
      <c r="CX365" s="138"/>
      <c r="CY365" s="138"/>
      <c r="CZ365" s="138"/>
      <c r="DA365" s="138"/>
      <c r="DB365" s="138"/>
      <c r="DC365" s="138"/>
      <c r="DD365" s="138"/>
    </row>
    <row r="366" spans="1:108" ht="18.600000000000001">
      <c r="A366" s="135"/>
      <c r="B366" s="138"/>
      <c r="C366" s="137"/>
      <c r="D366" s="137"/>
      <c r="E366" s="137"/>
      <c r="F366" s="137"/>
      <c r="G366" s="137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  <c r="BL366" s="138"/>
      <c r="BM366" s="138"/>
      <c r="BN366" s="138"/>
      <c r="BO366" s="138"/>
      <c r="BP366" s="138"/>
      <c r="BQ366" s="138"/>
      <c r="BR366" s="138"/>
      <c r="BS366" s="138"/>
      <c r="BT366" s="138"/>
      <c r="BU366" s="138"/>
      <c r="BV366" s="138"/>
      <c r="BW366" s="138"/>
      <c r="BX366" s="138"/>
      <c r="BY366" s="138"/>
      <c r="BZ366" s="138"/>
      <c r="CA366" s="138"/>
      <c r="CB366" s="138"/>
      <c r="CC366" s="138"/>
      <c r="CD366" s="138"/>
      <c r="CE366" s="138"/>
      <c r="CF366" s="138"/>
      <c r="CG366" s="138"/>
      <c r="CH366" s="138"/>
      <c r="CI366" s="138"/>
      <c r="CJ366" s="138"/>
      <c r="CK366" s="138"/>
      <c r="CL366" s="138"/>
      <c r="CM366" s="138"/>
      <c r="CN366" s="138"/>
      <c r="CO366" s="138"/>
      <c r="CP366" s="138"/>
      <c r="CQ366" s="138"/>
      <c r="CR366" s="138"/>
      <c r="CS366" s="138"/>
      <c r="CT366" s="138"/>
      <c r="CU366" s="138"/>
      <c r="CV366" s="138"/>
      <c r="CW366" s="138"/>
      <c r="CX366" s="138"/>
      <c r="CY366" s="138"/>
      <c r="CZ366" s="138"/>
      <c r="DA366" s="138"/>
      <c r="DB366" s="138"/>
      <c r="DC366" s="138"/>
      <c r="DD366" s="138"/>
    </row>
    <row r="367" spans="1:108" ht="18.600000000000001">
      <c r="A367" s="135"/>
      <c r="B367" s="138"/>
      <c r="C367" s="137"/>
      <c r="D367" s="137"/>
      <c r="E367" s="137"/>
      <c r="F367" s="137"/>
      <c r="G367" s="137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  <c r="BL367" s="138"/>
      <c r="BM367" s="138"/>
      <c r="BN367" s="138"/>
      <c r="BO367" s="138"/>
      <c r="BP367" s="138"/>
      <c r="BQ367" s="138"/>
      <c r="BR367" s="138"/>
      <c r="BS367" s="138"/>
      <c r="BT367" s="138"/>
      <c r="BU367" s="138"/>
      <c r="BV367" s="138"/>
      <c r="BW367" s="138"/>
      <c r="BX367" s="138"/>
      <c r="BY367" s="138"/>
      <c r="BZ367" s="138"/>
      <c r="CA367" s="138"/>
      <c r="CB367" s="138"/>
      <c r="CC367" s="138"/>
      <c r="CD367" s="138"/>
      <c r="CE367" s="138"/>
      <c r="CF367" s="138"/>
      <c r="CG367" s="138"/>
      <c r="CH367" s="138"/>
      <c r="CI367" s="138"/>
      <c r="CJ367" s="138"/>
      <c r="CK367" s="138"/>
      <c r="CL367" s="138"/>
      <c r="CM367" s="138"/>
      <c r="CN367" s="138"/>
      <c r="CO367" s="138"/>
      <c r="CP367" s="138"/>
      <c r="CQ367" s="138"/>
      <c r="CR367" s="138"/>
      <c r="CS367" s="138"/>
      <c r="CT367" s="138"/>
      <c r="CU367" s="138"/>
      <c r="CV367" s="138"/>
      <c r="CW367" s="138"/>
      <c r="CX367" s="138"/>
      <c r="CY367" s="138"/>
      <c r="CZ367" s="138"/>
      <c r="DA367" s="138"/>
      <c r="DB367" s="138"/>
      <c r="DC367" s="138"/>
      <c r="DD367" s="138"/>
    </row>
    <row r="368" spans="1:108" ht="18.600000000000001">
      <c r="A368" s="135"/>
      <c r="B368" s="138"/>
      <c r="C368" s="137"/>
      <c r="D368" s="137"/>
      <c r="E368" s="138"/>
      <c r="F368" s="138"/>
      <c r="G368" s="137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  <c r="BL368" s="138"/>
      <c r="BM368" s="138"/>
      <c r="BN368" s="138"/>
      <c r="BO368" s="138"/>
      <c r="BP368" s="138"/>
      <c r="BQ368" s="138"/>
      <c r="BR368" s="138"/>
      <c r="BS368" s="138"/>
      <c r="BT368" s="138"/>
      <c r="BU368" s="138"/>
      <c r="BV368" s="138"/>
      <c r="BW368" s="138"/>
      <c r="BX368" s="138"/>
      <c r="BY368" s="138"/>
      <c r="BZ368" s="138"/>
      <c r="CA368" s="138"/>
      <c r="CB368" s="138"/>
      <c r="CC368" s="138"/>
      <c r="CD368" s="138"/>
      <c r="CE368" s="138"/>
      <c r="CF368" s="138"/>
      <c r="CG368" s="138"/>
      <c r="CH368" s="138"/>
      <c r="CI368" s="138"/>
      <c r="CJ368" s="138"/>
      <c r="CK368" s="138"/>
      <c r="CL368" s="138"/>
      <c r="CM368" s="138"/>
      <c r="CN368" s="138"/>
      <c r="CO368" s="138"/>
      <c r="CP368" s="138"/>
      <c r="CQ368" s="138"/>
      <c r="CR368" s="138"/>
      <c r="CS368" s="138"/>
      <c r="CT368" s="138"/>
      <c r="CU368" s="138"/>
      <c r="CV368" s="138"/>
      <c r="CW368" s="138"/>
      <c r="CX368" s="138"/>
      <c r="CY368" s="138"/>
      <c r="CZ368" s="138"/>
      <c r="DA368" s="138"/>
      <c r="DB368" s="138"/>
      <c r="DC368" s="138"/>
      <c r="DD368" s="138"/>
    </row>
    <row r="369" spans="1:108" ht="18.600000000000001">
      <c r="A369" s="135"/>
      <c r="B369" s="138"/>
      <c r="C369" s="137"/>
      <c r="D369" s="137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  <c r="BL369" s="138"/>
      <c r="BM369" s="138"/>
      <c r="BN369" s="138"/>
      <c r="BO369" s="138"/>
      <c r="BP369" s="138"/>
      <c r="BQ369" s="138"/>
      <c r="BR369" s="138"/>
      <c r="BS369" s="138"/>
      <c r="BT369" s="138"/>
      <c r="BU369" s="138"/>
      <c r="BV369" s="138"/>
      <c r="BW369" s="138"/>
      <c r="BX369" s="138"/>
      <c r="BY369" s="138"/>
      <c r="BZ369" s="138"/>
      <c r="CA369" s="138"/>
      <c r="CB369" s="138"/>
      <c r="CC369" s="138"/>
      <c r="CD369" s="138"/>
      <c r="CE369" s="138"/>
      <c r="CF369" s="138"/>
      <c r="CG369" s="138"/>
      <c r="CH369" s="138"/>
      <c r="CI369" s="138"/>
      <c r="CJ369" s="138"/>
      <c r="CK369" s="138"/>
      <c r="CL369" s="138"/>
      <c r="CM369" s="138"/>
      <c r="CN369" s="138"/>
      <c r="CO369" s="138"/>
      <c r="CP369" s="138"/>
      <c r="CQ369" s="138"/>
      <c r="CR369" s="138"/>
      <c r="CS369" s="138"/>
      <c r="CT369" s="138"/>
      <c r="CU369" s="138"/>
      <c r="CV369" s="138"/>
      <c r="CW369" s="138"/>
      <c r="CX369" s="138"/>
      <c r="CY369" s="138"/>
      <c r="CZ369" s="138"/>
      <c r="DA369" s="138"/>
      <c r="DB369" s="138"/>
      <c r="DC369" s="138"/>
      <c r="DD369" s="138"/>
    </row>
    <row r="370" spans="1:108" ht="18.600000000000001">
      <c r="A370" s="135"/>
      <c r="B370" s="138"/>
      <c r="C370" s="137"/>
      <c r="D370" s="137"/>
      <c r="E370" s="137"/>
      <c r="F370" s="137"/>
      <c r="G370" s="137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  <c r="BL370" s="138"/>
      <c r="BM370" s="138"/>
      <c r="BN370" s="138"/>
      <c r="BO370" s="138"/>
      <c r="BP370" s="138"/>
      <c r="BQ370" s="138"/>
      <c r="BR370" s="138"/>
      <c r="BS370" s="138"/>
      <c r="BT370" s="138"/>
      <c r="BU370" s="138"/>
      <c r="BV370" s="138"/>
      <c r="BW370" s="138"/>
      <c r="BX370" s="138"/>
      <c r="BY370" s="138"/>
      <c r="BZ370" s="138"/>
      <c r="CA370" s="138"/>
      <c r="CB370" s="138"/>
      <c r="CC370" s="138"/>
      <c r="CD370" s="138"/>
      <c r="CE370" s="138"/>
      <c r="CF370" s="138"/>
      <c r="CG370" s="138"/>
      <c r="CH370" s="138"/>
      <c r="CI370" s="138"/>
      <c r="CJ370" s="138"/>
      <c r="CK370" s="138"/>
      <c r="CL370" s="138"/>
      <c r="CM370" s="138"/>
      <c r="CN370" s="138"/>
      <c r="CO370" s="138"/>
      <c r="CP370" s="138"/>
      <c r="CQ370" s="138"/>
      <c r="CR370" s="138"/>
      <c r="CS370" s="138"/>
      <c r="CT370" s="138"/>
      <c r="CU370" s="138"/>
      <c r="CV370" s="138"/>
      <c r="CW370" s="138"/>
      <c r="CX370" s="138"/>
      <c r="CY370" s="138"/>
      <c r="CZ370" s="138"/>
      <c r="DA370" s="138"/>
      <c r="DB370" s="138"/>
      <c r="DC370" s="138"/>
      <c r="DD370" s="138"/>
    </row>
    <row r="371" spans="1:108" ht="18.600000000000001">
      <c r="A371" s="135"/>
      <c r="B371" s="138"/>
      <c r="C371" s="137"/>
      <c r="D371" s="137"/>
      <c r="E371" s="138"/>
      <c r="F371" s="138"/>
      <c r="G371" s="137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  <c r="BL371" s="138"/>
      <c r="BM371" s="138"/>
      <c r="BN371" s="138"/>
      <c r="BO371" s="138"/>
      <c r="BP371" s="138"/>
      <c r="BQ371" s="138"/>
      <c r="BR371" s="138"/>
      <c r="BS371" s="138"/>
      <c r="BT371" s="138"/>
      <c r="BU371" s="138"/>
      <c r="BV371" s="138"/>
      <c r="BW371" s="138"/>
      <c r="BX371" s="138"/>
      <c r="BY371" s="138"/>
      <c r="BZ371" s="138"/>
      <c r="CA371" s="138"/>
      <c r="CB371" s="138"/>
      <c r="CC371" s="138"/>
      <c r="CD371" s="138"/>
      <c r="CE371" s="138"/>
      <c r="CF371" s="138"/>
      <c r="CG371" s="138"/>
      <c r="CH371" s="138"/>
      <c r="CI371" s="138"/>
      <c r="CJ371" s="138"/>
      <c r="CK371" s="138"/>
      <c r="CL371" s="138"/>
      <c r="CM371" s="138"/>
      <c r="CN371" s="138"/>
      <c r="CO371" s="138"/>
      <c r="CP371" s="138"/>
      <c r="CQ371" s="138"/>
      <c r="CR371" s="138"/>
      <c r="CS371" s="138"/>
      <c r="CT371" s="138"/>
      <c r="CU371" s="138"/>
      <c r="CV371" s="138"/>
      <c r="CW371" s="138"/>
      <c r="CX371" s="138"/>
      <c r="CY371" s="138"/>
      <c r="CZ371" s="138"/>
      <c r="DA371" s="138"/>
      <c r="DB371" s="138"/>
      <c r="DC371" s="138"/>
      <c r="DD371" s="138"/>
    </row>
    <row r="372" spans="1:108" ht="18.600000000000001">
      <c r="A372" s="135"/>
      <c r="B372" s="138"/>
      <c r="C372" s="137"/>
      <c r="D372" s="137"/>
      <c r="E372" s="138"/>
      <c r="F372" s="138"/>
      <c r="G372" s="137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  <c r="BL372" s="138"/>
      <c r="BM372" s="138"/>
      <c r="BN372" s="138"/>
      <c r="BO372" s="138"/>
      <c r="BP372" s="138"/>
      <c r="BQ372" s="138"/>
      <c r="BR372" s="138"/>
      <c r="BS372" s="138"/>
      <c r="BT372" s="138"/>
      <c r="BU372" s="138"/>
      <c r="BV372" s="138"/>
      <c r="BW372" s="138"/>
      <c r="BX372" s="138"/>
      <c r="BY372" s="138"/>
      <c r="BZ372" s="138"/>
      <c r="CA372" s="138"/>
      <c r="CB372" s="138"/>
      <c r="CC372" s="138"/>
      <c r="CD372" s="138"/>
      <c r="CE372" s="138"/>
      <c r="CF372" s="138"/>
      <c r="CG372" s="138"/>
      <c r="CH372" s="138"/>
      <c r="CI372" s="138"/>
      <c r="CJ372" s="138"/>
      <c r="CK372" s="138"/>
      <c r="CL372" s="138"/>
      <c r="CM372" s="138"/>
      <c r="CN372" s="138"/>
      <c r="CO372" s="138"/>
      <c r="CP372" s="138"/>
      <c r="CQ372" s="138"/>
      <c r="CR372" s="138"/>
      <c r="CS372" s="138"/>
      <c r="CT372" s="138"/>
      <c r="CU372" s="138"/>
      <c r="CV372" s="138"/>
      <c r="CW372" s="138"/>
      <c r="CX372" s="138"/>
      <c r="CY372" s="138"/>
      <c r="CZ372" s="138"/>
      <c r="DA372" s="138"/>
      <c r="DB372" s="138"/>
      <c r="DC372" s="138"/>
      <c r="DD372" s="138"/>
    </row>
    <row r="373" spans="1:108" ht="18.600000000000001">
      <c r="A373" s="135"/>
      <c r="B373" s="138"/>
      <c r="C373" s="137"/>
      <c r="D373" s="137"/>
      <c r="E373" s="137"/>
      <c r="F373" s="137"/>
      <c r="G373" s="137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  <c r="BL373" s="138"/>
      <c r="BM373" s="138"/>
      <c r="BN373" s="138"/>
      <c r="BO373" s="138"/>
      <c r="BP373" s="138"/>
      <c r="BQ373" s="138"/>
      <c r="BR373" s="138"/>
      <c r="BS373" s="138"/>
      <c r="BT373" s="138"/>
      <c r="BU373" s="138"/>
      <c r="BV373" s="138"/>
      <c r="BW373" s="138"/>
      <c r="BX373" s="138"/>
      <c r="BY373" s="138"/>
      <c r="BZ373" s="138"/>
      <c r="CA373" s="138"/>
      <c r="CB373" s="138"/>
      <c r="CC373" s="138"/>
      <c r="CD373" s="138"/>
      <c r="CE373" s="138"/>
      <c r="CF373" s="138"/>
      <c r="CG373" s="138"/>
      <c r="CH373" s="138"/>
      <c r="CI373" s="138"/>
      <c r="CJ373" s="138"/>
      <c r="CK373" s="138"/>
      <c r="CL373" s="138"/>
      <c r="CM373" s="138"/>
      <c r="CN373" s="138"/>
      <c r="CO373" s="138"/>
      <c r="CP373" s="138"/>
      <c r="CQ373" s="138"/>
      <c r="CR373" s="138"/>
      <c r="CS373" s="138"/>
      <c r="CT373" s="138"/>
      <c r="CU373" s="138"/>
      <c r="CV373" s="138"/>
      <c r="CW373" s="138"/>
      <c r="CX373" s="138"/>
      <c r="CY373" s="138"/>
      <c r="CZ373" s="138"/>
      <c r="DA373" s="138"/>
      <c r="DB373" s="138"/>
      <c r="DC373" s="138"/>
      <c r="DD373" s="138"/>
    </row>
    <row r="374" spans="1:108" ht="18.600000000000001">
      <c r="A374" s="135"/>
      <c r="B374" s="138"/>
      <c r="C374" s="137"/>
      <c r="D374" s="137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  <c r="BL374" s="138"/>
      <c r="BM374" s="138"/>
      <c r="BN374" s="138"/>
      <c r="BO374" s="138"/>
      <c r="BP374" s="138"/>
      <c r="BQ374" s="138"/>
      <c r="BR374" s="138"/>
      <c r="BS374" s="138"/>
      <c r="BT374" s="138"/>
      <c r="BU374" s="138"/>
      <c r="BV374" s="138"/>
      <c r="BW374" s="138"/>
      <c r="BX374" s="138"/>
      <c r="BY374" s="138"/>
      <c r="BZ374" s="138"/>
      <c r="CA374" s="138"/>
      <c r="CB374" s="138"/>
      <c r="CC374" s="138"/>
      <c r="CD374" s="138"/>
      <c r="CE374" s="138"/>
      <c r="CF374" s="138"/>
      <c r="CG374" s="138"/>
      <c r="CH374" s="138"/>
      <c r="CI374" s="138"/>
      <c r="CJ374" s="138"/>
      <c r="CK374" s="138"/>
      <c r="CL374" s="138"/>
      <c r="CM374" s="138"/>
      <c r="CN374" s="138"/>
      <c r="CO374" s="138"/>
      <c r="CP374" s="138"/>
      <c r="CQ374" s="138"/>
      <c r="CR374" s="138"/>
      <c r="CS374" s="138"/>
      <c r="CT374" s="138"/>
      <c r="CU374" s="138"/>
      <c r="CV374" s="138"/>
      <c r="CW374" s="138"/>
      <c r="CX374" s="138"/>
      <c r="CY374" s="138"/>
      <c r="CZ374" s="138"/>
      <c r="DA374" s="138"/>
      <c r="DB374" s="138"/>
      <c r="DC374" s="138"/>
      <c r="DD374" s="138"/>
    </row>
    <row r="375" spans="1:108" ht="18.600000000000001">
      <c r="A375" s="135"/>
      <c r="B375" s="138"/>
      <c r="C375" s="137"/>
      <c r="D375" s="137"/>
      <c r="E375" s="137"/>
      <c r="F375" s="137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  <c r="BL375" s="138"/>
      <c r="BM375" s="138"/>
      <c r="BN375" s="138"/>
      <c r="BO375" s="138"/>
      <c r="BP375" s="138"/>
      <c r="BQ375" s="138"/>
      <c r="BR375" s="138"/>
      <c r="BS375" s="138"/>
      <c r="BT375" s="138"/>
      <c r="BU375" s="138"/>
      <c r="BV375" s="138"/>
      <c r="BW375" s="138"/>
      <c r="BX375" s="138"/>
      <c r="BY375" s="138"/>
      <c r="BZ375" s="138"/>
      <c r="CA375" s="138"/>
      <c r="CB375" s="138"/>
      <c r="CC375" s="138"/>
      <c r="CD375" s="138"/>
      <c r="CE375" s="138"/>
      <c r="CF375" s="138"/>
      <c r="CG375" s="138"/>
      <c r="CH375" s="138"/>
      <c r="CI375" s="138"/>
      <c r="CJ375" s="138"/>
      <c r="CK375" s="138"/>
      <c r="CL375" s="138"/>
      <c r="CM375" s="138"/>
      <c r="CN375" s="138"/>
      <c r="CO375" s="138"/>
      <c r="CP375" s="138"/>
      <c r="CQ375" s="138"/>
      <c r="CR375" s="138"/>
      <c r="CS375" s="138"/>
      <c r="CT375" s="138"/>
      <c r="CU375" s="138"/>
      <c r="CV375" s="138"/>
      <c r="CW375" s="138"/>
      <c r="CX375" s="138"/>
      <c r="CY375" s="138"/>
      <c r="CZ375" s="138"/>
      <c r="DA375" s="138"/>
      <c r="DB375" s="138"/>
      <c r="DC375" s="138"/>
      <c r="DD375" s="138"/>
    </row>
    <row r="376" spans="1:108" ht="18.600000000000001">
      <c r="A376" s="135"/>
      <c r="B376" s="138"/>
      <c r="C376" s="137"/>
      <c r="D376" s="137"/>
      <c r="E376" s="138"/>
      <c r="F376" s="138"/>
      <c r="G376" s="137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  <c r="BL376" s="138"/>
      <c r="BM376" s="138"/>
      <c r="BN376" s="138"/>
      <c r="BO376" s="138"/>
      <c r="BP376" s="138"/>
      <c r="BQ376" s="138"/>
      <c r="BR376" s="138"/>
      <c r="BS376" s="138"/>
      <c r="BT376" s="138"/>
      <c r="BU376" s="138"/>
      <c r="BV376" s="138"/>
      <c r="BW376" s="138"/>
      <c r="BX376" s="138"/>
      <c r="BY376" s="138"/>
      <c r="BZ376" s="138"/>
      <c r="CA376" s="138"/>
      <c r="CB376" s="138"/>
      <c r="CC376" s="138"/>
      <c r="CD376" s="138"/>
      <c r="CE376" s="138"/>
      <c r="CF376" s="138"/>
      <c r="CG376" s="138"/>
      <c r="CH376" s="138"/>
      <c r="CI376" s="138"/>
      <c r="CJ376" s="138"/>
      <c r="CK376" s="138"/>
      <c r="CL376" s="138"/>
      <c r="CM376" s="138"/>
      <c r="CN376" s="138"/>
      <c r="CO376" s="138"/>
      <c r="CP376" s="138"/>
      <c r="CQ376" s="138"/>
      <c r="CR376" s="138"/>
      <c r="CS376" s="138"/>
      <c r="CT376" s="138"/>
      <c r="CU376" s="138"/>
      <c r="CV376" s="138"/>
      <c r="CW376" s="138"/>
      <c r="CX376" s="138"/>
      <c r="CY376" s="138"/>
      <c r="CZ376" s="138"/>
      <c r="DA376" s="138"/>
      <c r="DB376" s="138"/>
      <c r="DC376" s="138"/>
      <c r="DD376" s="138"/>
    </row>
    <row r="377" spans="1:108" ht="18.600000000000001">
      <c r="A377" s="135"/>
      <c r="B377" s="138"/>
      <c r="C377" s="137"/>
      <c r="D377" s="137"/>
      <c r="E377" s="138"/>
      <c r="F377" s="138"/>
      <c r="G377" s="137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  <c r="BL377" s="138"/>
      <c r="BM377" s="138"/>
      <c r="BN377" s="138"/>
      <c r="BO377" s="138"/>
      <c r="BP377" s="138"/>
      <c r="BQ377" s="138"/>
      <c r="BR377" s="138"/>
      <c r="BS377" s="138"/>
      <c r="BT377" s="138"/>
      <c r="BU377" s="138"/>
      <c r="BV377" s="138"/>
      <c r="BW377" s="138"/>
      <c r="BX377" s="138"/>
      <c r="BY377" s="138"/>
      <c r="BZ377" s="138"/>
      <c r="CA377" s="138"/>
      <c r="CB377" s="138"/>
      <c r="CC377" s="138"/>
      <c r="CD377" s="138"/>
      <c r="CE377" s="138"/>
      <c r="CF377" s="138"/>
      <c r="CG377" s="138"/>
      <c r="CH377" s="138"/>
      <c r="CI377" s="138"/>
      <c r="CJ377" s="138"/>
      <c r="CK377" s="138"/>
      <c r="CL377" s="138"/>
      <c r="CM377" s="138"/>
      <c r="CN377" s="138"/>
      <c r="CO377" s="138"/>
      <c r="CP377" s="138"/>
      <c r="CQ377" s="138"/>
      <c r="CR377" s="138"/>
      <c r="CS377" s="138"/>
      <c r="CT377" s="138"/>
      <c r="CU377" s="138"/>
      <c r="CV377" s="138"/>
      <c r="CW377" s="138"/>
      <c r="CX377" s="138"/>
      <c r="CY377" s="138"/>
      <c r="CZ377" s="138"/>
      <c r="DA377" s="138"/>
      <c r="DB377" s="138"/>
      <c r="DC377" s="138"/>
      <c r="DD377" s="138"/>
    </row>
    <row r="378" spans="1:108" ht="18.600000000000001">
      <c r="A378" s="135"/>
      <c r="B378" s="138"/>
      <c r="C378" s="137"/>
      <c r="D378" s="137"/>
      <c r="E378" s="137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  <c r="BL378" s="138"/>
      <c r="BM378" s="138"/>
      <c r="BN378" s="138"/>
      <c r="BO378" s="138"/>
      <c r="BP378" s="138"/>
      <c r="BQ378" s="138"/>
      <c r="BR378" s="138"/>
      <c r="BS378" s="138"/>
      <c r="BT378" s="138"/>
      <c r="BU378" s="138"/>
      <c r="BV378" s="138"/>
      <c r="BW378" s="138"/>
      <c r="BX378" s="138"/>
      <c r="BY378" s="138"/>
      <c r="BZ378" s="138"/>
      <c r="CA378" s="138"/>
      <c r="CB378" s="138"/>
      <c r="CC378" s="138"/>
      <c r="CD378" s="138"/>
      <c r="CE378" s="138"/>
      <c r="CF378" s="138"/>
      <c r="CG378" s="138"/>
      <c r="CH378" s="138"/>
      <c r="CI378" s="138"/>
      <c r="CJ378" s="138"/>
      <c r="CK378" s="138"/>
      <c r="CL378" s="138"/>
      <c r="CM378" s="138"/>
      <c r="CN378" s="138"/>
      <c r="CO378" s="138"/>
      <c r="CP378" s="138"/>
      <c r="CQ378" s="138"/>
      <c r="CR378" s="138"/>
      <c r="CS378" s="138"/>
      <c r="CT378" s="138"/>
      <c r="CU378" s="138"/>
      <c r="CV378" s="138"/>
      <c r="CW378" s="138"/>
      <c r="CX378" s="138"/>
      <c r="CY378" s="138"/>
      <c r="CZ378" s="138"/>
      <c r="DA378" s="138"/>
      <c r="DB378" s="138"/>
      <c r="DC378" s="138"/>
      <c r="DD378" s="138"/>
    </row>
    <row r="379" spans="1:108" ht="18.600000000000001">
      <c r="A379" s="135"/>
      <c r="B379" s="138"/>
      <c r="C379" s="137"/>
      <c r="D379" s="137"/>
      <c r="E379" s="137"/>
      <c r="F379" s="137"/>
      <c r="G379" s="137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  <c r="BL379" s="138"/>
      <c r="BM379" s="138"/>
      <c r="BN379" s="138"/>
      <c r="BO379" s="138"/>
      <c r="BP379" s="138"/>
      <c r="BQ379" s="138"/>
      <c r="BR379" s="138"/>
      <c r="BS379" s="138"/>
      <c r="BT379" s="138"/>
      <c r="BU379" s="138"/>
      <c r="BV379" s="138"/>
      <c r="BW379" s="138"/>
      <c r="BX379" s="138"/>
      <c r="BY379" s="138"/>
      <c r="BZ379" s="138"/>
      <c r="CA379" s="138"/>
      <c r="CB379" s="138"/>
      <c r="CC379" s="138"/>
      <c r="CD379" s="138"/>
      <c r="CE379" s="138"/>
      <c r="CF379" s="138"/>
      <c r="CG379" s="138"/>
      <c r="CH379" s="138"/>
      <c r="CI379" s="138"/>
      <c r="CJ379" s="138"/>
      <c r="CK379" s="138"/>
      <c r="CL379" s="138"/>
      <c r="CM379" s="138"/>
      <c r="CN379" s="138"/>
      <c r="CO379" s="138"/>
      <c r="CP379" s="138"/>
      <c r="CQ379" s="138"/>
      <c r="CR379" s="138"/>
      <c r="CS379" s="138"/>
      <c r="CT379" s="138"/>
      <c r="CU379" s="138"/>
      <c r="CV379" s="138"/>
      <c r="CW379" s="138"/>
      <c r="CX379" s="138"/>
      <c r="CY379" s="138"/>
      <c r="CZ379" s="138"/>
      <c r="DA379" s="138"/>
      <c r="DB379" s="138"/>
      <c r="DC379" s="138"/>
      <c r="DD379" s="138"/>
    </row>
    <row r="380" spans="1:108" ht="18.600000000000001">
      <c r="A380" s="135"/>
      <c r="B380" s="138"/>
      <c r="C380" s="137"/>
      <c r="D380" s="137"/>
      <c r="E380" s="137"/>
      <c r="F380" s="138"/>
      <c r="G380" s="137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  <c r="BL380" s="138"/>
      <c r="BM380" s="138"/>
      <c r="BN380" s="138"/>
      <c r="BO380" s="138"/>
      <c r="BP380" s="138"/>
      <c r="BQ380" s="138"/>
      <c r="BR380" s="138"/>
      <c r="BS380" s="138"/>
      <c r="BT380" s="138"/>
      <c r="BU380" s="138"/>
      <c r="BV380" s="138"/>
      <c r="BW380" s="138"/>
      <c r="BX380" s="138"/>
      <c r="BY380" s="138"/>
      <c r="BZ380" s="138"/>
      <c r="CA380" s="138"/>
      <c r="CB380" s="138"/>
      <c r="CC380" s="138"/>
      <c r="CD380" s="138"/>
      <c r="CE380" s="138"/>
      <c r="CF380" s="138"/>
      <c r="CG380" s="138"/>
      <c r="CH380" s="138"/>
      <c r="CI380" s="138"/>
      <c r="CJ380" s="138"/>
      <c r="CK380" s="138"/>
      <c r="CL380" s="138"/>
      <c r="CM380" s="138"/>
      <c r="CN380" s="138"/>
      <c r="CO380" s="138"/>
      <c r="CP380" s="138"/>
      <c r="CQ380" s="138"/>
      <c r="CR380" s="138"/>
      <c r="CS380" s="138"/>
      <c r="CT380" s="138"/>
      <c r="CU380" s="138"/>
      <c r="CV380" s="138"/>
      <c r="CW380" s="138"/>
      <c r="CX380" s="138"/>
      <c r="CY380" s="138"/>
      <c r="CZ380" s="138"/>
      <c r="DA380" s="138"/>
      <c r="DB380" s="138"/>
      <c r="DC380" s="138"/>
      <c r="DD380" s="138"/>
    </row>
    <row r="381" spans="1:108" ht="18.600000000000001">
      <c r="A381" s="135"/>
      <c r="B381" s="138"/>
      <c r="C381" s="137"/>
      <c r="D381" s="137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  <c r="BL381" s="138"/>
      <c r="BM381" s="138"/>
      <c r="BN381" s="138"/>
      <c r="BO381" s="138"/>
      <c r="BP381" s="138"/>
      <c r="BQ381" s="138"/>
      <c r="BR381" s="138"/>
      <c r="BS381" s="138"/>
      <c r="BT381" s="138"/>
      <c r="BU381" s="138"/>
      <c r="BV381" s="138"/>
      <c r="BW381" s="138"/>
      <c r="BX381" s="138"/>
      <c r="BY381" s="138"/>
      <c r="BZ381" s="138"/>
      <c r="CA381" s="138"/>
      <c r="CB381" s="138"/>
      <c r="CC381" s="138"/>
      <c r="CD381" s="138"/>
      <c r="CE381" s="138"/>
      <c r="CF381" s="138"/>
      <c r="CG381" s="138"/>
      <c r="CH381" s="138"/>
      <c r="CI381" s="138"/>
      <c r="CJ381" s="138"/>
      <c r="CK381" s="138"/>
      <c r="CL381" s="138"/>
      <c r="CM381" s="138"/>
      <c r="CN381" s="138"/>
      <c r="CO381" s="138"/>
      <c r="CP381" s="138"/>
      <c r="CQ381" s="138"/>
      <c r="CR381" s="138"/>
      <c r="CS381" s="138"/>
      <c r="CT381" s="138"/>
      <c r="CU381" s="138"/>
      <c r="CV381" s="138"/>
      <c r="CW381" s="138"/>
      <c r="CX381" s="138"/>
      <c r="CY381" s="138"/>
      <c r="CZ381" s="138"/>
      <c r="DA381" s="138"/>
      <c r="DB381" s="138"/>
      <c r="DC381" s="138"/>
      <c r="DD381" s="138"/>
    </row>
    <row r="382" spans="1:108" ht="18.600000000000001">
      <c r="A382" s="135"/>
      <c r="B382" s="138"/>
      <c r="C382" s="137"/>
      <c r="D382" s="137"/>
      <c r="E382" s="137"/>
      <c r="F382" s="137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  <c r="BL382" s="138"/>
      <c r="BM382" s="138"/>
      <c r="BN382" s="138"/>
      <c r="BO382" s="138"/>
      <c r="BP382" s="138"/>
      <c r="BQ382" s="138"/>
      <c r="BR382" s="138"/>
      <c r="BS382" s="138"/>
      <c r="BT382" s="138"/>
      <c r="BU382" s="138"/>
      <c r="BV382" s="138"/>
      <c r="BW382" s="138"/>
      <c r="BX382" s="138"/>
      <c r="BY382" s="138"/>
      <c r="BZ382" s="138"/>
      <c r="CA382" s="138"/>
      <c r="CB382" s="138"/>
      <c r="CC382" s="138"/>
      <c r="CD382" s="138"/>
      <c r="CE382" s="138"/>
      <c r="CF382" s="138"/>
      <c r="CG382" s="138"/>
      <c r="CH382" s="138"/>
      <c r="CI382" s="138"/>
      <c r="CJ382" s="138"/>
      <c r="CK382" s="138"/>
      <c r="CL382" s="138"/>
      <c r="CM382" s="138"/>
      <c r="CN382" s="138"/>
      <c r="CO382" s="138"/>
      <c r="CP382" s="138"/>
      <c r="CQ382" s="138"/>
      <c r="CR382" s="138"/>
      <c r="CS382" s="138"/>
      <c r="CT382" s="138"/>
      <c r="CU382" s="138"/>
      <c r="CV382" s="138"/>
      <c r="CW382" s="138"/>
      <c r="CX382" s="138"/>
      <c r="CY382" s="138"/>
      <c r="CZ382" s="138"/>
      <c r="DA382" s="138"/>
      <c r="DB382" s="138"/>
      <c r="DC382" s="138"/>
      <c r="DD382" s="138"/>
    </row>
    <row r="383" spans="1:108" ht="18.600000000000001">
      <c r="A383" s="135"/>
      <c r="B383" s="138"/>
      <c r="C383" s="137"/>
      <c r="D383" s="137"/>
      <c r="E383" s="137"/>
      <c r="F383" s="137"/>
      <c r="G383" s="137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  <c r="BL383" s="138"/>
      <c r="BM383" s="138"/>
      <c r="BN383" s="138"/>
      <c r="BO383" s="138"/>
      <c r="BP383" s="138"/>
      <c r="BQ383" s="138"/>
      <c r="BR383" s="138"/>
      <c r="BS383" s="138"/>
      <c r="BT383" s="138"/>
      <c r="BU383" s="138"/>
      <c r="BV383" s="138"/>
      <c r="BW383" s="138"/>
      <c r="BX383" s="138"/>
      <c r="BY383" s="138"/>
      <c r="BZ383" s="138"/>
      <c r="CA383" s="138"/>
      <c r="CB383" s="138"/>
      <c r="CC383" s="138"/>
      <c r="CD383" s="138"/>
      <c r="CE383" s="138"/>
      <c r="CF383" s="138"/>
      <c r="CG383" s="138"/>
      <c r="CH383" s="138"/>
      <c r="CI383" s="138"/>
      <c r="CJ383" s="138"/>
      <c r="CK383" s="138"/>
      <c r="CL383" s="138"/>
      <c r="CM383" s="138"/>
      <c r="CN383" s="138"/>
      <c r="CO383" s="138"/>
      <c r="CP383" s="138"/>
      <c r="CQ383" s="138"/>
      <c r="CR383" s="138"/>
      <c r="CS383" s="138"/>
      <c r="CT383" s="138"/>
      <c r="CU383" s="138"/>
      <c r="CV383" s="138"/>
      <c r="CW383" s="138"/>
      <c r="CX383" s="138"/>
      <c r="CY383" s="138"/>
      <c r="CZ383" s="138"/>
      <c r="DA383" s="138"/>
      <c r="DB383" s="138"/>
      <c r="DC383" s="138"/>
      <c r="DD383" s="138"/>
    </row>
    <row r="384" spans="1:108" ht="18.600000000000001">
      <c r="A384" s="135"/>
      <c r="B384" s="138"/>
      <c r="C384" s="137"/>
      <c r="D384" s="137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  <c r="BL384" s="138"/>
      <c r="BM384" s="138"/>
      <c r="BN384" s="138"/>
      <c r="BO384" s="138"/>
      <c r="BP384" s="138"/>
      <c r="BQ384" s="138"/>
      <c r="BR384" s="138"/>
      <c r="BS384" s="138"/>
      <c r="BT384" s="138"/>
      <c r="BU384" s="138"/>
      <c r="BV384" s="138"/>
      <c r="BW384" s="138"/>
      <c r="BX384" s="138"/>
      <c r="BY384" s="138"/>
      <c r="BZ384" s="138"/>
      <c r="CA384" s="138"/>
      <c r="CB384" s="138"/>
      <c r="CC384" s="138"/>
      <c r="CD384" s="138"/>
      <c r="CE384" s="138"/>
      <c r="CF384" s="138"/>
      <c r="CG384" s="138"/>
      <c r="CH384" s="138"/>
      <c r="CI384" s="138"/>
      <c r="CJ384" s="138"/>
      <c r="CK384" s="138"/>
      <c r="CL384" s="138"/>
      <c r="CM384" s="138"/>
      <c r="CN384" s="138"/>
      <c r="CO384" s="138"/>
      <c r="CP384" s="138"/>
      <c r="CQ384" s="138"/>
      <c r="CR384" s="138"/>
      <c r="CS384" s="138"/>
      <c r="CT384" s="138"/>
      <c r="CU384" s="138"/>
      <c r="CV384" s="138"/>
      <c r="CW384" s="138"/>
      <c r="CX384" s="138"/>
      <c r="CY384" s="138"/>
      <c r="CZ384" s="138"/>
      <c r="DA384" s="138"/>
      <c r="DB384" s="138"/>
      <c r="DC384" s="138"/>
      <c r="DD384" s="138"/>
    </row>
    <row r="385" spans="1:108" ht="18.600000000000001">
      <c r="A385" s="135"/>
      <c r="B385" s="138"/>
      <c r="C385" s="138"/>
      <c r="D385" s="138"/>
      <c r="E385" s="137"/>
      <c r="F385" s="137"/>
      <c r="G385" s="137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  <c r="BL385" s="138"/>
      <c r="BM385" s="138"/>
      <c r="BN385" s="138"/>
      <c r="BO385" s="138"/>
      <c r="BP385" s="138"/>
      <c r="BQ385" s="138"/>
      <c r="BR385" s="138"/>
      <c r="BS385" s="138"/>
      <c r="BT385" s="138"/>
      <c r="BU385" s="138"/>
      <c r="BV385" s="138"/>
      <c r="BW385" s="138"/>
      <c r="BX385" s="138"/>
      <c r="BY385" s="138"/>
      <c r="BZ385" s="138"/>
      <c r="CA385" s="138"/>
      <c r="CB385" s="138"/>
      <c r="CC385" s="138"/>
      <c r="CD385" s="138"/>
      <c r="CE385" s="138"/>
      <c r="CF385" s="138"/>
      <c r="CG385" s="138"/>
      <c r="CH385" s="138"/>
      <c r="CI385" s="138"/>
      <c r="CJ385" s="138"/>
      <c r="CK385" s="138"/>
      <c r="CL385" s="138"/>
      <c r="CM385" s="138"/>
      <c r="CN385" s="138"/>
      <c r="CO385" s="138"/>
      <c r="CP385" s="138"/>
      <c r="CQ385" s="138"/>
      <c r="CR385" s="138"/>
      <c r="CS385" s="138"/>
      <c r="CT385" s="138"/>
      <c r="CU385" s="138"/>
      <c r="CV385" s="138"/>
      <c r="CW385" s="138"/>
      <c r="CX385" s="138"/>
      <c r="CY385" s="138"/>
      <c r="CZ385" s="138"/>
      <c r="DA385" s="138"/>
      <c r="DB385" s="138"/>
      <c r="DC385" s="138"/>
      <c r="DD385" s="138"/>
    </row>
    <row r="386" spans="1:108" ht="18.600000000000001">
      <c r="A386" s="135"/>
      <c r="B386" s="138"/>
      <c r="C386" s="137"/>
      <c r="D386" s="137"/>
      <c r="E386" s="137"/>
      <c r="F386" s="137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  <c r="BL386" s="138"/>
      <c r="BM386" s="138"/>
      <c r="BN386" s="138"/>
      <c r="BO386" s="138"/>
      <c r="BP386" s="138"/>
      <c r="BQ386" s="138"/>
      <c r="BR386" s="138"/>
      <c r="BS386" s="138"/>
      <c r="BT386" s="138"/>
      <c r="BU386" s="138"/>
      <c r="BV386" s="138"/>
      <c r="BW386" s="138"/>
      <c r="BX386" s="138"/>
      <c r="BY386" s="138"/>
      <c r="BZ386" s="138"/>
      <c r="CA386" s="138"/>
      <c r="CB386" s="138"/>
      <c r="CC386" s="138"/>
      <c r="CD386" s="138"/>
      <c r="CE386" s="138"/>
      <c r="CF386" s="138"/>
      <c r="CG386" s="138"/>
      <c r="CH386" s="138"/>
      <c r="CI386" s="138"/>
      <c r="CJ386" s="138"/>
      <c r="CK386" s="138"/>
      <c r="CL386" s="138"/>
      <c r="CM386" s="138"/>
      <c r="CN386" s="138"/>
      <c r="CO386" s="138"/>
      <c r="CP386" s="138"/>
      <c r="CQ386" s="138"/>
      <c r="CR386" s="138"/>
      <c r="CS386" s="138"/>
      <c r="CT386" s="138"/>
      <c r="CU386" s="138"/>
      <c r="CV386" s="138"/>
      <c r="CW386" s="138"/>
      <c r="CX386" s="138"/>
      <c r="CY386" s="138"/>
      <c r="CZ386" s="138"/>
      <c r="DA386" s="138"/>
      <c r="DB386" s="138"/>
      <c r="DC386" s="138"/>
      <c r="DD386" s="138"/>
    </row>
    <row r="387" spans="1:108" ht="18.600000000000001">
      <c r="A387" s="135"/>
      <c r="B387" s="138"/>
      <c r="C387" s="138"/>
      <c r="D387" s="138"/>
      <c r="E387" s="137"/>
      <c r="F387" s="137"/>
      <c r="G387" s="137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  <c r="BL387" s="138"/>
      <c r="BM387" s="138"/>
      <c r="BN387" s="138"/>
      <c r="BO387" s="138"/>
      <c r="BP387" s="138"/>
      <c r="BQ387" s="138"/>
      <c r="BR387" s="138"/>
      <c r="BS387" s="138"/>
      <c r="BT387" s="138"/>
      <c r="BU387" s="138"/>
      <c r="BV387" s="138"/>
      <c r="BW387" s="138"/>
      <c r="BX387" s="138"/>
      <c r="BY387" s="138"/>
      <c r="BZ387" s="138"/>
      <c r="CA387" s="138"/>
      <c r="CB387" s="138"/>
      <c r="CC387" s="138"/>
      <c r="CD387" s="138"/>
      <c r="CE387" s="138"/>
      <c r="CF387" s="138"/>
      <c r="CG387" s="138"/>
      <c r="CH387" s="138"/>
      <c r="CI387" s="138"/>
      <c r="CJ387" s="138"/>
      <c r="CK387" s="138"/>
      <c r="CL387" s="138"/>
      <c r="CM387" s="138"/>
      <c r="CN387" s="138"/>
      <c r="CO387" s="138"/>
      <c r="CP387" s="138"/>
      <c r="CQ387" s="138"/>
      <c r="CR387" s="138"/>
      <c r="CS387" s="138"/>
      <c r="CT387" s="138"/>
      <c r="CU387" s="138"/>
      <c r="CV387" s="138"/>
      <c r="CW387" s="138"/>
      <c r="CX387" s="138"/>
      <c r="CY387" s="138"/>
      <c r="CZ387" s="138"/>
      <c r="DA387" s="138"/>
      <c r="DB387" s="138"/>
      <c r="DC387" s="138"/>
      <c r="DD387" s="138"/>
    </row>
    <row r="388" spans="1:108" ht="18.600000000000001">
      <c r="A388" s="135"/>
      <c r="B388" s="138"/>
      <c r="C388" s="138"/>
      <c r="D388" s="138"/>
      <c r="E388" s="137"/>
      <c r="F388" s="137"/>
      <c r="G388" s="137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  <c r="BL388" s="138"/>
      <c r="BM388" s="138"/>
      <c r="BN388" s="138"/>
      <c r="BO388" s="138"/>
      <c r="BP388" s="138"/>
      <c r="BQ388" s="138"/>
      <c r="BR388" s="138"/>
      <c r="BS388" s="138"/>
      <c r="BT388" s="138"/>
      <c r="BU388" s="138"/>
      <c r="BV388" s="138"/>
      <c r="BW388" s="138"/>
      <c r="BX388" s="138"/>
      <c r="BY388" s="138"/>
      <c r="BZ388" s="138"/>
      <c r="CA388" s="138"/>
      <c r="CB388" s="138"/>
      <c r="CC388" s="138"/>
      <c r="CD388" s="138"/>
      <c r="CE388" s="138"/>
      <c r="CF388" s="138"/>
      <c r="CG388" s="138"/>
      <c r="CH388" s="138"/>
      <c r="CI388" s="138"/>
      <c r="CJ388" s="138"/>
      <c r="CK388" s="138"/>
      <c r="CL388" s="138"/>
      <c r="CM388" s="138"/>
      <c r="CN388" s="138"/>
      <c r="CO388" s="138"/>
      <c r="CP388" s="138"/>
      <c r="CQ388" s="138"/>
      <c r="CR388" s="138"/>
      <c r="CS388" s="138"/>
      <c r="CT388" s="138"/>
      <c r="CU388" s="138"/>
      <c r="CV388" s="138"/>
      <c r="CW388" s="138"/>
      <c r="CX388" s="138"/>
      <c r="CY388" s="138"/>
      <c r="CZ388" s="138"/>
      <c r="DA388" s="138"/>
      <c r="DB388" s="138"/>
      <c r="DC388" s="138"/>
      <c r="DD388" s="138"/>
    </row>
    <row r="389" spans="1:108" ht="18.600000000000001">
      <c r="A389" s="135"/>
      <c r="B389" s="138"/>
      <c r="C389" s="137"/>
      <c r="D389" s="137"/>
      <c r="E389" s="137"/>
      <c r="F389" s="137"/>
      <c r="G389" s="137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  <c r="BM389" s="138"/>
      <c r="BN389" s="138"/>
      <c r="BO389" s="138"/>
      <c r="BP389" s="138"/>
      <c r="BQ389" s="138"/>
      <c r="BR389" s="138"/>
      <c r="BS389" s="138"/>
      <c r="BT389" s="138"/>
      <c r="BU389" s="138"/>
      <c r="BV389" s="138"/>
      <c r="BW389" s="138"/>
      <c r="BX389" s="138"/>
      <c r="BY389" s="138"/>
      <c r="BZ389" s="138"/>
      <c r="CA389" s="138"/>
      <c r="CB389" s="138"/>
      <c r="CC389" s="138"/>
      <c r="CD389" s="138"/>
      <c r="CE389" s="138"/>
      <c r="CF389" s="138"/>
      <c r="CG389" s="138"/>
      <c r="CH389" s="138"/>
      <c r="CI389" s="138"/>
      <c r="CJ389" s="138"/>
      <c r="CK389" s="138"/>
      <c r="CL389" s="138"/>
      <c r="CM389" s="138"/>
      <c r="CN389" s="138"/>
      <c r="CO389" s="138"/>
      <c r="CP389" s="138"/>
      <c r="CQ389" s="138"/>
      <c r="CR389" s="138"/>
      <c r="CS389" s="138"/>
      <c r="CT389" s="138"/>
      <c r="CU389" s="138"/>
      <c r="CV389" s="138"/>
      <c r="CW389" s="138"/>
      <c r="CX389" s="138"/>
      <c r="CY389" s="138"/>
      <c r="CZ389" s="138"/>
      <c r="DA389" s="138"/>
      <c r="DB389" s="138"/>
      <c r="DC389" s="138"/>
      <c r="DD389" s="138"/>
    </row>
    <row r="390" spans="1:108" ht="18.600000000000001">
      <c r="A390" s="135"/>
      <c r="B390" s="138"/>
      <c r="C390" s="137"/>
      <c r="D390" s="137"/>
      <c r="E390" s="137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  <c r="BM390" s="138"/>
      <c r="BN390" s="138"/>
      <c r="BO390" s="138"/>
      <c r="BP390" s="138"/>
      <c r="BQ390" s="138"/>
      <c r="BR390" s="138"/>
      <c r="BS390" s="138"/>
      <c r="BT390" s="138"/>
      <c r="BU390" s="138"/>
      <c r="BV390" s="138"/>
      <c r="BW390" s="138"/>
      <c r="BX390" s="138"/>
      <c r="BY390" s="138"/>
      <c r="BZ390" s="138"/>
      <c r="CA390" s="138"/>
      <c r="CB390" s="138"/>
      <c r="CC390" s="138"/>
      <c r="CD390" s="138"/>
      <c r="CE390" s="138"/>
      <c r="CF390" s="138"/>
      <c r="CG390" s="138"/>
      <c r="CH390" s="138"/>
      <c r="CI390" s="138"/>
      <c r="CJ390" s="138"/>
      <c r="CK390" s="138"/>
      <c r="CL390" s="138"/>
      <c r="CM390" s="138"/>
      <c r="CN390" s="138"/>
      <c r="CO390" s="138"/>
      <c r="CP390" s="138"/>
      <c r="CQ390" s="138"/>
      <c r="CR390" s="138"/>
      <c r="CS390" s="138"/>
      <c r="CT390" s="138"/>
      <c r="CU390" s="138"/>
      <c r="CV390" s="138"/>
      <c r="CW390" s="138"/>
      <c r="CX390" s="138"/>
      <c r="CY390" s="138"/>
      <c r="CZ390" s="138"/>
      <c r="DA390" s="138"/>
      <c r="DB390" s="138"/>
      <c r="DC390" s="138"/>
      <c r="DD390" s="138"/>
    </row>
    <row r="391" spans="1:108" ht="18.600000000000001">
      <c r="A391" s="135"/>
      <c r="B391" s="138"/>
      <c r="C391" s="137"/>
      <c r="D391" s="137"/>
      <c r="E391" s="137"/>
      <c r="F391" s="137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  <c r="BM391" s="138"/>
      <c r="BN391" s="138"/>
      <c r="BO391" s="138"/>
      <c r="BP391" s="138"/>
      <c r="BQ391" s="138"/>
      <c r="BR391" s="138"/>
      <c r="BS391" s="138"/>
      <c r="BT391" s="138"/>
      <c r="BU391" s="138"/>
      <c r="BV391" s="138"/>
      <c r="BW391" s="138"/>
      <c r="BX391" s="138"/>
      <c r="BY391" s="138"/>
      <c r="BZ391" s="138"/>
      <c r="CA391" s="138"/>
      <c r="CB391" s="138"/>
      <c r="CC391" s="138"/>
      <c r="CD391" s="138"/>
      <c r="CE391" s="138"/>
      <c r="CF391" s="138"/>
      <c r="CG391" s="138"/>
      <c r="CH391" s="138"/>
      <c r="CI391" s="138"/>
      <c r="CJ391" s="138"/>
      <c r="CK391" s="138"/>
      <c r="CL391" s="138"/>
      <c r="CM391" s="138"/>
      <c r="CN391" s="138"/>
      <c r="CO391" s="138"/>
      <c r="CP391" s="138"/>
      <c r="CQ391" s="138"/>
      <c r="CR391" s="138"/>
      <c r="CS391" s="138"/>
      <c r="CT391" s="138"/>
      <c r="CU391" s="138"/>
      <c r="CV391" s="138"/>
      <c r="CW391" s="138"/>
      <c r="CX391" s="138"/>
      <c r="CY391" s="138"/>
      <c r="CZ391" s="138"/>
      <c r="DA391" s="138"/>
      <c r="DB391" s="138"/>
      <c r="DC391" s="138"/>
      <c r="DD391" s="138"/>
    </row>
    <row r="392" spans="1:108" ht="18.600000000000001">
      <c r="A392" s="135"/>
      <c r="B392" s="138"/>
      <c r="C392" s="137"/>
      <c r="D392" s="137"/>
      <c r="E392" s="138"/>
      <c r="F392" s="138"/>
      <c r="G392" s="137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  <c r="BL392" s="138"/>
      <c r="BM392" s="138"/>
      <c r="BN392" s="138"/>
      <c r="BO392" s="138"/>
      <c r="BP392" s="138"/>
      <c r="BQ392" s="138"/>
      <c r="BR392" s="138"/>
      <c r="BS392" s="138"/>
      <c r="BT392" s="138"/>
      <c r="BU392" s="138"/>
      <c r="BV392" s="138"/>
      <c r="BW392" s="138"/>
      <c r="BX392" s="138"/>
      <c r="BY392" s="138"/>
      <c r="BZ392" s="138"/>
      <c r="CA392" s="138"/>
      <c r="CB392" s="138"/>
      <c r="CC392" s="138"/>
      <c r="CD392" s="138"/>
      <c r="CE392" s="138"/>
      <c r="CF392" s="138"/>
      <c r="CG392" s="138"/>
      <c r="CH392" s="138"/>
      <c r="CI392" s="138"/>
      <c r="CJ392" s="138"/>
      <c r="CK392" s="138"/>
      <c r="CL392" s="138"/>
      <c r="CM392" s="138"/>
      <c r="CN392" s="138"/>
      <c r="CO392" s="138"/>
      <c r="CP392" s="138"/>
      <c r="CQ392" s="138"/>
      <c r="CR392" s="138"/>
      <c r="CS392" s="138"/>
      <c r="CT392" s="138"/>
      <c r="CU392" s="138"/>
      <c r="CV392" s="138"/>
      <c r="CW392" s="138"/>
      <c r="CX392" s="138"/>
      <c r="CY392" s="138"/>
      <c r="CZ392" s="138"/>
      <c r="DA392" s="138"/>
      <c r="DB392" s="138"/>
      <c r="DC392" s="138"/>
      <c r="DD392" s="138"/>
    </row>
    <row r="393" spans="1:108" ht="18.600000000000001">
      <c r="A393" s="135"/>
      <c r="B393" s="138"/>
      <c r="C393" s="137"/>
      <c r="D393" s="137"/>
      <c r="E393" s="138"/>
      <c r="F393" s="138"/>
      <c r="G393" s="137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  <c r="BN393" s="138"/>
      <c r="BO393" s="138"/>
      <c r="BP393" s="138"/>
      <c r="BQ393" s="138"/>
      <c r="BR393" s="138"/>
      <c r="BS393" s="138"/>
      <c r="BT393" s="138"/>
      <c r="BU393" s="138"/>
      <c r="BV393" s="138"/>
      <c r="BW393" s="138"/>
      <c r="BX393" s="138"/>
      <c r="BY393" s="138"/>
      <c r="BZ393" s="138"/>
      <c r="CA393" s="138"/>
      <c r="CB393" s="138"/>
      <c r="CC393" s="138"/>
      <c r="CD393" s="138"/>
      <c r="CE393" s="138"/>
      <c r="CF393" s="138"/>
      <c r="CG393" s="138"/>
      <c r="CH393" s="138"/>
      <c r="CI393" s="138"/>
      <c r="CJ393" s="138"/>
      <c r="CK393" s="138"/>
      <c r="CL393" s="138"/>
      <c r="CM393" s="138"/>
      <c r="CN393" s="138"/>
      <c r="CO393" s="138"/>
      <c r="CP393" s="138"/>
      <c r="CQ393" s="138"/>
      <c r="CR393" s="138"/>
      <c r="CS393" s="138"/>
      <c r="CT393" s="138"/>
      <c r="CU393" s="138"/>
      <c r="CV393" s="138"/>
      <c r="CW393" s="138"/>
      <c r="CX393" s="138"/>
      <c r="CY393" s="138"/>
      <c r="CZ393" s="138"/>
      <c r="DA393" s="138"/>
      <c r="DB393" s="138"/>
      <c r="DC393" s="138"/>
      <c r="DD393" s="138"/>
    </row>
    <row r="394" spans="1:108" ht="18.600000000000001">
      <c r="A394" s="135"/>
      <c r="B394" s="138"/>
      <c r="C394" s="137"/>
      <c r="D394" s="137"/>
      <c r="E394" s="137"/>
      <c r="F394" s="137"/>
      <c r="G394" s="137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  <c r="BM394" s="138"/>
      <c r="BN394" s="138"/>
      <c r="BO394" s="138"/>
      <c r="BP394" s="138"/>
      <c r="BQ394" s="138"/>
      <c r="BR394" s="138"/>
      <c r="BS394" s="138"/>
      <c r="BT394" s="138"/>
      <c r="BU394" s="138"/>
      <c r="BV394" s="138"/>
      <c r="BW394" s="138"/>
      <c r="BX394" s="138"/>
      <c r="BY394" s="138"/>
      <c r="BZ394" s="138"/>
      <c r="CA394" s="138"/>
      <c r="CB394" s="138"/>
      <c r="CC394" s="138"/>
      <c r="CD394" s="138"/>
      <c r="CE394" s="138"/>
      <c r="CF394" s="138"/>
      <c r="CG394" s="138"/>
      <c r="CH394" s="138"/>
      <c r="CI394" s="138"/>
      <c r="CJ394" s="138"/>
      <c r="CK394" s="138"/>
      <c r="CL394" s="138"/>
      <c r="CM394" s="138"/>
      <c r="CN394" s="138"/>
      <c r="CO394" s="138"/>
      <c r="CP394" s="138"/>
      <c r="CQ394" s="138"/>
      <c r="CR394" s="138"/>
      <c r="CS394" s="138"/>
      <c r="CT394" s="138"/>
      <c r="CU394" s="138"/>
      <c r="CV394" s="138"/>
      <c r="CW394" s="138"/>
      <c r="CX394" s="138"/>
      <c r="CY394" s="138"/>
      <c r="CZ394" s="138"/>
      <c r="DA394" s="138"/>
      <c r="DB394" s="138"/>
      <c r="DC394" s="138"/>
      <c r="DD394" s="138"/>
    </row>
    <row r="395" spans="1:108" ht="18.600000000000001">
      <c r="A395" s="135"/>
      <c r="B395" s="138"/>
      <c r="C395" s="137"/>
      <c r="D395" s="137"/>
      <c r="E395" s="137"/>
      <c r="F395" s="137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  <c r="BM395" s="138"/>
      <c r="BN395" s="138"/>
      <c r="BO395" s="138"/>
      <c r="BP395" s="138"/>
      <c r="BQ395" s="138"/>
      <c r="BR395" s="138"/>
      <c r="BS395" s="138"/>
      <c r="BT395" s="138"/>
      <c r="BU395" s="138"/>
      <c r="BV395" s="138"/>
      <c r="BW395" s="138"/>
      <c r="BX395" s="138"/>
      <c r="BY395" s="138"/>
      <c r="BZ395" s="138"/>
      <c r="CA395" s="138"/>
      <c r="CB395" s="138"/>
      <c r="CC395" s="138"/>
      <c r="CD395" s="138"/>
      <c r="CE395" s="138"/>
      <c r="CF395" s="138"/>
      <c r="CG395" s="138"/>
      <c r="CH395" s="138"/>
      <c r="CI395" s="138"/>
      <c r="CJ395" s="138"/>
      <c r="CK395" s="138"/>
      <c r="CL395" s="138"/>
      <c r="CM395" s="138"/>
      <c r="CN395" s="138"/>
      <c r="CO395" s="138"/>
      <c r="CP395" s="138"/>
      <c r="CQ395" s="138"/>
      <c r="CR395" s="138"/>
      <c r="CS395" s="138"/>
      <c r="CT395" s="138"/>
      <c r="CU395" s="138"/>
      <c r="CV395" s="138"/>
      <c r="CW395" s="138"/>
      <c r="CX395" s="138"/>
      <c r="CY395" s="138"/>
      <c r="CZ395" s="138"/>
      <c r="DA395" s="138"/>
      <c r="DB395" s="138"/>
      <c r="DC395" s="138"/>
      <c r="DD395" s="138"/>
    </row>
    <row r="396" spans="1:108" ht="18.600000000000001">
      <c r="A396" s="135"/>
      <c r="B396" s="138"/>
      <c r="C396" s="137"/>
      <c r="D396" s="137"/>
      <c r="E396" s="137"/>
      <c r="F396" s="137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  <c r="BM396" s="138"/>
      <c r="BN396" s="138"/>
      <c r="BO396" s="138"/>
      <c r="BP396" s="138"/>
      <c r="BQ396" s="138"/>
      <c r="BR396" s="138"/>
      <c r="BS396" s="138"/>
      <c r="BT396" s="138"/>
      <c r="BU396" s="138"/>
      <c r="BV396" s="138"/>
      <c r="BW396" s="138"/>
      <c r="BX396" s="138"/>
      <c r="BY396" s="138"/>
      <c r="BZ396" s="138"/>
      <c r="CA396" s="138"/>
      <c r="CB396" s="138"/>
      <c r="CC396" s="138"/>
      <c r="CD396" s="138"/>
      <c r="CE396" s="138"/>
      <c r="CF396" s="138"/>
      <c r="CG396" s="138"/>
      <c r="CH396" s="138"/>
      <c r="CI396" s="138"/>
      <c r="CJ396" s="138"/>
      <c r="CK396" s="138"/>
      <c r="CL396" s="138"/>
      <c r="CM396" s="138"/>
      <c r="CN396" s="138"/>
      <c r="CO396" s="138"/>
      <c r="CP396" s="138"/>
      <c r="CQ396" s="138"/>
      <c r="CR396" s="138"/>
      <c r="CS396" s="138"/>
      <c r="CT396" s="138"/>
      <c r="CU396" s="138"/>
      <c r="CV396" s="138"/>
      <c r="CW396" s="138"/>
      <c r="CX396" s="138"/>
      <c r="CY396" s="138"/>
      <c r="CZ396" s="138"/>
      <c r="DA396" s="138"/>
      <c r="DB396" s="138"/>
      <c r="DC396" s="138"/>
      <c r="DD396" s="138"/>
    </row>
    <row r="397" spans="1:108" ht="18.600000000000001">
      <c r="A397" s="135"/>
      <c r="B397" s="138"/>
      <c r="C397" s="137"/>
      <c r="D397" s="137"/>
      <c r="E397" s="137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  <c r="CL397" s="138"/>
      <c r="CM397" s="138"/>
      <c r="CN397" s="138"/>
      <c r="CO397" s="138"/>
      <c r="CP397" s="138"/>
      <c r="CQ397" s="138"/>
      <c r="CR397" s="138"/>
      <c r="CS397" s="138"/>
      <c r="CT397" s="138"/>
      <c r="CU397" s="138"/>
      <c r="CV397" s="138"/>
      <c r="CW397" s="138"/>
      <c r="CX397" s="138"/>
      <c r="CY397" s="138"/>
      <c r="CZ397" s="138"/>
      <c r="DA397" s="138"/>
      <c r="DB397" s="138"/>
      <c r="DC397" s="138"/>
      <c r="DD397" s="138"/>
    </row>
    <row r="398" spans="1:108" ht="18.600000000000001">
      <c r="A398" s="135"/>
      <c r="B398" s="138"/>
      <c r="C398" s="137"/>
      <c r="D398" s="137"/>
      <c r="E398" s="137"/>
      <c r="F398" s="138"/>
      <c r="G398" s="137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  <c r="CL398" s="138"/>
      <c r="CM398" s="138"/>
      <c r="CN398" s="138"/>
      <c r="CO398" s="138"/>
      <c r="CP398" s="138"/>
      <c r="CQ398" s="138"/>
      <c r="CR398" s="138"/>
      <c r="CS398" s="138"/>
      <c r="CT398" s="138"/>
      <c r="CU398" s="138"/>
      <c r="CV398" s="138"/>
      <c r="CW398" s="138"/>
      <c r="CX398" s="138"/>
      <c r="CY398" s="138"/>
      <c r="CZ398" s="138"/>
      <c r="DA398" s="138"/>
      <c r="DB398" s="138"/>
      <c r="DC398" s="138"/>
      <c r="DD398" s="138"/>
    </row>
    <row r="399" spans="1:108" ht="18.600000000000001">
      <c r="A399" s="135"/>
      <c r="B399" s="138"/>
      <c r="C399" s="137"/>
      <c r="D399" s="137"/>
      <c r="E399" s="137"/>
      <c r="F399" s="137"/>
      <c r="G399" s="137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  <c r="BL399" s="138"/>
      <c r="BM399" s="138"/>
      <c r="BN399" s="138"/>
      <c r="BO399" s="138"/>
      <c r="BP399" s="138"/>
      <c r="BQ399" s="138"/>
      <c r="BR399" s="138"/>
      <c r="BS399" s="138"/>
      <c r="BT399" s="138"/>
      <c r="BU399" s="138"/>
      <c r="BV399" s="138"/>
      <c r="BW399" s="138"/>
      <c r="BX399" s="138"/>
      <c r="BY399" s="138"/>
      <c r="BZ399" s="138"/>
      <c r="CA399" s="138"/>
      <c r="CB399" s="138"/>
      <c r="CC399" s="138"/>
      <c r="CD399" s="138"/>
      <c r="CE399" s="138"/>
      <c r="CF399" s="138"/>
      <c r="CG399" s="138"/>
      <c r="CH399" s="138"/>
      <c r="CI399" s="138"/>
      <c r="CJ399" s="138"/>
      <c r="CK399" s="138"/>
      <c r="CL399" s="138"/>
      <c r="CM399" s="138"/>
      <c r="CN399" s="138"/>
      <c r="CO399" s="138"/>
      <c r="CP399" s="138"/>
      <c r="CQ399" s="138"/>
      <c r="CR399" s="138"/>
      <c r="CS399" s="138"/>
      <c r="CT399" s="138"/>
      <c r="CU399" s="138"/>
      <c r="CV399" s="138"/>
      <c r="CW399" s="138"/>
      <c r="CX399" s="138"/>
      <c r="CY399" s="138"/>
      <c r="CZ399" s="138"/>
      <c r="DA399" s="138"/>
      <c r="DB399" s="138"/>
      <c r="DC399" s="138"/>
      <c r="DD399" s="138"/>
    </row>
    <row r="400" spans="1:108" ht="18.600000000000001">
      <c r="A400" s="135"/>
      <c r="B400" s="138"/>
      <c r="C400" s="137"/>
      <c r="D400" s="137"/>
      <c r="E400" s="137"/>
      <c r="F400" s="137"/>
      <c r="G400" s="137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  <c r="CL400" s="138"/>
      <c r="CM400" s="138"/>
      <c r="CN400" s="138"/>
      <c r="CO400" s="138"/>
      <c r="CP400" s="138"/>
      <c r="CQ400" s="138"/>
      <c r="CR400" s="138"/>
      <c r="CS400" s="138"/>
      <c r="CT400" s="138"/>
      <c r="CU400" s="138"/>
      <c r="CV400" s="138"/>
      <c r="CW400" s="138"/>
      <c r="CX400" s="138"/>
      <c r="CY400" s="138"/>
      <c r="CZ400" s="138"/>
      <c r="DA400" s="138"/>
      <c r="DB400" s="138"/>
      <c r="DC400" s="138"/>
      <c r="DD400" s="138"/>
    </row>
    <row r="401" spans="1:108" ht="18.600000000000001">
      <c r="A401" s="135"/>
      <c r="B401" s="138"/>
      <c r="C401" s="137"/>
      <c r="D401" s="137"/>
      <c r="E401" s="137"/>
      <c r="F401" s="137"/>
      <c r="G401" s="137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  <c r="BN401" s="138"/>
      <c r="BO401" s="138"/>
      <c r="BP401" s="138"/>
      <c r="BQ401" s="138"/>
      <c r="BR401" s="138"/>
      <c r="BS401" s="138"/>
      <c r="BT401" s="138"/>
      <c r="BU401" s="138"/>
      <c r="BV401" s="138"/>
      <c r="BW401" s="138"/>
      <c r="BX401" s="138"/>
      <c r="BY401" s="138"/>
      <c r="BZ401" s="138"/>
      <c r="CA401" s="138"/>
      <c r="CB401" s="138"/>
      <c r="CC401" s="138"/>
      <c r="CD401" s="138"/>
      <c r="CE401" s="138"/>
      <c r="CF401" s="138"/>
      <c r="CG401" s="138"/>
      <c r="CH401" s="138"/>
      <c r="CI401" s="138"/>
      <c r="CJ401" s="138"/>
      <c r="CK401" s="138"/>
      <c r="CL401" s="138"/>
      <c r="CM401" s="138"/>
      <c r="CN401" s="138"/>
      <c r="CO401" s="138"/>
      <c r="CP401" s="138"/>
      <c r="CQ401" s="138"/>
      <c r="CR401" s="138"/>
      <c r="CS401" s="138"/>
      <c r="CT401" s="138"/>
      <c r="CU401" s="138"/>
      <c r="CV401" s="138"/>
      <c r="CW401" s="138"/>
      <c r="CX401" s="138"/>
      <c r="CY401" s="138"/>
      <c r="CZ401" s="138"/>
      <c r="DA401" s="138"/>
      <c r="DB401" s="138"/>
      <c r="DC401" s="138"/>
      <c r="DD401" s="138"/>
    </row>
    <row r="402" spans="1:108" ht="18.600000000000001">
      <c r="A402" s="135"/>
      <c r="B402" s="138"/>
      <c r="C402" s="137"/>
      <c r="D402" s="137"/>
      <c r="E402" s="137"/>
      <c r="F402" s="137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  <c r="BL402" s="138"/>
      <c r="BM402" s="138"/>
      <c r="BN402" s="138"/>
      <c r="BO402" s="138"/>
      <c r="BP402" s="138"/>
      <c r="BQ402" s="138"/>
      <c r="BR402" s="138"/>
      <c r="BS402" s="138"/>
      <c r="BT402" s="138"/>
      <c r="BU402" s="138"/>
      <c r="BV402" s="138"/>
      <c r="BW402" s="138"/>
      <c r="BX402" s="138"/>
      <c r="BY402" s="138"/>
      <c r="BZ402" s="138"/>
      <c r="CA402" s="138"/>
      <c r="CB402" s="138"/>
      <c r="CC402" s="138"/>
      <c r="CD402" s="138"/>
      <c r="CE402" s="138"/>
      <c r="CF402" s="138"/>
      <c r="CG402" s="138"/>
      <c r="CH402" s="138"/>
      <c r="CI402" s="138"/>
      <c r="CJ402" s="138"/>
      <c r="CK402" s="138"/>
      <c r="CL402" s="138"/>
      <c r="CM402" s="138"/>
      <c r="CN402" s="138"/>
      <c r="CO402" s="138"/>
      <c r="CP402" s="138"/>
      <c r="CQ402" s="138"/>
      <c r="CR402" s="138"/>
      <c r="CS402" s="138"/>
      <c r="CT402" s="138"/>
      <c r="CU402" s="138"/>
      <c r="CV402" s="138"/>
      <c r="CW402" s="138"/>
      <c r="CX402" s="138"/>
      <c r="CY402" s="138"/>
      <c r="CZ402" s="138"/>
      <c r="DA402" s="138"/>
      <c r="DB402" s="138"/>
      <c r="DC402" s="138"/>
      <c r="DD402" s="138"/>
    </row>
    <row r="403" spans="1:108" ht="18.600000000000001">
      <c r="A403" s="135"/>
      <c r="B403" s="138"/>
      <c r="C403" s="137"/>
      <c r="D403" s="137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  <c r="BM403" s="138"/>
      <c r="BN403" s="138"/>
      <c r="BO403" s="138"/>
      <c r="BP403" s="138"/>
      <c r="BQ403" s="138"/>
      <c r="BR403" s="138"/>
      <c r="BS403" s="138"/>
      <c r="BT403" s="138"/>
      <c r="BU403" s="138"/>
      <c r="BV403" s="138"/>
      <c r="BW403" s="138"/>
      <c r="BX403" s="138"/>
      <c r="BY403" s="138"/>
      <c r="BZ403" s="138"/>
      <c r="CA403" s="138"/>
      <c r="CB403" s="138"/>
      <c r="CC403" s="138"/>
      <c r="CD403" s="138"/>
      <c r="CE403" s="138"/>
      <c r="CF403" s="138"/>
      <c r="CG403" s="138"/>
      <c r="CH403" s="138"/>
      <c r="CI403" s="138"/>
      <c r="CJ403" s="138"/>
      <c r="CK403" s="138"/>
      <c r="CL403" s="138"/>
      <c r="CM403" s="138"/>
      <c r="CN403" s="138"/>
      <c r="CO403" s="138"/>
      <c r="CP403" s="138"/>
      <c r="CQ403" s="138"/>
      <c r="CR403" s="138"/>
      <c r="CS403" s="138"/>
      <c r="CT403" s="138"/>
      <c r="CU403" s="138"/>
      <c r="CV403" s="138"/>
      <c r="CW403" s="138"/>
      <c r="CX403" s="138"/>
      <c r="CY403" s="138"/>
      <c r="CZ403" s="138"/>
      <c r="DA403" s="138"/>
      <c r="DB403" s="138"/>
      <c r="DC403" s="138"/>
      <c r="DD403" s="138"/>
    </row>
    <row r="404" spans="1:108" ht="18.600000000000001">
      <c r="A404" s="135"/>
      <c r="B404" s="138"/>
      <c r="C404" s="137"/>
      <c r="D404" s="137"/>
      <c r="E404" s="137"/>
      <c r="F404" s="137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7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  <c r="BM404" s="138"/>
      <c r="BN404" s="138"/>
      <c r="BO404" s="138"/>
      <c r="BP404" s="138"/>
      <c r="BQ404" s="138"/>
      <c r="BR404" s="138"/>
      <c r="BS404" s="138"/>
      <c r="BT404" s="138"/>
      <c r="BU404" s="138"/>
      <c r="BV404" s="138"/>
      <c r="BW404" s="138"/>
      <c r="BX404" s="138"/>
      <c r="BY404" s="138"/>
      <c r="BZ404" s="138"/>
      <c r="CA404" s="138"/>
      <c r="CB404" s="138"/>
      <c r="CC404" s="138"/>
      <c r="CD404" s="138"/>
      <c r="CE404" s="138"/>
      <c r="CF404" s="138"/>
      <c r="CG404" s="138"/>
      <c r="CH404" s="138"/>
      <c r="CI404" s="138"/>
      <c r="CJ404" s="138"/>
      <c r="CK404" s="138"/>
      <c r="CL404" s="138"/>
      <c r="CM404" s="138"/>
      <c r="CN404" s="138"/>
      <c r="CO404" s="138"/>
      <c r="CP404" s="138"/>
      <c r="CQ404" s="138"/>
      <c r="CR404" s="138"/>
      <c r="CS404" s="138"/>
      <c r="CT404" s="138"/>
      <c r="CU404" s="138"/>
      <c r="CV404" s="138"/>
      <c r="CW404" s="138"/>
      <c r="CX404" s="138"/>
      <c r="CY404" s="138"/>
      <c r="CZ404" s="138"/>
      <c r="DA404" s="138"/>
      <c r="DB404" s="138"/>
      <c r="DC404" s="138"/>
      <c r="DD404" s="138"/>
    </row>
    <row r="405" spans="1:108" ht="18.600000000000001">
      <c r="A405" s="135"/>
      <c r="B405" s="138"/>
      <c r="C405" s="137"/>
      <c r="D405" s="137"/>
      <c r="E405" s="137"/>
      <c r="F405" s="137"/>
      <c r="G405" s="138"/>
      <c r="H405" s="138"/>
      <c r="I405" s="138"/>
      <c r="J405" s="138"/>
      <c r="K405" s="138"/>
      <c r="L405" s="138"/>
      <c r="M405" s="138"/>
      <c r="N405" s="138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  <c r="AI405" s="137"/>
      <c r="AJ405" s="137"/>
      <c r="AK405" s="137"/>
      <c r="AL405" s="137"/>
      <c r="AM405" s="137"/>
      <c r="AN405" s="137"/>
      <c r="AO405" s="137"/>
      <c r="AP405" s="137"/>
      <c r="AQ405" s="137"/>
      <c r="AR405" s="137"/>
      <c r="AS405" s="137"/>
      <c r="AT405" s="137"/>
      <c r="AU405" s="137"/>
      <c r="AV405" s="137"/>
      <c r="AW405" s="137"/>
      <c r="AX405" s="137"/>
      <c r="AY405" s="137"/>
      <c r="AZ405" s="137"/>
      <c r="BA405" s="137"/>
      <c r="BB405" s="137"/>
      <c r="BC405" s="137"/>
      <c r="BD405" s="137"/>
      <c r="BE405" s="137"/>
      <c r="BF405" s="137"/>
      <c r="BG405" s="137"/>
      <c r="BH405" s="137"/>
      <c r="BI405" s="137"/>
      <c r="BJ405" s="137"/>
      <c r="BK405" s="137"/>
      <c r="BL405" s="137"/>
      <c r="BM405" s="137"/>
      <c r="BN405" s="137"/>
      <c r="BO405" s="137"/>
      <c r="BP405" s="137"/>
      <c r="BQ405" s="137"/>
      <c r="BR405" s="137"/>
      <c r="BS405" s="137"/>
      <c r="BT405" s="137"/>
      <c r="BU405" s="137"/>
      <c r="BV405" s="137"/>
      <c r="BW405" s="137"/>
      <c r="BX405" s="137"/>
      <c r="BY405" s="137"/>
      <c r="BZ405" s="137"/>
      <c r="CA405" s="137"/>
      <c r="CB405" s="137"/>
      <c r="CC405" s="137"/>
      <c r="CD405" s="137"/>
      <c r="CE405" s="137"/>
      <c r="CF405" s="137"/>
      <c r="CG405" s="137"/>
      <c r="CH405" s="137"/>
      <c r="CI405" s="137"/>
      <c r="CJ405" s="137"/>
      <c r="CK405" s="137"/>
      <c r="CL405" s="137"/>
      <c r="CM405" s="137"/>
      <c r="CN405" s="137"/>
      <c r="CO405" s="137"/>
      <c r="CP405" s="137"/>
      <c r="CQ405" s="137"/>
      <c r="CR405" s="137"/>
      <c r="CS405" s="137"/>
      <c r="CT405" s="137"/>
      <c r="CU405" s="137"/>
      <c r="CV405" s="137"/>
      <c r="CW405" s="137"/>
      <c r="CX405" s="137"/>
      <c r="CY405" s="137"/>
      <c r="CZ405" s="137"/>
      <c r="DA405" s="137"/>
      <c r="DB405" s="137"/>
      <c r="DC405" s="137"/>
      <c r="DD405" s="137"/>
    </row>
    <row r="406" spans="1:108" ht="18.600000000000001">
      <c r="A406" s="135"/>
      <c r="B406" s="138"/>
      <c r="C406" s="137"/>
      <c r="D406" s="137"/>
      <c r="E406" s="137"/>
      <c r="F406" s="137"/>
      <c r="G406" s="137"/>
      <c r="H406" s="138"/>
      <c r="I406" s="138"/>
      <c r="J406" s="138"/>
      <c r="K406" s="138"/>
      <c r="L406" s="138"/>
      <c r="M406" s="138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  <c r="AI406" s="137"/>
      <c r="AJ406" s="137"/>
      <c r="AK406" s="137"/>
      <c r="AL406" s="137"/>
      <c r="AM406" s="137"/>
      <c r="AN406" s="137"/>
      <c r="AO406" s="137"/>
      <c r="AP406" s="137"/>
      <c r="AQ406" s="137"/>
      <c r="AR406" s="137"/>
      <c r="AS406" s="137"/>
      <c r="AT406" s="137"/>
      <c r="AU406" s="137"/>
      <c r="AV406" s="137"/>
      <c r="AW406" s="137"/>
      <c r="AX406" s="137"/>
      <c r="AY406" s="137"/>
      <c r="AZ406" s="137"/>
      <c r="BA406" s="137"/>
      <c r="BB406" s="137"/>
      <c r="BC406" s="137"/>
      <c r="BD406" s="137"/>
      <c r="BE406" s="137"/>
      <c r="BF406" s="137"/>
      <c r="BG406" s="137"/>
      <c r="BH406" s="137"/>
      <c r="BI406" s="137"/>
      <c r="BJ406" s="137"/>
      <c r="BK406" s="137"/>
      <c r="BL406" s="137"/>
      <c r="BM406" s="137"/>
      <c r="BN406" s="137"/>
      <c r="BO406" s="137"/>
      <c r="BP406" s="137"/>
      <c r="BQ406" s="137"/>
      <c r="BR406" s="137"/>
      <c r="BS406" s="137"/>
      <c r="BT406" s="137"/>
      <c r="BU406" s="137"/>
      <c r="BV406" s="137"/>
      <c r="BW406" s="137"/>
      <c r="BX406" s="137"/>
      <c r="BY406" s="137"/>
      <c r="BZ406" s="137"/>
      <c r="CA406" s="137"/>
      <c r="CB406" s="137"/>
      <c r="CC406" s="137"/>
      <c r="CD406" s="137"/>
      <c r="CE406" s="137"/>
      <c r="CF406" s="137"/>
      <c r="CG406" s="137"/>
      <c r="CH406" s="137"/>
      <c r="CI406" s="137"/>
      <c r="CJ406" s="137"/>
      <c r="CK406" s="137"/>
      <c r="CL406" s="137"/>
      <c r="CM406" s="137"/>
      <c r="CN406" s="137"/>
      <c r="CO406" s="137"/>
      <c r="CP406" s="137"/>
      <c r="CQ406" s="137"/>
      <c r="CR406" s="137"/>
      <c r="CS406" s="137"/>
      <c r="CT406" s="137"/>
      <c r="CU406" s="137"/>
      <c r="CV406" s="137"/>
      <c r="CW406" s="137"/>
      <c r="CX406" s="137"/>
      <c r="CY406" s="137"/>
      <c r="CZ406" s="137"/>
      <c r="DA406" s="137"/>
      <c r="DB406" s="137"/>
      <c r="DC406" s="137"/>
      <c r="DD406" s="137"/>
    </row>
    <row r="407" spans="1:108" ht="18.600000000000001">
      <c r="A407" s="135"/>
      <c r="B407" s="138"/>
      <c r="C407" s="137"/>
      <c r="D407" s="137"/>
      <c r="E407" s="137"/>
      <c r="F407" s="137"/>
      <c r="G407" s="138"/>
      <c r="H407" s="138"/>
      <c r="I407" s="138"/>
      <c r="J407" s="138"/>
      <c r="K407" s="138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  <c r="AI407" s="137"/>
      <c r="AJ407" s="137"/>
      <c r="AK407" s="137"/>
      <c r="AL407" s="137"/>
      <c r="AM407" s="137"/>
      <c r="AN407" s="137"/>
      <c r="AO407" s="137"/>
      <c r="AP407" s="137"/>
      <c r="AQ407" s="137"/>
      <c r="AR407" s="137"/>
      <c r="AS407" s="137"/>
      <c r="AT407" s="137"/>
      <c r="AU407" s="137"/>
      <c r="AV407" s="137"/>
      <c r="AW407" s="137"/>
      <c r="AX407" s="137"/>
      <c r="AY407" s="137"/>
      <c r="AZ407" s="137"/>
      <c r="BA407" s="137"/>
      <c r="BB407" s="137"/>
      <c r="BC407" s="137"/>
      <c r="BD407" s="137"/>
      <c r="BE407" s="137"/>
      <c r="BF407" s="137"/>
      <c r="BG407" s="137"/>
      <c r="BH407" s="137"/>
      <c r="BI407" s="137"/>
      <c r="BJ407" s="137"/>
      <c r="BK407" s="137"/>
      <c r="BL407" s="137"/>
      <c r="BM407" s="137"/>
      <c r="BN407" s="137"/>
      <c r="BO407" s="137"/>
      <c r="BP407" s="137"/>
      <c r="BQ407" s="137"/>
      <c r="BR407" s="137"/>
      <c r="BS407" s="137"/>
      <c r="BT407" s="137"/>
      <c r="BU407" s="137"/>
      <c r="BV407" s="137"/>
      <c r="BW407" s="137"/>
      <c r="BX407" s="137"/>
      <c r="BY407" s="137"/>
      <c r="BZ407" s="137"/>
      <c r="CA407" s="137"/>
      <c r="CB407" s="137"/>
      <c r="CC407" s="137"/>
      <c r="CD407" s="137"/>
      <c r="CE407" s="137"/>
      <c r="CF407" s="137"/>
      <c r="CG407" s="137"/>
      <c r="CH407" s="137"/>
      <c r="CI407" s="137"/>
      <c r="CJ407" s="137"/>
      <c r="CK407" s="137"/>
      <c r="CL407" s="137"/>
      <c r="CM407" s="137"/>
      <c r="CN407" s="137"/>
      <c r="CO407" s="137"/>
      <c r="CP407" s="137"/>
      <c r="CQ407" s="137"/>
      <c r="CR407" s="137"/>
      <c r="CS407" s="137"/>
      <c r="CT407" s="137"/>
      <c r="CU407" s="137"/>
      <c r="CV407" s="137"/>
      <c r="CW407" s="137"/>
      <c r="CX407" s="137"/>
      <c r="CY407" s="137"/>
      <c r="CZ407" s="137"/>
      <c r="DA407" s="137"/>
      <c r="DB407" s="137"/>
      <c r="DC407" s="137"/>
      <c r="DD407" s="137"/>
    </row>
    <row r="408" spans="1:108" ht="18.600000000000001">
      <c r="A408" s="135"/>
      <c r="B408" s="138"/>
      <c r="C408" s="138"/>
      <c r="D408" s="138"/>
      <c r="E408" s="138"/>
      <c r="F408" s="138"/>
      <c r="G408" s="137"/>
      <c r="H408" s="138"/>
      <c r="I408" s="138"/>
      <c r="J408" s="138"/>
      <c r="K408" s="138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  <c r="AI408" s="137"/>
      <c r="AJ408" s="137"/>
      <c r="AK408" s="137"/>
      <c r="AL408" s="137"/>
      <c r="AM408" s="137"/>
      <c r="AN408" s="137"/>
      <c r="AO408" s="137"/>
      <c r="AP408" s="137"/>
      <c r="AQ408" s="137"/>
      <c r="AR408" s="137"/>
      <c r="AS408" s="137"/>
      <c r="AT408" s="137"/>
      <c r="AU408" s="137"/>
      <c r="AV408" s="137"/>
      <c r="AW408" s="137"/>
      <c r="AX408" s="137"/>
      <c r="AY408" s="137"/>
      <c r="AZ408" s="137"/>
      <c r="BA408" s="137"/>
      <c r="BB408" s="137"/>
      <c r="BC408" s="137"/>
      <c r="BD408" s="137"/>
      <c r="BE408" s="137"/>
      <c r="BF408" s="137"/>
      <c r="BG408" s="137"/>
      <c r="BH408" s="137"/>
      <c r="BI408" s="137"/>
      <c r="BJ408" s="137"/>
      <c r="BK408" s="137"/>
      <c r="BL408" s="137"/>
      <c r="BM408" s="137"/>
      <c r="BN408" s="137"/>
      <c r="BO408" s="137"/>
      <c r="BP408" s="137"/>
      <c r="BQ408" s="137"/>
      <c r="BR408" s="137"/>
      <c r="BS408" s="137"/>
      <c r="BT408" s="137"/>
      <c r="BU408" s="137"/>
      <c r="BV408" s="137"/>
      <c r="BW408" s="137"/>
      <c r="BX408" s="137"/>
      <c r="BY408" s="137"/>
      <c r="BZ408" s="137"/>
      <c r="CA408" s="137"/>
      <c r="CB408" s="137"/>
      <c r="CC408" s="137"/>
      <c r="CD408" s="137"/>
      <c r="CE408" s="137"/>
      <c r="CF408" s="137"/>
      <c r="CG408" s="137"/>
      <c r="CH408" s="137"/>
      <c r="CI408" s="137"/>
      <c r="CJ408" s="137"/>
      <c r="CK408" s="137"/>
      <c r="CL408" s="137"/>
      <c r="CM408" s="137"/>
      <c r="CN408" s="137"/>
      <c r="CO408" s="137"/>
      <c r="CP408" s="137"/>
      <c r="CQ408" s="137"/>
      <c r="CR408" s="137"/>
      <c r="CS408" s="137"/>
      <c r="CT408" s="137"/>
      <c r="CU408" s="137"/>
      <c r="CV408" s="137"/>
      <c r="CW408" s="137"/>
      <c r="CX408" s="137"/>
      <c r="CY408" s="137"/>
      <c r="CZ408" s="137"/>
      <c r="DA408" s="137"/>
      <c r="DB408" s="137"/>
      <c r="DC408" s="137"/>
      <c r="DD408" s="137"/>
    </row>
    <row r="409" spans="1:108" ht="18.600000000000001">
      <c r="A409" s="135"/>
      <c r="B409" s="138"/>
      <c r="C409" s="137"/>
      <c r="D409" s="137"/>
      <c r="E409" s="138"/>
      <c r="F409" s="138"/>
      <c r="G409" s="138"/>
      <c r="H409" s="138"/>
      <c r="I409" s="138"/>
      <c r="J409" s="138"/>
      <c r="K409" s="138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  <c r="AI409" s="137"/>
      <c r="AJ409" s="137"/>
      <c r="AK409" s="137"/>
      <c r="AL409" s="137"/>
      <c r="AM409" s="137"/>
      <c r="AN409" s="137"/>
      <c r="AO409" s="137"/>
      <c r="AP409" s="137"/>
      <c r="AQ409" s="137"/>
      <c r="AR409" s="137"/>
      <c r="AS409" s="137"/>
      <c r="AT409" s="137"/>
      <c r="AU409" s="137"/>
      <c r="AV409" s="137"/>
      <c r="AW409" s="137"/>
      <c r="AX409" s="137"/>
      <c r="AY409" s="137"/>
      <c r="AZ409" s="137"/>
      <c r="BA409" s="137"/>
      <c r="BB409" s="137"/>
      <c r="BC409" s="137"/>
      <c r="BD409" s="137"/>
      <c r="BE409" s="137"/>
      <c r="BF409" s="137"/>
      <c r="BG409" s="137"/>
      <c r="BH409" s="137"/>
      <c r="BI409" s="137"/>
      <c r="BJ409" s="137"/>
      <c r="BK409" s="137"/>
      <c r="BL409" s="137"/>
      <c r="BM409" s="137"/>
      <c r="BN409" s="137"/>
      <c r="BO409" s="137"/>
      <c r="BP409" s="137"/>
      <c r="BQ409" s="137"/>
      <c r="BR409" s="137"/>
      <c r="BS409" s="137"/>
      <c r="BT409" s="137"/>
      <c r="BU409" s="137"/>
      <c r="BV409" s="137"/>
      <c r="BW409" s="137"/>
      <c r="BX409" s="137"/>
      <c r="BY409" s="137"/>
      <c r="BZ409" s="137"/>
      <c r="CA409" s="137"/>
      <c r="CB409" s="137"/>
      <c r="CC409" s="137"/>
      <c r="CD409" s="137"/>
      <c r="CE409" s="137"/>
      <c r="CF409" s="137"/>
      <c r="CG409" s="137"/>
      <c r="CH409" s="137"/>
      <c r="CI409" s="137"/>
      <c r="CJ409" s="137"/>
      <c r="CK409" s="137"/>
      <c r="CL409" s="137"/>
      <c r="CM409" s="137"/>
      <c r="CN409" s="137"/>
      <c r="CO409" s="137"/>
      <c r="CP409" s="137"/>
      <c r="CQ409" s="137"/>
      <c r="CR409" s="137"/>
      <c r="CS409" s="137"/>
      <c r="CT409" s="137"/>
      <c r="CU409" s="137"/>
      <c r="CV409" s="137"/>
      <c r="CW409" s="137"/>
      <c r="CX409" s="137"/>
      <c r="CY409" s="137"/>
      <c r="CZ409" s="137"/>
      <c r="DA409" s="137"/>
      <c r="DB409" s="137"/>
      <c r="DC409" s="137"/>
      <c r="DD409" s="137"/>
    </row>
    <row r="410" spans="1:108" ht="18.600000000000001">
      <c r="A410" s="135"/>
      <c r="B410" s="138"/>
      <c r="C410" s="137"/>
      <c r="D410" s="137"/>
      <c r="E410" s="137"/>
      <c r="F410" s="137"/>
      <c r="G410" s="138"/>
      <c r="H410" s="138"/>
      <c r="I410" s="138"/>
      <c r="J410" s="138"/>
      <c r="K410" s="138"/>
      <c r="L410" s="137"/>
      <c r="M410" s="137"/>
      <c r="N410" s="137"/>
      <c r="O410" s="137"/>
      <c r="P410" s="137"/>
      <c r="Q410" s="137"/>
      <c r="R410" s="138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  <c r="AI410" s="137"/>
      <c r="AJ410" s="137"/>
      <c r="AK410" s="137"/>
      <c r="AL410" s="137"/>
      <c r="AM410" s="137"/>
      <c r="AN410" s="137"/>
      <c r="AO410" s="137"/>
      <c r="AP410" s="137"/>
      <c r="AQ410" s="137"/>
      <c r="AR410" s="137"/>
      <c r="AS410" s="137"/>
      <c r="AT410" s="137"/>
      <c r="AU410" s="137"/>
      <c r="AV410" s="137"/>
      <c r="AW410" s="137"/>
      <c r="AX410" s="137"/>
      <c r="AY410" s="137"/>
      <c r="AZ410" s="137"/>
      <c r="BA410" s="137"/>
      <c r="BB410" s="137"/>
      <c r="BC410" s="137"/>
      <c r="BD410" s="137"/>
      <c r="BE410" s="137"/>
      <c r="BF410" s="137"/>
      <c r="BG410" s="137"/>
      <c r="BH410" s="137"/>
      <c r="BI410" s="137"/>
      <c r="BJ410" s="137"/>
      <c r="BK410" s="137"/>
      <c r="BL410" s="137"/>
      <c r="BM410" s="137"/>
      <c r="BN410" s="137"/>
      <c r="BO410" s="137"/>
      <c r="BP410" s="137"/>
      <c r="BQ410" s="137"/>
      <c r="BR410" s="137"/>
      <c r="BS410" s="137"/>
      <c r="BT410" s="137"/>
      <c r="BU410" s="137"/>
      <c r="BV410" s="137"/>
      <c r="BW410" s="137"/>
      <c r="BX410" s="137"/>
      <c r="BY410" s="137"/>
      <c r="BZ410" s="137"/>
      <c r="CA410" s="137"/>
      <c r="CB410" s="137"/>
      <c r="CC410" s="137"/>
      <c r="CD410" s="137"/>
      <c r="CE410" s="137"/>
      <c r="CF410" s="137"/>
      <c r="CG410" s="137"/>
      <c r="CH410" s="137"/>
      <c r="CI410" s="137"/>
      <c r="CJ410" s="137"/>
      <c r="CK410" s="137"/>
      <c r="CL410" s="137"/>
      <c r="CM410" s="137"/>
      <c r="CN410" s="137"/>
      <c r="CO410" s="137"/>
      <c r="CP410" s="137"/>
      <c r="CQ410" s="137"/>
      <c r="CR410" s="137"/>
      <c r="CS410" s="137"/>
      <c r="CT410" s="137"/>
      <c r="CU410" s="137"/>
      <c r="CV410" s="137"/>
      <c r="CW410" s="137"/>
      <c r="CX410" s="137"/>
      <c r="CY410" s="137"/>
      <c r="CZ410" s="137"/>
      <c r="DA410" s="137"/>
      <c r="DB410" s="137"/>
      <c r="DC410" s="137"/>
      <c r="DD410" s="137"/>
    </row>
    <row r="411" spans="1:108" ht="18.600000000000001">
      <c r="A411" s="135"/>
      <c r="B411" s="138"/>
      <c r="C411" s="137"/>
      <c r="D411" s="137"/>
      <c r="E411" s="137"/>
      <c r="F411" s="137"/>
      <c r="G411" s="138"/>
      <c r="H411" s="138"/>
      <c r="I411" s="138"/>
      <c r="J411" s="138"/>
      <c r="K411" s="138"/>
      <c r="L411" s="137"/>
      <c r="M411" s="137"/>
      <c r="N411" s="137"/>
      <c r="O411" s="138"/>
      <c r="P411" s="138"/>
      <c r="Q411" s="138"/>
      <c r="R411" s="137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  <c r="BL411" s="138"/>
      <c r="BM411" s="138"/>
      <c r="BN411" s="138"/>
      <c r="BO411" s="138"/>
      <c r="BP411" s="138"/>
      <c r="BQ411" s="138"/>
      <c r="BR411" s="138"/>
      <c r="BS411" s="138"/>
      <c r="BT411" s="138"/>
      <c r="BU411" s="138"/>
      <c r="BV411" s="138"/>
      <c r="BW411" s="138"/>
      <c r="BX411" s="138"/>
      <c r="BY411" s="138"/>
      <c r="BZ411" s="138"/>
      <c r="CA411" s="138"/>
      <c r="CB411" s="138"/>
      <c r="CC411" s="138"/>
      <c r="CD411" s="138"/>
      <c r="CE411" s="138"/>
      <c r="CF411" s="138"/>
      <c r="CG411" s="138"/>
      <c r="CH411" s="138"/>
      <c r="CI411" s="138"/>
      <c r="CJ411" s="138"/>
      <c r="CK411" s="138"/>
      <c r="CL411" s="138"/>
      <c r="CM411" s="138"/>
      <c r="CN411" s="138"/>
      <c r="CO411" s="138"/>
      <c r="CP411" s="138"/>
      <c r="CQ411" s="138"/>
      <c r="CR411" s="138"/>
      <c r="CS411" s="138"/>
      <c r="CT411" s="138"/>
      <c r="CU411" s="138"/>
      <c r="CV411" s="138"/>
      <c r="CW411" s="138"/>
      <c r="CX411" s="138"/>
      <c r="CY411" s="138"/>
      <c r="CZ411" s="138"/>
      <c r="DA411" s="138"/>
      <c r="DB411" s="138"/>
      <c r="DC411" s="138"/>
      <c r="DD411" s="138"/>
    </row>
    <row r="412" spans="1:108" ht="18.600000000000001">
      <c r="A412" s="135"/>
      <c r="B412" s="138"/>
      <c r="C412" s="137"/>
      <c r="D412" s="137"/>
      <c r="E412" s="137"/>
      <c r="F412" s="138"/>
      <c r="G412" s="138"/>
      <c r="H412" s="138"/>
      <c r="I412" s="138"/>
      <c r="J412" s="138"/>
      <c r="K412" s="138"/>
      <c r="L412" s="137"/>
      <c r="M412" s="137"/>
      <c r="N412" s="138"/>
      <c r="O412" s="137"/>
      <c r="P412" s="137"/>
      <c r="Q412" s="137"/>
      <c r="R412" s="138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  <c r="AI412" s="137"/>
      <c r="AJ412" s="137"/>
      <c r="AK412" s="137"/>
      <c r="AL412" s="137"/>
      <c r="AM412" s="137"/>
      <c r="AN412" s="137"/>
      <c r="AO412" s="137"/>
      <c r="AP412" s="137"/>
      <c r="AQ412" s="137"/>
      <c r="AR412" s="137"/>
      <c r="AS412" s="137"/>
      <c r="AT412" s="137"/>
      <c r="AU412" s="137"/>
      <c r="AV412" s="137"/>
      <c r="AW412" s="137"/>
      <c r="AX412" s="137"/>
      <c r="AY412" s="137"/>
      <c r="AZ412" s="137"/>
      <c r="BA412" s="137"/>
      <c r="BB412" s="137"/>
      <c r="BC412" s="137"/>
      <c r="BD412" s="137"/>
      <c r="BE412" s="137"/>
      <c r="BF412" s="137"/>
      <c r="BG412" s="137"/>
      <c r="BH412" s="137"/>
      <c r="BI412" s="137"/>
      <c r="BJ412" s="137"/>
      <c r="BK412" s="137"/>
      <c r="BL412" s="137"/>
      <c r="BM412" s="137"/>
      <c r="BN412" s="137"/>
      <c r="BO412" s="137"/>
      <c r="BP412" s="137"/>
      <c r="BQ412" s="137"/>
      <c r="BR412" s="137"/>
      <c r="BS412" s="137"/>
      <c r="BT412" s="137"/>
      <c r="BU412" s="137"/>
      <c r="BV412" s="137"/>
      <c r="BW412" s="137"/>
      <c r="BX412" s="137"/>
      <c r="BY412" s="137"/>
      <c r="BZ412" s="137"/>
      <c r="CA412" s="137"/>
      <c r="CB412" s="137"/>
      <c r="CC412" s="137"/>
      <c r="CD412" s="137"/>
      <c r="CE412" s="137"/>
      <c r="CF412" s="137"/>
      <c r="CG412" s="137"/>
      <c r="CH412" s="137"/>
      <c r="CI412" s="137"/>
      <c r="CJ412" s="137"/>
      <c r="CK412" s="137"/>
      <c r="CL412" s="137"/>
      <c r="CM412" s="137"/>
      <c r="CN412" s="137"/>
      <c r="CO412" s="137"/>
      <c r="CP412" s="137"/>
      <c r="CQ412" s="137"/>
      <c r="CR412" s="137"/>
      <c r="CS412" s="137"/>
      <c r="CT412" s="137"/>
      <c r="CU412" s="137"/>
      <c r="CV412" s="137"/>
      <c r="CW412" s="137"/>
      <c r="CX412" s="137"/>
      <c r="CY412" s="137"/>
      <c r="CZ412" s="137"/>
      <c r="DA412" s="137"/>
      <c r="DB412" s="137"/>
      <c r="DC412" s="137"/>
      <c r="DD412" s="137"/>
    </row>
    <row r="413" spans="1:108" ht="18.600000000000001">
      <c r="A413" s="135"/>
      <c r="B413" s="138"/>
      <c r="C413" s="137"/>
      <c r="D413" s="137"/>
      <c r="E413" s="137"/>
      <c r="F413" s="138"/>
      <c r="G413" s="138"/>
      <c r="H413" s="138"/>
      <c r="I413" s="138"/>
      <c r="J413" s="138"/>
      <c r="K413" s="137"/>
      <c r="L413" s="138"/>
      <c r="M413" s="138"/>
      <c r="N413" s="137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  <c r="CL413" s="138"/>
      <c r="CM413" s="138"/>
      <c r="CN413" s="138"/>
      <c r="CO413" s="138"/>
      <c r="CP413" s="138"/>
      <c r="CQ413" s="138"/>
      <c r="CR413" s="138"/>
      <c r="CS413" s="138"/>
      <c r="CT413" s="138"/>
      <c r="CU413" s="138"/>
      <c r="CV413" s="138"/>
      <c r="CW413" s="138"/>
      <c r="CX413" s="138"/>
      <c r="CY413" s="138"/>
      <c r="CZ413" s="138"/>
      <c r="DA413" s="138"/>
      <c r="DB413" s="138"/>
      <c r="DC413" s="138"/>
      <c r="DD413" s="138"/>
    </row>
    <row r="414" spans="1:108" ht="18.600000000000001">
      <c r="A414" s="135"/>
      <c r="B414" s="138"/>
      <c r="C414" s="137"/>
      <c r="D414" s="137"/>
      <c r="E414" s="137"/>
      <c r="F414" s="137"/>
      <c r="G414" s="138"/>
      <c r="H414" s="138"/>
      <c r="I414" s="138"/>
      <c r="J414" s="137"/>
      <c r="K414" s="137"/>
      <c r="L414" s="137"/>
      <c r="M414" s="137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  <c r="CL414" s="138"/>
      <c r="CM414" s="138"/>
      <c r="CN414" s="138"/>
      <c r="CO414" s="138"/>
      <c r="CP414" s="138"/>
      <c r="CQ414" s="138"/>
      <c r="CR414" s="138"/>
      <c r="CS414" s="138"/>
      <c r="CT414" s="138"/>
      <c r="CU414" s="138"/>
      <c r="CV414" s="138"/>
      <c r="CW414" s="138"/>
      <c r="CX414" s="138"/>
      <c r="CY414" s="138"/>
      <c r="CZ414" s="138"/>
      <c r="DA414" s="138"/>
      <c r="DB414" s="138"/>
      <c r="DC414" s="138"/>
      <c r="DD414" s="138"/>
    </row>
    <row r="415" spans="1:108" ht="18.600000000000001">
      <c r="A415" s="135"/>
      <c r="B415" s="138"/>
      <c r="C415" s="137"/>
      <c r="D415" s="137"/>
      <c r="E415" s="138"/>
      <c r="F415" s="138"/>
      <c r="G415" s="137"/>
      <c r="H415" s="138"/>
      <c r="I415" s="138"/>
      <c r="J415" s="137"/>
      <c r="K415" s="137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  <c r="BM415" s="138"/>
      <c r="BN415" s="138"/>
      <c r="BO415" s="138"/>
      <c r="BP415" s="138"/>
      <c r="BQ415" s="138"/>
      <c r="BR415" s="138"/>
      <c r="BS415" s="138"/>
      <c r="BT415" s="138"/>
      <c r="BU415" s="138"/>
      <c r="BV415" s="138"/>
      <c r="BW415" s="138"/>
      <c r="BX415" s="138"/>
      <c r="BY415" s="138"/>
      <c r="BZ415" s="138"/>
      <c r="CA415" s="138"/>
      <c r="CB415" s="138"/>
      <c r="CC415" s="138"/>
      <c r="CD415" s="138"/>
      <c r="CE415" s="138"/>
      <c r="CF415" s="138"/>
      <c r="CG415" s="138"/>
      <c r="CH415" s="138"/>
      <c r="CI415" s="138"/>
      <c r="CJ415" s="138"/>
      <c r="CK415" s="138"/>
      <c r="CL415" s="138"/>
      <c r="CM415" s="138"/>
      <c r="CN415" s="138"/>
      <c r="CO415" s="138"/>
      <c r="CP415" s="138"/>
      <c r="CQ415" s="138"/>
      <c r="CR415" s="138"/>
      <c r="CS415" s="138"/>
      <c r="CT415" s="138"/>
      <c r="CU415" s="138"/>
      <c r="CV415" s="138"/>
      <c r="CW415" s="138"/>
      <c r="CX415" s="138"/>
      <c r="CY415" s="138"/>
      <c r="CZ415" s="138"/>
      <c r="DA415" s="138"/>
      <c r="DB415" s="138"/>
      <c r="DC415" s="138"/>
      <c r="DD415" s="138"/>
    </row>
    <row r="416" spans="1:108" ht="18.600000000000001">
      <c r="A416" s="135"/>
      <c r="B416" s="138"/>
      <c r="C416" s="137"/>
      <c r="D416" s="137"/>
      <c r="E416" s="137"/>
      <c r="F416" s="138"/>
      <c r="G416" s="137"/>
      <c r="H416" s="138"/>
      <c r="I416" s="138"/>
      <c r="J416" s="137"/>
      <c r="K416" s="137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  <c r="CL416" s="138"/>
      <c r="CM416" s="138"/>
      <c r="CN416" s="138"/>
      <c r="CO416" s="138"/>
      <c r="CP416" s="138"/>
      <c r="CQ416" s="138"/>
      <c r="CR416" s="138"/>
      <c r="CS416" s="138"/>
      <c r="CT416" s="138"/>
      <c r="CU416" s="138"/>
      <c r="CV416" s="138"/>
      <c r="CW416" s="138"/>
      <c r="CX416" s="138"/>
      <c r="CY416" s="138"/>
      <c r="CZ416" s="138"/>
      <c r="DA416" s="138"/>
      <c r="DB416" s="138"/>
      <c r="DC416" s="138"/>
      <c r="DD416" s="138"/>
    </row>
    <row r="417" spans="1:108" ht="18.600000000000001">
      <c r="A417" s="135"/>
      <c r="B417" s="138"/>
      <c r="C417" s="137"/>
      <c r="D417" s="137"/>
      <c r="E417" s="137"/>
      <c r="F417" s="137"/>
      <c r="G417" s="137"/>
      <c r="H417" s="138"/>
      <c r="I417" s="138"/>
      <c r="J417" s="137"/>
      <c r="K417" s="137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  <c r="BO417" s="138"/>
      <c r="BP417" s="138"/>
      <c r="BQ417" s="138"/>
      <c r="BR417" s="138"/>
      <c r="BS417" s="138"/>
      <c r="BT417" s="138"/>
      <c r="BU417" s="138"/>
      <c r="BV417" s="138"/>
      <c r="BW417" s="138"/>
      <c r="BX417" s="138"/>
      <c r="BY417" s="138"/>
      <c r="BZ417" s="138"/>
      <c r="CA417" s="138"/>
      <c r="CB417" s="138"/>
      <c r="CC417" s="138"/>
      <c r="CD417" s="138"/>
      <c r="CE417" s="138"/>
      <c r="CF417" s="138"/>
      <c r="CG417" s="138"/>
      <c r="CH417" s="138"/>
      <c r="CI417" s="138"/>
      <c r="CJ417" s="138"/>
      <c r="CK417" s="138"/>
      <c r="CL417" s="138"/>
      <c r="CM417" s="138"/>
      <c r="CN417" s="138"/>
      <c r="CO417" s="138"/>
      <c r="CP417" s="138"/>
      <c r="CQ417" s="138"/>
      <c r="CR417" s="138"/>
      <c r="CS417" s="138"/>
      <c r="CT417" s="138"/>
      <c r="CU417" s="138"/>
      <c r="CV417" s="138"/>
      <c r="CW417" s="138"/>
      <c r="CX417" s="138"/>
      <c r="CY417" s="138"/>
      <c r="CZ417" s="138"/>
      <c r="DA417" s="138"/>
      <c r="DB417" s="138"/>
      <c r="DC417" s="138"/>
      <c r="DD417" s="138"/>
    </row>
    <row r="418" spans="1:108" ht="18.600000000000001">
      <c r="A418" s="135"/>
      <c r="B418" s="138"/>
      <c r="C418" s="137"/>
      <c r="D418" s="137"/>
      <c r="E418" s="138"/>
      <c r="F418" s="138"/>
      <c r="G418" s="137"/>
      <c r="H418" s="138"/>
      <c r="I418" s="138"/>
      <c r="J418" s="137"/>
      <c r="K418" s="137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  <c r="BM418" s="138"/>
      <c r="BN418" s="138"/>
      <c r="BO418" s="138"/>
      <c r="BP418" s="138"/>
      <c r="BQ418" s="138"/>
      <c r="BR418" s="138"/>
      <c r="BS418" s="138"/>
      <c r="BT418" s="138"/>
      <c r="BU418" s="138"/>
      <c r="BV418" s="138"/>
      <c r="BW418" s="138"/>
      <c r="BX418" s="138"/>
      <c r="BY418" s="138"/>
      <c r="BZ418" s="138"/>
      <c r="CA418" s="138"/>
      <c r="CB418" s="138"/>
      <c r="CC418" s="138"/>
      <c r="CD418" s="138"/>
      <c r="CE418" s="138"/>
      <c r="CF418" s="138"/>
      <c r="CG418" s="138"/>
      <c r="CH418" s="138"/>
      <c r="CI418" s="138"/>
      <c r="CJ418" s="138"/>
      <c r="CK418" s="138"/>
      <c r="CL418" s="138"/>
      <c r="CM418" s="138"/>
      <c r="CN418" s="138"/>
      <c r="CO418" s="138"/>
      <c r="CP418" s="138"/>
      <c r="CQ418" s="138"/>
      <c r="CR418" s="138"/>
      <c r="CS418" s="138"/>
      <c r="CT418" s="138"/>
      <c r="CU418" s="138"/>
      <c r="CV418" s="138"/>
      <c r="CW418" s="138"/>
      <c r="CX418" s="138"/>
      <c r="CY418" s="138"/>
      <c r="CZ418" s="138"/>
      <c r="DA418" s="138"/>
      <c r="DB418" s="138"/>
      <c r="DC418" s="138"/>
      <c r="DD418" s="138"/>
    </row>
    <row r="419" spans="1:108" ht="18.600000000000001">
      <c r="A419" s="135"/>
      <c r="B419" s="138"/>
      <c r="C419" s="137"/>
      <c r="D419" s="137"/>
      <c r="E419" s="137"/>
      <c r="F419" s="137"/>
      <c r="G419" s="137"/>
      <c r="H419" s="138"/>
      <c r="I419" s="138"/>
      <c r="J419" s="137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  <c r="BM419" s="138"/>
      <c r="BN419" s="138"/>
      <c r="BO419" s="138"/>
      <c r="BP419" s="138"/>
      <c r="BQ419" s="138"/>
      <c r="BR419" s="138"/>
      <c r="BS419" s="138"/>
      <c r="BT419" s="138"/>
      <c r="BU419" s="138"/>
      <c r="BV419" s="138"/>
      <c r="BW419" s="138"/>
      <c r="BX419" s="138"/>
      <c r="BY419" s="138"/>
      <c r="BZ419" s="138"/>
      <c r="CA419" s="138"/>
      <c r="CB419" s="138"/>
      <c r="CC419" s="138"/>
      <c r="CD419" s="138"/>
      <c r="CE419" s="138"/>
      <c r="CF419" s="138"/>
      <c r="CG419" s="138"/>
      <c r="CH419" s="138"/>
      <c r="CI419" s="138"/>
      <c r="CJ419" s="138"/>
      <c r="CK419" s="138"/>
      <c r="CL419" s="138"/>
      <c r="CM419" s="138"/>
      <c r="CN419" s="138"/>
      <c r="CO419" s="138"/>
      <c r="CP419" s="138"/>
      <c r="CQ419" s="138"/>
      <c r="CR419" s="138"/>
      <c r="CS419" s="138"/>
      <c r="CT419" s="138"/>
      <c r="CU419" s="138"/>
      <c r="CV419" s="138"/>
      <c r="CW419" s="138"/>
      <c r="CX419" s="138"/>
      <c r="CY419" s="138"/>
      <c r="CZ419" s="138"/>
      <c r="DA419" s="138"/>
      <c r="DB419" s="138"/>
      <c r="DC419" s="138"/>
      <c r="DD419" s="138"/>
    </row>
    <row r="420" spans="1:108" ht="18.600000000000001">
      <c r="A420" s="135"/>
      <c r="B420" s="138"/>
      <c r="C420" s="137"/>
      <c r="D420" s="137"/>
      <c r="E420" s="137"/>
      <c r="F420" s="138"/>
      <c r="G420" s="137"/>
      <c r="H420" s="138"/>
      <c r="I420" s="138"/>
      <c r="J420" s="138"/>
      <c r="K420" s="137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  <c r="BM420" s="138"/>
      <c r="BN420" s="138"/>
      <c r="BO420" s="138"/>
      <c r="BP420" s="138"/>
      <c r="BQ420" s="138"/>
      <c r="BR420" s="138"/>
      <c r="BS420" s="138"/>
      <c r="BT420" s="138"/>
      <c r="BU420" s="138"/>
      <c r="BV420" s="138"/>
      <c r="BW420" s="138"/>
      <c r="BX420" s="138"/>
      <c r="BY420" s="138"/>
      <c r="BZ420" s="138"/>
      <c r="CA420" s="138"/>
      <c r="CB420" s="138"/>
      <c r="CC420" s="138"/>
      <c r="CD420" s="138"/>
      <c r="CE420" s="138"/>
      <c r="CF420" s="138"/>
      <c r="CG420" s="138"/>
      <c r="CH420" s="138"/>
      <c r="CI420" s="138"/>
      <c r="CJ420" s="138"/>
      <c r="CK420" s="138"/>
      <c r="CL420" s="138"/>
      <c r="CM420" s="138"/>
      <c r="CN420" s="138"/>
      <c r="CO420" s="138"/>
      <c r="CP420" s="138"/>
      <c r="CQ420" s="138"/>
      <c r="CR420" s="138"/>
      <c r="CS420" s="138"/>
      <c r="CT420" s="138"/>
      <c r="CU420" s="138"/>
      <c r="CV420" s="138"/>
      <c r="CW420" s="138"/>
      <c r="CX420" s="138"/>
      <c r="CY420" s="138"/>
      <c r="CZ420" s="138"/>
      <c r="DA420" s="138"/>
      <c r="DB420" s="138"/>
      <c r="DC420" s="138"/>
      <c r="DD420" s="138"/>
    </row>
    <row r="421" spans="1:108" ht="18.600000000000001">
      <c r="A421" s="135"/>
      <c r="B421" s="138"/>
      <c r="C421" s="137"/>
      <c r="D421" s="137"/>
      <c r="E421" s="137"/>
      <c r="F421" s="137"/>
      <c r="G421" s="138"/>
      <c r="H421" s="138"/>
      <c r="I421" s="138"/>
      <c r="J421" s="137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  <c r="CL421" s="138"/>
      <c r="CM421" s="138"/>
      <c r="CN421" s="138"/>
      <c r="CO421" s="138"/>
      <c r="CP421" s="138"/>
      <c r="CQ421" s="138"/>
      <c r="CR421" s="138"/>
      <c r="CS421" s="138"/>
      <c r="CT421" s="138"/>
      <c r="CU421" s="138"/>
      <c r="CV421" s="138"/>
      <c r="CW421" s="138"/>
      <c r="CX421" s="138"/>
      <c r="CY421" s="138"/>
      <c r="CZ421" s="138"/>
      <c r="DA421" s="138"/>
      <c r="DB421" s="138"/>
      <c r="DC421" s="138"/>
      <c r="DD421" s="138"/>
    </row>
    <row r="422" spans="1:108" ht="18.600000000000001">
      <c r="A422" s="135"/>
      <c r="B422" s="138"/>
      <c r="C422" s="137"/>
      <c r="D422" s="137"/>
      <c r="E422" s="137"/>
      <c r="F422" s="137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  <c r="CL422" s="138"/>
      <c r="CM422" s="138"/>
      <c r="CN422" s="138"/>
      <c r="CO422" s="138"/>
      <c r="CP422" s="138"/>
      <c r="CQ422" s="138"/>
      <c r="CR422" s="138"/>
      <c r="CS422" s="138"/>
      <c r="CT422" s="138"/>
      <c r="CU422" s="138"/>
      <c r="CV422" s="138"/>
      <c r="CW422" s="138"/>
      <c r="CX422" s="138"/>
      <c r="CY422" s="138"/>
      <c r="CZ422" s="138"/>
      <c r="DA422" s="138"/>
      <c r="DB422" s="138"/>
      <c r="DC422" s="138"/>
      <c r="DD422" s="138"/>
    </row>
    <row r="423" spans="1:108" ht="18.600000000000001">
      <c r="A423" s="135"/>
      <c r="B423" s="138"/>
      <c r="C423" s="137"/>
      <c r="D423" s="137"/>
      <c r="E423" s="137"/>
      <c r="F423" s="137"/>
      <c r="G423" s="137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  <c r="BL423" s="138"/>
      <c r="BM423" s="138"/>
      <c r="BN423" s="138"/>
      <c r="BO423" s="138"/>
      <c r="BP423" s="138"/>
      <c r="BQ423" s="138"/>
      <c r="BR423" s="138"/>
      <c r="BS423" s="138"/>
      <c r="BT423" s="138"/>
      <c r="BU423" s="138"/>
      <c r="BV423" s="138"/>
      <c r="BW423" s="138"/>
      <c r="BX423" s="138"/>
      <c r="BY423" s="138"/>
      <c r="BZ423" s="138"/>
      <c r="CA423" s="138"/>
      <c r="CB423" s="138"/>
      <c r="CC423" s="138"/>
      <c r="CD423" s="138"/>
      <c r="CE423" s="138"/>
      <c r="CF423" s="138"/>
      <c r="CG423" s="138"/>
      <c r="CH423" s="138"/>
      <c r="CI423" s="138"/>
      <c r="CJ423" s="138"/>
      <c r="CK423" s="138"/>
      <c r="CL423" s="138"/>
      <c r="CM423" s="138"/>
      <c r="CN423" s="138"/>
      <c r="CO423" s="138"/>
      <c r="CP423" s="138"/>
      <c r="CQ423" s="138"/>
      <c r="CR423" s="138"/>
      <c r="CS423" s="138"/>
      <c r="CT423" s="138"/>
      <c r="CU423" s="138"/>
      <c r="CV423" s="138"/>
      <c r="CW423" s="138"/>
      <c r="CX423" s="138"/>
      <c r="CY423" s="138"/>
      <c r="CZ423" s="138"/>
      <c r="DA423" s="138"/>
      <c r="DB423" s="138"/>
      <c r="DC423" s="138"/>
      <c r="DD423" s="138"/>
    </row>
    <row r="424" spans="1:108" ht="18.600000000000001">
      <c r="A424" s="135"/>
      <c r="B424" s="138"/>
      <c r="C424" s="138"/>
      <c r="D424" s="138"/>
      <c r="E424" s="138"/>
      <c r="F424" s="138"/>
      <c r="G424" s="137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  <c r="CL424" s="138"/>
      <c r="CM424" s="138"/>
      <c r="CN424" s="138"/>
      <c r="CO424" s="138"/>
      <c r="CP424" s="138"/>
      <c r="CQ424" s="138"/>
      <c r="CR424" s="138"/>
      <c r="CS424" s="138"/>
      <c r="CT424" s="138"/>
      <c r="CU424" s="138"/>
      <c r="CV424" s="138"/>
      <c r="CW424" s="138"/>
      <c r="CX424" s="138"/>
      <c r="CY424" s="138"/>
      <c r="CZ424" s="138"/>
      <c r="DA424" s="138"/>
      <c r="DB424" s="138"/>
      <c r="DC424" s="138"/>
      <c r="DD424" s="138"/>
    </row>
    <row r="425" spans="1:108" ht="18.600000000000001">
      <c r="A425" s="135"/>
      <c r="B425" s="138"/>
      <c r="C425" s="137"/>
      <c r="D425" s="137"/>
      <c r="E425" s="137"/>
      <c r="F425" s="138"/>
      <c r="G425" s="137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  <c r="BN425" s="138"/>
      <c r="BO425" s="138"/>
      <c r="BP425" s="138"/>
      <c r="BQ425" s="138"/>
      <c r="BR425" s="138"/>
      <c r="BS425" s="138"/>
      <c r="BT425" s="138"/>
      <c r="BU425" s="138"/>
      <c r="BV425" s="138"/>
      <c r="BW425" s="138"/>
      <c r="BX425" s="138"/>
      <c r="BY425" s="138"/>
      <c r="BZ425" s="138"/>
      <c r="CA425" s="138"/>
      <c r="CB425" s="138"/>
      <c r="CC425" s="138"/>
      <c r="CD425" s="138"/>
      <c r="CE425" s="138"/>
      <c r="CF425" s="138"/>
      <c r="CG425" s="138"/>
      <c r="CH425" s="138"/>
      <c r="CI425" s="138"/>
      <c r="CJ425" s="138"/>
      <c r="CK425" s="138"/>
      <c r="CL425" s="138"/>
      <c r="CM425" s="138"/>
      <c r="CN425" s="138"/>
      <c r="CO425" s="138"/>
      <c r="CP425" s="138"/>
      <c r="CQ425" s="138"/>
      <c r="CR425" s="138"/>
      <c r="CS425" s="138"/>
      <c r="CT425" s="138"/>
      <c r="CU425" s="138"/>
      <c r="CV425" s="138"/>
      <c r="CW425" s="138"/>
      <c r="CX425" s="138"/>
      <c r="CY425" s="138"/>
      <c r="CZ425" s="138"/>
      <c r="DA425" s="138"/>
      <c r="DB425" s="138"/>
      <c r="DC425" s="138"/>
      <c r="DD425" s="138"/>
    </row>
    <row r="426" spans="1:108" ht="18.600000000000001">
      <c r="A426" s="135"/>
      <c r="B426" s="138"/>
      <c r="C426" s="137"/>
      <c r="D426" s="137"/>
      <c r="E426" s="137"/>
      <c r="F426" s="137"/>
      <c r="G426" s="137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  <c r="BL426" s="138"/>
      <c r="BM426" s="138"/>
      <c r="BN426" s="138"/>
      <c r="BO426" s="138"/>
      <c r="BP426" s="138"/>
      <c r="BQ426" s="138"/>
      <c r="BR426" s="138"/>
      <c r="BS426" s="138"/>
      <c r="BT426" s="138"/>
      <c r="BU426" s="138"/>
      <c r="BV426" s="138"/>
      <c r="BW426" s="138"/>
      <c r="BX426" s="138"/>
      <c r="BY426" s="138"/>
      <c r="BZ426" s="138"/>
      <c r="CA426" s="138"/>
      <c r="CB426" s="138"/>
      <c r="CC426" s="138"/>
      <c r="CD426" s="138"/>
      <c r="CE426" s="138"/>
      <c r="CF426" s="138"/>
      <c r="CG426" s="138"/>
      <c r="CH426" s="138"/>
      <c r="CI426" s="138"/>
      <c r="CJ426" s="138"/>
      <c r="CK426" s="138"/>
      <c r="CL426" s="138"/>
      <c r="CM426" s="138"/>
      <c r="CN426" s="138"/>
      <c r="CO426" s="138"/>
      <c r="CP426" s="138"/>
      <c r="CQ426" s="138"/>
      <c r="CR426" s="138"/>
      <c r="CS426" s="138"/>
      <c r="CT426" s="138"/>
      <c r="CU426" s="138"/>
      <c r="CV426" s="138"/>
      <c r="CW426" s="138"/>
      <c r="CX426" s="138"/>
      <c r="CY426" s="138"/>
      <c r="CZ426" s="138"/>
      <c r="DA426" s="138"/>
      <c r="DB426" s="138"/>
      <c r="DC426" s="138"/>
      <c r="DD426" s="138"/>
    </row>
    <row r="427" spans="1:108" ht="18.600000000000001">
      <c r="A427" s="135"/>
      <c r="B427" s="138"/>
      <c r="C427" s="137"/>
      <c r="D427" s="137"/>
      <c r="E427" s="137"/>
      <c r="F427" s="137"/>
      <c r="G427" s="137"/>
      <c r="H427" s="137"/>
      <c r="I427" s="137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  <c r="BL427" s="138"/>
      <c r="BM427" s="138"/>
      <c r="BN427" s="138"/>
      <c r="BO427" s="138"/>
      <c r="BP427" s="138"/>
      <c r="BQ427" s="138"/>
      <c r="BR427" s="138"/>
      <c r="BS427" s="138"/>
      <c r="BT427" s="138"/>
      <c r="BU427" s="138"/>
      <c r="BV427" s="138"/>
      <c r="BW427" s="138"/>
      <c r="BX427" s="138"/>
      <c r="BY427" s="138"/>
      <c r="BZ427" s="138"/>
      <c r="CA427" s="138"/>
      <c r="CB427" s="138"/>
      <c r="CC427" s="138"/>
      <c r="CD427" s="138"/>
      <c r="CE427" s="138"/>
      <c r="CF427" s="138"/>
      <c r="CG427" s="138"/>
      <c r="CH427" s="138"/>
      <c r="CI427" s="138"/>
      <c r="CJ427" s="138"/>
      <c r="CK427" s="138"/>
      <c r="CL427" s="138"/>
      <c r="CM427" s="138"/>
      <c r="CN427" s="138"/>
      <c r="CO427" s="138"/>
      <c r="CP427" s="138"/>
      <c r="CQ427" s="138"/>
      <c r="CR427" s="138"/>
      <c r="CS427" s="138"/>
      <c r="CT427" s="138"/>
      <c r="CU427" s="138"/>
      <c r="CV427" s="138"/>
      <c r="CW427" s="138"/>
      <c r="CX427" s="138"/>
      <c r="CY427" s="138"/>
      <c r="CZ427" s="138"/>
      <c r="DA427" s="138"/>
      <c r="DB427" s="138"/>
      <c r="DC427" s="138"/>
      <c r="DD427" s="138"/>
    </row>
    <row r="428" spans="1:108" ht="18.600000000000001">
      <c r="A428" s="135"/>
      <c r="B428" s="138"/>
      <c r="C428" s="137"/>
      <c r="D428" s="137"/>
      <c r="E428" s="137"/>
      <c r="F428" s="137"/>
      <c r="G428" s="137"/>
      <c r="H428" s="137"/>
      <c r="I428" s="137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  <c r="BM428" s="138"/>
      <c r="BN428" s="138"/>
      <c r="BO428" s="138"/>
      <c r="BP428" s="138"/>
      <c r="BQ428" s="138"/>
      <c r="BR428" s="138"/>
      <c r="BS428" s="138"/>
      <c r="BT428" s="138"/>
      <c r="BU428" s="138"/>
      <c r="BV428" s="138"/>
      <c r="BW428" s="138"/>
      <c r="BX428" s="138"/>
      <c r="BY428" s="138"/>
      <c r="BZ428" s="138"/>
      <c r="CA428" s="138"/>
      <c r="CB428" s="138"/>
      <c r="CC428" s="138"/>
      <c r="CD428" s="138"/>
      <c r="CE428" s="138"/>
      <c r="CF428" s="138"/>
      <c r="CG428" s="138"/>
      <c r="CH428" s="138"/>
      <c r="CI428" s="138"/>
      <c r="CJ428" s="138"/>
      <c r="CK428" s="138"/>
      <c r="CL428" s="138"/>
      <c r="CM428" s="138"/>
      <c r="CN428" s="138"/>
      <c r="CO428" s="138"/>
      <c r="CP428" s="138"/>
      <c r="CQ428" s="138"/>
      <c r="CR428" s="138"/>
      <c r="CS428" s="138"/>
      <c r="CT428" s="138"/>
      <c r="CU428" s="138"/>
      <c r="CV428" s="138"/>
      <c r="CW428" s="138"/>
      <c r="CX428" s="138"/>
      <c r="CY428" s="138"/>
      <c r="CZ428" s="138"/>
      <c r="DA428" s="138"/>
      <c r="DB428" s="138"/>
      <c r="DC428" s="138"/>
      <c r="DD428" s="138"/>
    </row>
    <row r="429" spans="1:108" ht="18.600000000000001">
      <c r="A429" s="135"/>
      <c r="B429" s="138"/>
      <c r="C429" s="137"/>
      <c r="D429" s="137"/>
      <c r="E429" s="137"/>
      <c r="F429" s="138"/>
      <c r="G429" s="138"/>
      <c r="H429" s="137"/>
      <c r="I429" s="137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  <c r="CL429" s="138"/>
      <c r="CM429" s="138"/>
      <c r="CN429" s="138"/>
      <c r="CO429" s="138"/>
      <c r="CP429" s="138"/>
      <c r="CQ429" s="138"/>
      <c r="CR429" s="138"/>
      <c r="CS429" s="138"/>
      <c r="CT429" s="138"/>
      <c r="CU429" s="138"/>
      <c r="CV429" s="138"/>
      <c r="CW429" s="138"/>
      <c r="CX429" s="138"/>
      <c r="CY429" s="138"/>
      <c r="CZ429" s="138"/>
      <c r="DA429" s="138"/>
      <c r="DB429" s="138"/>
      <c r="DC429" s="138"/>
      <c r="DD429" s="138"/>
    </row>
    <row r="430" spans="1:108" ht="18.600000000000001">
      <c r="A430" s="135"/>
      <c r="B430" s="138"/>
      <c r="C430" s="137"/>
      <c r="D430" s="137"/>
      <c r="E430" s="138"/>
      <c r="F430" s="138"/>
      <c r="G430" s="137"/>
      <c r="H430" s="137"/>
      <c r="I430" s="137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  <c r="CL430" s="138"/>
      <c r="CM430" s="138"/>
      <c r="CN430" s="138"/>
      <c r="CO430" s="138"/>
      <c r="CP430" s="138"/>
      <c r="CQ430" s="138"/>
      <c r="CR430" s="138"/>
      <c r="CS430" s="138"/>
      <c r="CT430" s="138"/>
      <c r="CU430" s="138"/>
      <c r="CV430" s="138"/>
      <c r="CW430" s="138"/>
      <c r="CX430" s="138"/>
      <c r="CY430" s="138"/>
      <c r="CZ430" s="138"/>
      <c r="DA430" s="138"/>
      <c r="DB430" s="138"/>
      <c r="DC430" s="138"/>
      <c r="DD430" s="138"/>
    </row>
    <row r="431" spans="1:108" ht="18.600000000000001">
      <c r="A431" s="135"/>
      <c r="B431" s="138"/>
      <c r="C431" s="137"/>
      <c r="D431" s="137"/>
      <c r="E431" s="138"/>
      <c r="F431" s="138"/>
      <c r="G431" s="137"/>
      <c r="H431" s="137"/>
      <c r="I431" s="137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  <c r="BL431" s="138"/>
      <c r="BM431" s="138"/>
      <c r="BN431" s="138"/>
      <c r="BO431" s="138"/>
      <c r="BP431" s="138"/>
      <c r="BQ431" s="138"/>
      <c r="BR431" s="138"/>
      <c r="BS431" s="138"/>
      <c r="BT431" s="138"/>
      <c r="BU431" s="138"/>
      <c r="BV431" s="138"/>
      <c r="BW431" s="138"/>
      <c r="BX431" s="138"/>
      <c r="BY431" s="138"/>
      <c r="BZ431" s="138"/>
      <c r="CA431" s="138"/>
      <c r="CB431" s="138"/>
      <c r="CC431" s="138"/>
      <c r="CD431" s="138"/>
      <c r="CE431" s="138"/>
      <c r="CF431" s="138"/>
      <c r="CG431" s="138"/>
      <c r="CH431" s="138"/>
      <c r="CI431" s="138"/>
      <c r="CJ431" s="138"/>
      <c r="CK431" s="138"/>
      <c r="CL431" s="138"/>
      <c r="CM431" s="138"/>
      <c r="CN431" s="138"/>
      <c r="CO431" s="138"/>
      <c r="CP431" s="138"/>
      <c r="CQ431" s="138"/>
      <c r="CR431" s="138"/>
      <c r="CS431" s="138"/>
      <c r="CT431" s="138"/>
      <c r="CU431" s="138"/>
      <c r="CV431" s="138"/>
      <c r="CW431" s="138"/>
      <c r="CX431" s="138"/>
      <c r="CY431" s="138"/>
      <c r="CZ431" s="138"/>
      <c r="DA431" s="138"/>
      <c r="DB431" s="138"/>
      <c r="DC431" s="138"/>
      <c r="DD431" s="138"/>
    </row>
    <row r="432" spans="1:108" ht="18.600000000000001">
      <c r="A432" s="135"/>
      <c r="B432" s="138"/>
      <c r="C432" s="137"/>
      <c r="D432" s="137"/>
      <c r="E432" s="137"/>
      <c r="F432" s="137"/>
      <c r="G432" s="138"/>
      <c r="H432" s="137"/>
      <c r="I432" s="137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  <c r="CL432" s="138"/>
      <c r="CM432" s="138"/>
      <c r="CN432" s="138"/>
      <c r="CO432" s="138"/>
      <c r="CP432" s="138"/>
      <c r="CQ432" s="138"/>
      <c r="CR432" s="138"/>
      <c r="CS432" s="138"/>
      <c r="CT432" s="138"/>
      <c r="CU432" s="138"/>
      <c r="CV432" s="138"/>
      <c r="CW432" s="138"/>
      <c r="CX432" s="138"/>
      <c r="CY432" s="138"/>
      <c r="CZ432" s="138"/>
      <c r="DA432" s="138"/>
      <c r="DB432" s="138"/>
      <c r="DC432" s="138"/>
      <c r="DD432" s="138"/>
    </row>
    <row r="433" spans="1:108" ht="18.600000000000001">
      <c r="A433" s="135"/>
      <c r="B433" s="138"/>
      <c r="C433" s="137"/>
      <c r="D433" s="137"/>
      <c r="E433" s="137"/>
      <c r="F433" s="137"/>
      <c r="G433" s="138"/>
      <c r="H433" s="137"/>
      <c r="I433" s="137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  <c r="BL433" s="138"/>
      <c r="BM433" s="138"/>
      <c r="BN433" s="138"/>
      <c r="BO433" s="138"/>
      <c r="BP433" s="138"/>
      <c r="BQ433" s="138"/>
      <c r="BR433" s="138"/>
      <c r="BS433" s="138"/>
      <c r="BT433" s="138"/>
      <c r="BU433" s="138"/>
      <c r="BV433" s="138"/>
      <c r="BW433" s="138"/>
      <c r="BX433" s="138"/>
      <c r="BY433" s="138"/>
      <c r="BZ433" s="138"/>
      <c r="CA433" s="138"/>
      <c r="CB433" s="138"/>
      <c r="CC433" s="138"/>
      <c r="CD433" s="138"/>
      <c r="CE433" s="138"/>
      <c r="CF433" s="138"/>
      <c r="CG433" s="138"/>
      <c r="CH433" s="138"/>
      <c r="CI433" s="138"/>
      <c r="CJ433" s="138"/>
      <c r="CK433" s="138"/>
      <c r="CL433" s="138"/>
      <c r="CM433" s="138"/>
      <c r="CN433" s="138"/>
      <c r="CO433" s="138"/>
      <c r="CP433" s="138"/>
      <c r="CQ433" s="138"/>
      <c r="CR433" s="138"/>
      <c r="CS433" s="138"/>
      <c r="CT433" s="138"/>
      <c r="CU433" s="138"/>
      <c r="CV433" s="138"/>
      <c r="CW433" s="138"/>
      <c r="CX433" s="138"/>
      <c r="CY433" s="138"/>
      <c r="CZ433" s="138"/>
      <c r="DA433" s="138"/>
      <c r="DB433" s="138"/>
      <c r="DC433" s="138"/>
      <c r="DD433" s="138"/>
    </row>
    <row r="434" spans="1:108" ht="18.600000000000001">
      <c r="A434" s="135"/>
      <c r="B434" s="138"/>
      <c r="C434" s="137"/>
      <c r="D434" s="137"/>
      <c r="E434" s="137"/>
      <c r="F434" s="137"/>
      <c r="G434" s="138"/>
      <c r="H434" s="137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  <c r="BL434" s="138"/>
      <c r="BM434" s="138"/>
      <c r="BN434" s="138"/>
      <c r="BO434" s="138"/>
      <c r="BP434" s="138"/>
      <c r="BQ434" s="138"/>
      <c r="BR434" s="138"/>
      <c r="BS434" s="138"/>
      <c r="BT434" s="138"/>
      <c r="BU434" s="138"/>
      <c r="BV434" s="138"/>
      <c r="BW434" s="138"/>
      <c r="BX434" s="138"/>
      <c r="BY434" s="138"/>
      <c r="BZ434" s="138"/>
      <c r="CA434" s="138"/>
      <c r="CB434" s="138"/>
      <c r="CC434" s="138"/>
      <c r="CD434" s="138"/>
      <c r="CE434" s="138"/>
      <c r="CF434" s="138"/>
      <c r="CG434" s="138"/>
      <c r="CH434" s="138"/>
      <c r="CI434" s="138"/>
      <c r="CJ434" s="138"/>
      <c r="CK434" s="138"/>
      <c r="CL434" s="138"/>
      <c r="CM434" s="138"/>
      <c r="CN434" s="138"/>
      <c r="CO434" s="138"/>
      <c r="CP434" s="138"/>
      <c r="CQ434" s="138"/>
      <c r="CR434" s="138"/>
      <c r="CS434" s="138"/>
      <c r="CT434" s="138"/>
      <c r="CU434" s="138"/>
      <c r="CV434" s="138"/>
      <c r="CW434" s="138"/>
      <c r="CX434" s="138"/>
      <c r="CY434" s="138"/>
      <c r="CZ434" s="138"/>
      <c r="DA434" s="138"/>
      <c r="DB434" s="138"/>
      <c r="DC434" s="138"/>
      <c r="DD434" s="138"/>
    </row>
    <row r="435" spans="1:108" ht="18.600000000000001">
      <c r="A435" s="135"/>
      <c r="B435" s="138"/>
      <c r="C435" s="137"/>
      <c r="D435" s="137"/>
      <c r="E435" s="137"/>
      <c r="F435" s="137"/>
      <c r="G435" s="137"/>
      <c r="H435" s="137"/>
      <c r="I435" s="137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  <c r="BL435" s="138"/>
      <c r="BM435" s="138"/>
      <c r="BN435" s="138"/>
      <c r="BO435" s="138"/>
      <c r="BP435" s="138"/>
      <c r="BQ435" s="138"/>
      <c r="BR435" s="138"/>
      <c r="BS435" s="138"/>
      <c r="BT435" s="138"/>
      <c r="BU435" s="138"/>
      <c r="BV435" s="138"/>
      <c r="BW435" s="138"/>
      <c r="BX435" s="138"/>
      <c r="BY435" s="138"/>
      <c r="BZ435" s="138"/>
      <c r="CA435" s="138"/>
      <c r="CB435" s="138"/>
      <c r="CC435" s="138"/>
      <c r="CD435" s="138"/>
      <c r="CE435" s="138"/>
      <c r="CF435" s="138"/>
      <c r="CG435" s="138"/>
      <c r="CH435" s="138"/>
      <c r="CI435" s="138"/>
      <c r="CJ435" s="138"/>
      <c r="CK435" s="138"/>
      <c r="CL435" s="138"/>
      <c r="CM435" s="138"/>
      <c r="CN435" s="138"/>
      <c r="CO435" s="138"/>
      <c r="CP435" s="138"/>
      <c r="CQ435" s="138"/>
      <c r="CR435" s="138"/>
      <c r="CS435" s="138"/>
      <c r="CT435" s="138"/>
      <c r="CU435" s="138"/>
      <c r="CV435" s="138"/>
      <c r="CW435" s="138"/>
      <c r="CX435" s="138"/>
      <c r="CY435" s="138"/>
      <c r="CZ435" s="138"/>
      <c r="DA435" s="138"/>
      <c r="DB435" s="138"/>
      <c r="DC435" s="138"/>
      <c r="DD435" s="138"/>
    </row>
    <row r="436" spans="1:108" ht="18.600000000000001">
      <c r="A436" s="135"/>
      <c r="B436" s="138"/>
      <c r="C436" s="137"/>
      <c r="D436" s="137"/>
      <c r="E436" s="137"/>
      <c r="F436" s="137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  <c r="BL436" s="138"/>
      <c r="BM436" s="138"/>
      <c r="BN436" s="138"/>
      <c r="BO436" s="138"/>
      <c r="BP436" s="138"/>
      <c r="BQ436" s="138"/>
      <c r="BR436" s="138"/>
      <c r="BS436" s="138"/>
      <c r="BT436" s="138"/>
      <c r="BU436" s="138"/>
      <c r="BV436" s="138"/>
      <c r="BW436" s="138"/>
      <c r="BX436" s="138"/>
      <c r="BY436" s="138"/>
      <c r="BZ436" s="138"/>
      <c r="CA436" s="138"/>
      <c r="CB436" s="138"/>
      <c r="CC436" s="138"/>
      <c r="CD436" s="138"/>
      <c r="CE436" s="138"/>
      <c r="CF436" s="138"/>
      <c r="CG436" s="138"/>
      <c r="CH436" s="138"/>
      <c r="CI436" s="138"/>
      <c r="CJ436" s="138"/>
      <c r="CK436" s="138"/>
      <c r="CL436" s="138"/>
      <c r="CM436" s="138"/>
      <c r="CN436" s="138"/>
      <c r="CO436" s="138"/>
      <c r="CP436" s="138"/>
      <c r="CQ436" s="138"/>
      <c r="CR436" s="138"/>
      <c r="CS436" s="138"/>
      <c r="CT436" s="138"/>
      <c r="CU436" s="138"/>
      <c r="CV436" s="138"/>
      <c r="CW436" s="138"/>
      <c r="CX436" s="138"/>
      <c r="CY436" s="138"/>
      <c r="CZ436" s="138"/>
      <c r="DA436" s="138"/>
      <c r="DB436" s="138"/>
      <c r="DC436" s="138"/>
      <c r="DD436" s="138"/>
    </row>
    <row r="437" spans="1:108" ht="18.600000000000001">
      <c r="A437" s="135"/>
      <c r="B437" s="138"/>
      <c r="C437" s="137"/>
      <c r="D437" s="137"/>
      <c r="E437" s="138"/>
      <c r="F437" s="138"/>
      <c r="G437" s="137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  <c r="BL437" s="138"/>
      <c r="BM437" s="138"/>
      <c r="BN437" s="138"/>
      <c r="BO437" s="138"/>
      <c r="BP437" s="138"/>
      <c r="BQ437" s="138"/>
      <c r="BR437" s="138"/>
      <c r="BS437" s="138"/>
      <c r="BT437" s="138"/>
      <c r="BU437" s="138"/>
      <c r="BV437" s="138"/>
      <c r="BW437" s="138"/>
      <c r="BX437" s="138"/>
      <c r="BY437" s="138"/>
      <c r="BZ437" s="138"/>
      <c r="CA437" s="138"/>
      <c r="CB437" s="138"/>
      <c r="CC437" s="138"/>
      <c r="CD437" s="138"/>
      <c r="CE437" s="138"/>
      <c r="CF437" s="138"/>
      <c r="CG437" s="138"/>
      <c r="CH437" s="138"/>
      <c r="CI437" s="138"/>
      <c r="CJ437" s="138"/>
      <c r="CK437" s="138"/>
      <c r="CL437" s="138"/>
      <c r="CM437" s="138"/>
      <c r="CN437" s="138"/>
      <c r="CO437" s="138"/>
      <c r="CP437" s="138"/>
      <c r="CQ437" s="138"/>
      <c r="CR437" s="138"/>
      <c r="CS437" s="138"/>
      <c r="CT437" s="138"/>
      <c r="CU437" s="138"/>
      <c r="CV437" s="138"/>
      <c r="CW437" s="138"/>
      <c r="CX437" s="138"/>
      <c r="CY437" s="138"/>
      <c r="CZ437" s="138"/>
      <c r="DA437" s="138"/>
      <c r="DB437" s="138"/>
      <c r="DC437" s="138"/>
      <c r="DD437" s="138"/>
    </row>
    <row r="438" spans="1:108" ht="18.600000000000001">
      <c r="A438" s="135"/>
      <c r="B438" s="138"/>
      <c r="C438" s="137"/>
      <c r="D438" s="137"/>
      <c r="E438" s="137"/>
      <c r="F438" s="138"/>
      <c r="G438" s="137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  <c r="BL438" s="138"/>
      <c r="BM438" s="138"/>
      <c r="BN438" s="138"/>
      <c r="BO438" s="138"/>
      <c r="BP438" s="138"/>
      <c r="BQ438" s="138"/>
      <c r="BR438" s="138"/>
      <c r="BS438" s="138"/>
      <c r="BT438" s="138"/>
      <c r="BU438" s="138"/>
      <c r="BV438" s="138"/>
      <c r="BW438" s="138"/>
      <c r="BX438" s="138"/>
      <c r="BY438" s="138"/>
      <c r="BZ438" s="138"/>
      <c r="CA438" s="138"/>
      <c r="CB438" s="138"/>
      <c r="CC438" s="138"/>
      <c r="CD438" s="138"/>
      <c r="CE438" s="138"/>
      <c r="CF438" s="138"/>
      <c r="CG438" s="138"/>
      <c r="CH438" s="138"/>
      <c r="CI438" s="138"/>
      <c r="CJ438" s="138"/>
      <c r="CK438" s="138"/>
      <c r="CL438" s="138"/>
      <c r="CM438" s="138"/>
      <c r="CN438" s="138"/>
      <c r="CO438" s="138"/>
      <c r="CP438" s="138"/>
      <c r="CQ438" s="138"/>
      <c r="CR438" s="138"/>
      <c r="CS438" s="138"/>
      <c r="CT438" s="138"/>
      <c r="CU438" s="138"/>
      <c r="CV438" s="138"/>
      <c r="CW438" s="138"/>
      <c r="CX438" s="138"/>
      <c r="CY438" s="138"/>
      <c r="CZ438" s="138"/>
      <c r="DA438" s="138"/>
      <c r="DB438" s="138"/>
      <c r="DC438" s="138"/>
      <c r="DD438" s="138"/>
    </row>
    <row r="439" spans="1:108" ht="18.600000000000001">
      <c r="A439" s="135"/>
      <c r="B439" s="138"/>
      <c r="C439" s="138"/>
      <c r="D439" s="138"/>
      <c r="E439" s="138"/>
      <c r="F439" s="138"/>
      <c r="G439" s="137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  <c r="BL439" s="138"/>
      <c r="BM439" s="138"/>
      <c r="BN439" s="138"/>
      <c r="BO439" s="138"/>
      <c r="BP439" s="138"/>
      <c r="BQ439" s="138"/>
      <c r="BR439" s="138"/>
      <c r="BS439" s="138"/>
      <c r="BT439" s="138"/>
      <c r="BU439" s="138"/>
      <c r="BV439" s="138"/>
      <c r="BW439" s="138"/>
      <c r="BX439" s="138"/>
      <c r="BY439" s="138"/>
      <c r="BZ439" s="138"/>
      <c r="CA439" s="138"/>
      <c r="CB439" s="138"/>
      <c r="CC439" s="138"/>
      <c r="CD439" s="138"/>
      <c r="CE439" s="138"/>
      <c r="CF439" s="138"/>
      <c r="CG439" s="138"/>
      <c r="CH439" s="138"/>
      <c r="CI439" s="138"/>
      <c r="CJ439" s="138"/>
      <c r="CK439" s="138"/>
      <c r="CL439" s="138"/>
      <c r="CM439" s="138"/>
      <c r="CN439" s="138"/>
      <c r="CO439" s="138"/>
      <c r="CP439" s="138"/>
      <c r="CQ439" s="138"/>
      <c r="CR439" s="138"/>
      <c r="CS439" s="138"/>
      <c r="CT439" s="138"/>
      <c r="CU439" s="138"/>
      <c r="CV439" s="138"/>
      <c r="CW439" s="138"/>
      <c r="CX439" s="138"/>
      <c r="CY439" s="138"/>
      <c r="CZ439" s="138"/>
      <c r="DA439" s="138"/>
      <c r="DB439" s="138"/>
      <c r="DC439" s="138"/>
      <c r="DD439" s="138"/>
    </row>
    <row r="440" spans="1:108" ht="18.600000000000001">
      <c r="A440" s="135"/>
      <c r="B440" s="138"/>
      <c r="C440" s="137"/>
      <c r="D440" s="137"/>
      <c r="E440" s="137"/>
      <c r="F440" s="137"/>
      <c r="G440" s="137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  <c r="BL440" s="138"/>
      <c r="BM440" s="138"/>
      <c r="BN440" s="138"/>
      <c r="BO440" s="138"/>
      <c r="BP440" s="138"/>
      <c r="BQ440" s="138"/>
      <c r="BR440" s="138"/>
      <c r="BS440" s="138"/>
      <c r="BT440" s="138"/>
      <c r="BU440" s="138"/>
      <c r="BV440" s="138"/>
      <c r="BW440" s="138"/>
      <c r="BX440" s="138"/>
      <c r="BY440" s="138"/>
      <c r="BZ440" s="138"/>
      <c r="CA440" s="138"/>
      <c r="CB440" s="138"/>
      <c r="CC440" s="138"/>
      <c r="CD440" s="138"/>
      <c r="CE440" s="138"/>
      <c r="CF440" s="138"/>
      <c r="CG440" s="138"/>
      <c r="CH440" s="138"/>
      <c r="CI440" s="138"/>
      <c r="CJ440" s="138"/>
      <c r="CK440" s="138"/>
      <c r="CL440" s="138"/>
      <c r="CM440" s="138"/>
      <c r="CN440" s="138"/>
      <c r="CO440" s="138"/>
      <c r="CP440" s="138"/>
      <c r="CQ440" s="138"/>
      <c r="CR440" s="138"/>
      <c r="CS440" s="138"/>
      <c r="CT440" s="138"/>
      <c r="CU440" s="138"/>
      <c r="CV440" s="138"/>
      <c r="CW440" s="138"/>
      <c r="CX440" s="138"/>
      <c r="CY440" s="138"/>
      <c r="CZ440" s="138"/>
      <c r="DA440" s="138"/>
      <c r="DB440" s="138"/>
      <c r="DC440" s="138"/>
      <c r="DD440" s="138"/>
    </row>
    <row r="441" spans="1:108" ht="18.600000000000001">
      <c r="A441" s="135"/>
      <c r="B441" s="138"/>
      <c r="C441" s="137"/>
      <c r="D441" s="137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  <c r="BL441" s="138"/>
      <c r="BM441" s="138"/>
      <c r="BN441" s="138"/>
      <c r="BO441" s="138"/>
      <c r="BP441" s="138"/>
      <c r="BQ441" s="138"/>
      <c r="BR441" s="138"/>
      <c r="BS441" s="138"/>
      <c r="BT441" s="138"/>
      <c r="BU441" s="138"/>
      <c r="BV441" s="138"/>
      <c r="BW441" s="138"/>
      <c r="BX441" s="138"/>
      <c r="BY441" s="138"/>
      <c r="BZ441" s="138"/>
      <c r="CA441" s="138"/>
      <c r="CB441" s="138"/>
      <c r="CC441" s="138"/>
      <c r="CD441" s="138"/>
      <c r="CE441" s="138"/>
      <c r="CF441" s="138"/>
      <c r="CG441" s="138"/>
      <c r="CH441" s="138"/>
      <c r="CI441" s="138"/>
      <c r="CJ441" s="138"/>
      <c r="CK441" s="138"/>
      <c r="CL441" s="138"/>
      <c r="CM441" s="138"/>
      <c r="CN441" s="138"/>
      <c r="CO441" s="138"/>
      <c r="CP441" s="138"/>
      <c r="CQ441" s="138"/>
      <c r="CR441" s="138"/>
      <c r="CS441" s="138"/>
      <c r="CT441" s="138"/>
      <c r="CU441" s="138"/>
      <c r="CV441" s="138"/>
      <c r="CW441" s="138"/>
      <c r="CX441" s="138"/>
      <c r="CY441" s="138"/>
      <c r="CZ441" s="138"/>
      <c r="DA441" s="138"/>
      <c r="DB441" s="138"/>
      <c r="DC441" s="138"/>
      <c r="DD441" s="138"/>
    </row>
    <row r="442" spans="1:108" ht="18.600000000000001">
      <c r="A442" s="135"/>
      <c r="B442" s="138"/>
      <c r="C442" s="137"/>
      <c r="D442" s="137"/>
      <c r="E442" s="137"/>
      <c r="F442" s="137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  <c r="BL442" s="138"/>
      <c r="BM442" s="138"/>
      <c r="BN442" s="138"/>
      <c r="BO442" s="138"/>
      <c r="BP442" s="138"/>
      <c r="BQ442" s="138"/>
      <c r="BR442" s="138"/>
      <c r="BS442" s="138"/>
      <c r="BT442" s="138"/>
      <c r="BU442" s="138"/>
      <c r="BV442" s="138"/>
      <c r="BW442" s="138"/>
      <c r="BX442" s="138"/>
      <c r="BY442" s="138"/>
      <c r="BZ442" s="138"/>
      <c r="CA442" s="138"/>
      <c r="CB442" s="138"/>
      <c r="CC442" s="138"/>
      <c r="CD442" s="138"/>
      <c r="CE442" s="138"/>
      <c r="CF442" s="138"/>
      <c r="CG442" s="138"/>
      <c r="CH442" s="138"/>
      <c r="CI442" s="138"/>
      <c r="CJ442" s="138"/>
      <c r="CK442" s="138"/>
      <c r="CL442" s="138"/>
      <c r="CM442" s="138"/>
      <c r="CN442" s="138"/>
      <c r="CO442" s="138"/>
      <c r="CP442" s="138"/>
      <c r="CQ442" s="138"/>
      <c r="CR442" s="138"/>
      <c r="CS442" s="138"/>
      <c r="CT442" s="138"/>
      <c r="CU442" s="138"/>
      <c r="CV442" s="138"/>
      <c r="CW442" s="138"/>
      <c r="CX442" s="138"/>
      <c r="CY442" s="138"/>
      <c r="CZ442" s="138"/>
      <c r="DA442" s="138"/>
      <c r="DB442" s="138"/>
      <c r="DC442" s="138"/>
      <c r="DD442" s="138"/>
    </row>
    <row r="443" spans="1:108" ht="18.600000000000001">
      <c r="A443" s="135"/>
      <c r="B443" s="138"/>
      <c r="C443" s="137"/>
      <c r="D443" s="137"/>
      <c r="E443" s="138"/>
      <c r="F443" s="138"/>
      <c r="G443" s="137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  <c r="BL443" s="138"/>
      <c r="BM443" s="138"/>
      <c r="BN443" s="138"/>
      <c r="BO443" s="138"/>
      <c r="BP443" s="138"/>
      <c r="BQ443" s="138"/>
      <c r="BR443" s="138"/>
      <c r="BS443" s="138"/>
      <c r="BT443" s="138"/>
      <c r="BU443" s="138"/>
      <c r="BV443" s="138"/>
      <c r="BW443" s="138"/>
      <c r="BX443" s="138"/>
      <c r="BY443" s="138"/>
      <c r="BZ443" s="138"/>
      <c r="CA443" s="138"/>
      <c r="CB443" s="138"/>
      <c r="CC443" s="138"/>
      <c r="CD443" s="138"/>
      <c r="CE443" s="138"/>
      <c r="CF443" s="138"/>
      <c r="CG443" s="138"/>
      <c r="CH443" s="138"/>
      <c r="CI443" s="138"/>
      <c r="CJ443" s="138"/>
      <c r="CK443" s="138"/>
      <c r="CL443" s="138"/>
      <c r="CM443" s="138"/>
      <c r="CN443" s="138"/>
      <c r="CO443" s="138"/>
      <c r="CP443" s="138"/>
      <c r="CQ443" s="138"/>
      <c r="CR443" s="138"/>
      <c r="CS443" s="138"/>
      <c r="CT443" s="138"/>
      <c r="CU443" s="138"/>
      <c r="CV443" s="138"/>
      <c r="CW443" s="138"/>
      <c r="CX443" s="138"/>
      <c r="CY443" s="138"/>
      <c r="CZ443" s="138"/>
      <c r="DA443" s="138"/>
      <c r="DB443" s="138"/>
      <c r="DC443" s="138"/>
      <c r="DD443" s="138"/>
    </row>
    <row r="444" spans="1:108" ht="18.600000000000001">
      <c r="A444" s="135"/>
      <c r="B444" s="138"/>
      <c r="C444" s="137"/>
      <c r="D444" s="137"/>
      <c r="E444" s="138"/>
      <c r="F444" s="138"/>
      <c r="G444" s="137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  <c r="BL444" s="138"/>
      <c r="BM444" s="138"/>
      <c r="BN444" s="138"/>
      <c r="BO444" s="138"/>
      <c r="BP444" s="138"/>
      <c r="BQ444" s="138"/>
      <c r="BR444" s="138"/>
      <c r="BS444" s="138"/>
      <c r="BT444" s="138"/>
      <c r="BU444" s="138"/>
      <c r="BV444" s="138"/>
      <c r="BW444" s="138"/>
      <c r="BX444" s="138"/>
      <c r="BY444" s="138"/>
      <c r="BZ444" s="138"/>
      <c r="CA444" s="138"/>
      <c r="CB444" s="138"/>
      <c r="CC444" s="138"/>
      <c r="CD444" s="138"/>
      <c r="CE444" s="138"/>
      <c r="CF444" s="138"/>
      <c r="CG444" s="138"/>
      <c r="CH444" s="138"/>
      <c r="CI444" s="138"/>
      <c r="CJ444" s="138"/>
      <c r="CK444" s="138"/>
      <c r="CL444" s="138"/>
      <c r="CM444" s="138"/>
      <c r="CN444" s="138"/>
      <c r="CO444" s="138"/>
      <c r="CP444" s="138"/>
      <c r="CQ444" s="138"/>
      <c r="CR444" s="138"/>
      <c r="CS444" s="138"/>
      <c r="CT444" s="138"/>
      <c r="CU444" s="138"/>
      <c r="CV444" s="138"/>
      <c r="CW444" s="138"/>
      <c r="CX444" s="138"/>
      <c r="CY444" s="138"/>
      <c r="CZ444" s="138"/>
      <c r="DA444" s="138"/>
      <c r="DB444" s="138"/>
      <c r="DC444" s="138"/>
      <c r="DD444" s="138"/>
    </row>
    <row r="445" spans="1:108" ht="18.600000000000001">
      <c r="A445" s="135"/>
      <c r="B445" s="138"/>
      <c r="C445" s="137"/>
      <c r="D445" s="137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  <c r="BL445" s="138"/>
      <c r="BM445" s="138"/>
      <c r="BN445" s="138"/>
      <c r="BO445" s="138"/>
      <c r="BP445" s="138"/>
      <c r="BQ445" s="138"/>
      <c r="BR445" s="138"/>
      <c r="BS445" s="138"/>
      <c r="BT445" s="138"/>
      <c r="BU445" s="138"/>
      <c r="BV445" s="138"/>
      <c r="BW445" s="138"/>
      <c r="BX445" s="138"/>
      <c r="BY445" s="138"/>
      <c r="BZ445" s="138"/>
      <c r="CA445" s="138"/>
      <c r="CB445" s="138"/>
      <c r="CC445" s="138"/>
      <c r="CD445" s="138"/>
      <c r="CE445" s="138"/>
      <c r="CF445" s="138"/>
      <c r="CG445" s="138"/>
      <c r="CH445" s="138"/>
      <c r="CI445" s="138"/>
      <c r="CJ445" s="138"/>
      <c r="CK445" s="138"/>
      <c r="CL445" s="138"/>
      <c r="CM445" s="138"/>
      <c r="CN445" s="138"/>
      <c r="CO445" s="138"/>
      <c r="CP445" s="138"/>
      <c r="CQ445" s="138"/>
      <c r="CR445" s="138"/>
      <c r="CS445" s="138"/>
      <c r="CT445" s="138"/>
      <c r="CU445" s="138"/>
      <c r="CV445" s="138"/>
      <c r="CW445" s="138"/>
      <c r="CX445" s="138"/>
      <c r="CY445" s="138"/>
      <c r="CZ445" s="138"/>
      <c r="DA445" s="138"/>
      <c r="DB445" s="138"/>
      <c r="DC445" s="138"/>
      <c r="DD445" s="138"/>
    </row>
    <row r="446" spans="1:108" ht="18.600000000000001">
      <c r="A446" s="135"/>
      <c r="B446" s="138"/>
      <c r="C446" s="137"/>
      <c r="D446" s="137"/>
      <c r="E446" s="137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7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  <c r="BL446" s="138"/>
      <c r="BM446" s="138"/>
      <c r="BN446" s="138"/>
      <c r="BO446" s="138"/>
      <c r="BP446" s="138"/>
      <c r="BQ446" s="138"/>
      <c r="BR446" s="138"/>
      <c r="BS446" s="138"/>
      <c r="BT446" s="138"/>
      <c r="BU446" s="138"/>
      <c r="BV446" s="138"/>
      <c r="BW446" s="138"/>
      <c r="BX446" s="138"/>
      <c r="BY446" s="138"/>
      <c r="BZ446" s="138"/>
      <c r="CA446" s="138"/>
      <c r="CB446" s="138"/>
      <c r="CC446" s="138"/>
      <c r="CD446" s="138"/>
      <c r="CE446" s="138"/>
      <c r="CF446" s="138"/>
      <c r="CG446" s="138"/>
      <c r="CH446" s="138"/>
      <c r="CI446" s="138"/>
      <c r="CJ446" s="138"/>
      <c r="CK446" s="138"/>
      <c r="CL446" s="138"/>
      <c r="CM446" s="138"/>
      <c r="CN446" s="138"/>
      <c r="CO446" s="138"/>
      <c r="CP446" s="138"/>
      <c r="CQ446" s="138"/>
      <c r="CR446" s="138"/>
      <c r="CS446" s="138"/>
      <c r="CT446" s="138"/>
      <c r="CU446" s="138"/>
      <c r="CV446" s="138"/>
      <c r="CW446" s="138"/>
      <c r="CX446" s="138"/>
      <c r="CY446" s="138"/>
      <c r="CZ446" s="138"/>
      <c r="DA446" s="138"/>
      <c r="DB446" s="138"/>
      <c r="DC446" s="138"/>
      <c r="DD446" s="138"/>
    </row>
    <row r="447" spans="1:108" ht="18.600000000000001">
      <c r="A447" s="135"/>
      <c r="B447" s="138"/>
      <c r="C447" s="138"/>
      <c r="D447" s="138"/>
      <c r="E447" s="138"/>
      <c r="F447" s="138"/>
      <c r="G447" s="137"/>
      <c r="H447" s="138"/>
      <c r="I447" s="138"/>
      <c r="J447" s="138"/>
      <c r="K447" s="138"/>
      <c r="L447" s="138"/>
      <c r="M447" s="138"/>
      <c r="N447" s="138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  <c r="AI447" s="137"/>
      <c r="AJ447" s="137"/>
      <c r="AK447" s="137"/>
      <c r="AL447" s="137"/>
      <c r="AM447" s="137"/>
      <c r="AN447" s="137"/>
      <c r="AO447" s="137"/>
      <c r="AP447" s="137"/>
      <c r="AQ447" s="137"/>
      <c r="AR447" s="137"/>
      <c r="AS447" s="137"/>
      <c r="AT447" s="137"/>
      <c r="AU447" s="137"/>
      <c r="AV447" s="137"/>
      <c r="AW447" s="137"/>
      <c r="AX447" s="137"/>
      <c r="AY447" s="137"/>
      <c r="AZ447" s="137"/>
      <c r="BA447" s="137"/>
      <c r="BB447" s="137"/>
      <c r="BC447" s="137"/>
      <c r="BD447" s="137"/>
      <c r="BE447" s="137"/>
      <c r="BF447" s="137"/>
      <c r="BG447" s="137"/>
      <c r="BH447" s="137"/>
      <c r="BI447" s="137"/>
      <c r="BJ447" s="137"/>
      <c r="BK447" s="137"/>
      <c r="BL447" s="137"/>
      <c r="BM447" s="137"/>
      <c r="BN447" s="137"/>
      <c r="BO447" s="137"/>
      <c r="BP447" s="137"/>
      <c r="BQ447" s="137"/>
      <c r="BR447" s="137"/>
      <c r="BS447" s="137"/>
      <c r="BT447" s="137"/>
      <c r="BU447" s="137"/>
      <c r="BV447" s="137"/>
      <c r="BW447" s="137"/>
      <c r="BX447" s="137"/>
      <c r="BY447" s="137"/>
      <c r="BZ447" s="137"/>
      <c r="CA447" s="137"/>
      <c r="CB447" s="137"/>
      <c r="CC447" s="137"/>
      <c r="CD447" s="137"/>
      <c r="CE447" s="137"/>
      <c r="CF447" s="137"/>
      <c r="CG447" s="137"/>
      <c r="CH447" s="137"/>
      <c r="CI447" s="137"/>
      <c r="CJ447" s="137"/>
      <c r="CK447" s="137"/>
      <c r="CL447" s="137"/>
      <c r="CM447" s="137"/>
      <c r="CN447" s="137"/>
      <c r="CO447" s="137"/>
      <c r="CP447" s="137"/>
      <c r="CQ447" s="137"/>
      <c r="CR447" s="137"/>
      <c r="CS447" s="137"/>
      <c r="CT447" s="137"/>
      <c r="CU447" s="137"/>
      <c r="CV447" s="137"/>
      <c r="CW447" s="137"/>
      <c r="CX447" s="137"/>
      <c r="CY447" s="137"/>
      <c r="CZ447" s="137"/>
      <c r="DA447" s="137"/>
      <c r="DB447" s="137"/>
      <c r="DC447" s="137"/>
      <c r="DD447" s="137"/>
    </row>
    <row r="448" spans="1:108" ht="18.600000000000001">
      <c r="A448" s="135"/>
      <c r="B448" s="138"/>
      <c r="C448" s="137"/>
      <c r="D448" s="137"/>
      <c r="E448" s="137"/>
      <c r="F448" s="138"/>
      <c r="G448" s="137"/>
      <c r="H448" s="138"/>
      <c r="I448" s="138"/>
      <c r="J448" s="138"/>
      <c r="K448" s="138"/>
      <c r="L448" s="137"/>
      <c r="M448" s="138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  <c r="AI448" s="137"/>
      <c r="AJ448" s="137"/>
      <c r="AK448" s="137"/>
      <c r="AL448" s="137"/>
      <c r="AM448" s="137"/>
      <c r="AN448" s="137"/>
      <c r="AO448" s="137"/>
      <c r="AP448" s="137"/>
      <c r="AQ448" s="137"/>
      <c r="AR448" s="137"/>
      <c r="AS448" s="137"/>
      <c r="AT448" s="137"/>
      <c r="AU448" s="137"/>
      <c r="AV448" s="137"/>
      <c r="AW448" s="137"/>
      <c r="AX448" s="137"/>
      <c r="AY448" s="137"/>
      <c r="AZ448" s="137"/>
      <c r="BA448" s="137"/>
      <c r="BB448" s="137"/>
      <c r="BC448" s="137"/>
      <c r="BD448" s="137"/>
      <c r="BE448" s="137"/>
      <c r="BF448" s="137"/>
      <c r="BG448" s="137"/>
      <c r="BH448" s="137"/>
      <c r="BI448" s="137"/>
      <c r="BJ448" s="137"/>
      <c r="BK448" s="137"/>
      <c r="BL448" s="137"/>
      <c r="BM448" s="137"/>
      <c r="BN448" s="137"/>
      <c r="BO448" s="137"/>
      <c r="BP448" s="137"/>
      <c r="BQ448" s="137"/>
      <c r="BR448" s="137"/>
      <c r="BS448" s="137"/>
      <c r="BT448" s="137"/>
      <c r="BU448" s="137"/>
      <c r="BV448" s="137"/>
      <c r="BW448" s="137"/>
      <c r="BX448" s="137"/>
      <c r="BY448" s="137"/>
      <c r="BZ448" s="137"/>
      <c r="CA448" s="137"/>
      <c r="CB448" s="137"/>
      <c r="CC448" s="137"/>
      <c r="CD448" s="137"/>
      <c r="CE448" s="137"/>
      <c r="CF448" s="137"/>
      <c r="CG448" s="137"/>
      <c r="CH448" s="137"/>
      <c r="CI448" s="137"/>
      <c r="CJ448" s="137"/>
      <c r="CK448" s="137"/>
      <c r="CL448" s="137"/>
      <c r="CM448" s="137"/>
      <c r="CN448" s="137"/>
      <c r="CO448" s="137"/>
      <c r="CP448" s="137"/>
      <c r="CQ448" s="137"/>
      <c r="CR448" s="137"/>
      <c r="CS448" s="137"/>
      <c r="CT448" s="137"/>
      <c r="CU448" s="137"/>
      <c r="CV448" s="137"/>
      <c r="CW448" s="137"/>
      <c r="CX448" s="137"/>
      <c r="CY448" s="137"/>
      <c r="CZ448" s="137"/>
      <c r="DA448" s="137"/>
      <c r="DB448" s="137"/>
      <c r="DC448" s="137"/>
      <c r="DD448" s="137"/>
    </row>
    <row r="449" spans="1:108" ht="18.600000000000001">
      <c r="A449" s="135"/>
      <c r="B449" s="138"/>
      <c r="C449" s="137"/>
      <c r="D449" s="137"/>
      <c r="E449" s="137"/>
      <c r="F449" s="137"/>
      <c r="G449" s="137"/>
      <c r="H449" s="138"/>
      <c r="I449" s="138"/>
      <c r="J449" s="138"/>
      <c r="K449" s="138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  <c r="AI449" s="137"/>
      <c r="AJ449" s="137"/>
      <c r="AK449" s="137"/>
      <c r="AL449" s="137"/>
      <c r="AM449" s="137"/>
      <c r="AN449" s="137"/>
      <c r="AO449" s="137"/>
      <c r="AP449" s="137"/>
      <c r="AQ449" s="137"/>
      <c r="AR449" s="137"/>
      <c r="AS449" s="137"/>
      <c r="AT449" s="137"/>
      <c r="AU449" s="137"/>
      <c r="AV449" s="137"/>
      <c r="AW449" s="137"/>
      <c r="AX449" s="137"/>
      <c r="AY449" s="137"/>
      <c r="AZ449" s="137"/>
      <c r="BA449" s="137"/>
      <c r="BB449" s="137"/>
      <c r="BC449" s="137"/>
      <c r="BD449" s="137"/>
      <c r="BE449" s="137"/>
      <c r="BF449" s="137"/>
      <c r="BG449" s="137"/>
      <c r="BH449" s="137"/>
      <c r="BI449" s="137"/>
      <c r="BJ449" s="137"/>
      <c r="BK449" s="137"/>
      <c r="BL449" s="137"/>
      <c r="BM449" s="137"/>
      <c r="BN449" s="137"/>
      <c r="BO449" s="137"/>
      <c r="BP449" s="137"/>
      <c r="BQ449" s="137"/>
      <c r="BR449" s="137"/>
      <c r="BS449" s="137"/>
      <c r="BT449" s="137"/>
      <c r="BU449" s="137"/>
      <c r="BV449" s="137"/>
      <c r="BW449" s="137"/>
      <c r="BX449" s="137"/>
      <c r="BY449" s="137"/>
      <c r="BZ449" s="137"/>
      <c r="CA449" s="137"/>
      <c r="CB449" s="137"/>
      <c r="CC449" s="137"/>
      <c r="CD449" s="137"/>
      <c r="CE449" s="137"/>
      <c r="CF449" s="137"/>
      <c r="CG449" s="137"/>
      <c r="CH449" s="137"/>
      <c r="CI449" s="137"/>
      <c r="CJ449" s="137"/>
      <c r="CK449" s="137"/>
      <c r="CL449" s="137"/>
      <c r="CM449" s="137"/>
      <c r="CN449" s="137"/>
      <c r="CO449" s="137"/>
      <c r="CP449" s="137"/>
      <c r="CQ449" s="137"/>
      <c r="CR449" s="137"/>
      <c r="CS449" s="137"/>
      <c r="CT449" s="137"/>
      <c r="CU449" s="137"/>
      <c r="CV449" s="137"/>
      <c r="CW449" s="137"/>
      <c r="CX449" s="137"/>
      <c r="CY449" s="137"/>
      <c r="CZ449" s="137"/>
      <c r="DA449" s="137"/>
      <c r="DB449" s="137"/>
      <c r="DC449" s="137"/>
      <c r="DD449" s="137"/>
    </row>
    <row r="450" spans="1:108" ht="18.600000000000001">
      <c r="A450" s="135"/>
      <c r="B450" s="138"/>
      <c r="C450" s="137"/>
      <c r="D450" s="137"/>
      <c r="E450" s="137"/>
      <c r="F450" s="137"/>
      <c r="G450" s="137"/>
      <c r="H450" s="138"/>
      <c r="I450" s="138"/>
      <c r="J450" s="138"/>
      <c r="K450" s="138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  <c r="AI450" s="137"/>
      <c r="AJ450" s="137"/>
      <c r="AK450" s="137"/>
      <c r="AL450" s="137"/>
      <c r="AM450" s="137"/>
      <c r="AN450" s="137"/>
      <c r="AO450" s="137"/>
      <c r="AP450" s="137"/>
      <c r="AQ450" s="137"/>
      <c r="AR450" s="137"/>
      <c r="AS450" s="137"/>
      <c r="AT450" s="137"/>
      <c r="AU450" s="137"/>
      <c r="AV450" s="137"/>
      <c r="AW450" s="137"/>
      <c r="AX450" s="137"/>
      <c r="AY450" s="137"/>
      <c r="AZ450" s="137"/>
      <c r="BA450" s="137"/>
      <c r="BB450" s="137"/>
      <c r="BC450" s="137"/>
      <c r="BD450" s="137"/>
      <c r="BE450" s="137"/>
      <c r="BF450" s="137"/>
      <c r="BG450" s="137"/>
      <c r="BH450" s="137"/>
      <c r="BI450" s="137"/>
      <c r="BJ450" s="137"/>
      <c r="BK450" s="137"/>
      <c r="BL450" s="137"/>
      <c r="BM450" s="137"/>
      <c r="BN450" s="137"/>
      <c r="BO450" s="137"/>
      <c r="BP450" s="137"/>
      <c r="BQ450" s="137"/>
      <c r="BR450" s="137"/>
      <c r="BS450" s="137"/>
      <c r="BT450" s="137"/>
      <c r="BU450" s="137"/>
      <c r="BV450" s="137"/>
      <c r="BW450" s="137"/>
      <c r="BX450" s="137"/>
      <c r="BY450" s="137"/>
      <c r="BZ450" s="137"/>
      <c r="CA450" s="137"/>
      <c r="CB450" s="137"/>
      <c r="CC450" s="137"/>
      <c r="CD450" s="137"/>
      <c r="CE450" s="137"/>
      <c r="CF450" s="137"/>
      <c r="CG450" s="137"/>
      <c r="CH450" s="137"/>
      <c r="CI450" s="137"/>
      <c r="CJ450" s="137"/>
      <c r="CK450" s="137"/>
      <c r="CL450" s="137"/>
      <c r="CM450" s="137"/>
      <c r="CN450" s="137"/>
      <c r="CO450" s="137"/>
      <c r="CP450" s="137"/>
      <c r="CQ450" s="137"/>
      <c r="CR450" s="137"/>
      <c r="CS450" s="137"/>
      <c r="CT450" s="137"/>
      <c r="CU450" s="137"/>
      <c r="CV450" s="137"/>
      <c r="CW450" s="137"/>
      <c r="CX450" s="137"/>
      <c r="CY450" s="137"/>
      <c r="CZ450" s="137"/>
      <c r="DA450" s="137"/>
      <c r="DB450" s="137"/>
      <c r="DC450" s="137"/>
      <c r="DD450" s="137"/>
    </row>
    <row r="451" spans="1:108" ht="18.600000000000001">
      <c r="A451" s="135"/>
      <c r="B451" s="138"/>
      <c r="C451" s="137"/>
      <c r="D451" s="137"/>
      <c r="E451" s="137"/>
      <c r="F451" s="137"/>
      <c r="G451" s="137"/>
      <c r="H451" s="138"/>
      <c r="I451" s="138"/>
      <c r="J451" s="138"/>
      <c r="K451" s="138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  <c r="AI451" s="137"/>
      <c r="AJ451" s="137"/>
      <c r="AK451" s="137"/>
      <c r="AL451" s="137"/>
      <c r="AM451" s="137"/>
      <c r="AN451" s="137"/>
      <c r="AO451" s="137"/>
      <c r="AP451" s="137"/>
      <c r="AQ451" s="137"/>
      <c r="AR451" s="137"/>
      <c r="AS451" s="137"/>
      <c r="AT451" s="137"/>
      <c r="AU451" s="137"/>
      <c r="AV451" s="137"/>
      <c r="AW451" s="137"/>
      <c r="AX451" s="137"/>
      <c r="AY451" s="137"/>
      <c r="AZ451" s="137"/>
      <c r="BA451" s="137"/>
      <c r="BB451" s="137"/>
      <c r="BC451" s="137"/>
      <c r="BD451" s="137"/>
      <c r="BE451" s="137"/>
      <c r="BF451" s="137"/>
      <c r="BG451" s="137"/>
      <c r="BH451" s="137"/>
      <c r="BI451" s="137"/>
      <c r="BJ451" s="137"/>
      <c r="BK451" s="137"/>
      <c r="BL451" s="137"/>
      <c r="BM451" s="137"/>
      <c r="BN451" s="137"/>
      <c r="BO451" s="137"/>
      <c r="BP451" s="137"/>
      <c r="BQ451" s="137"/>
      <c r="BR451" s="137"/>
      <c r="BS451" s="137"/>
      <c r="BT451" s="137"/>
      <c r="BU451" s="137"/>
      <c r="BV451" s="137"/>
      <c r="BW451" s="137"/>
      <c r="BX451" s="137"/>
      <c r="BY451" s="137"/>
      <c r="BZ451" s="137"/>
      <c r="CA451" s="137"/>
      <c r="CB451" s="137"/>
      <c r="CC451" s="137"/>
      <c r="CD451" s="137"/>
      <c r="CE451" s="137"/>
      <c r="CF451" s="137"/>
      <c r="CG451" s="137"/>
      <c r="CH451" s="137"/>
      <c r="CI451" s="137"/>
      <c r="CJ451" s="137"/>
      <c r="CK451" s="137"/>
      <c r="CL451" s="137"/>
      <c r="CM451" s="137"/>
      <c r="CN451" s="137"/>
      <c r="CO451" s="137"/>
      <c r="CP451" s="137"/>
      <c r="CQ451" s="137"/>
      <c r="CR451" s="137"/>
      <c r="CS451" s="137"/>
      <c r="CT451" s="137"/>
      <c r="CU451" s="137"/>
      <c r="CV451" s="137"/>
      <c r="CW451" s="137"/>
      <c r="CX451" s="137"/>
      <c r="CY451" s="137"/>
      <c r="CZ451" s="137"/>
      <c r="DA451" s="137"/>
      <c r="DB451" s="137"/>
      <c r="DC451" s="137"/>
      <c r="DD451" s="137"/>
    </row>
    <row r="452" spans="1:108" ht="18.600000000000001">
      <c r="A452" s="135"/>
      <c r="B452" s="138"/>
      <c r="C452" s="137"/>
      <c r="D452" s="137"/>
      <c r="E452" s="137"/>
      <c r="F452" s="137"/>
      <c r="G452" s="137"/>
      <c r="H452" s="138"/>
      <c r="I452" s="138"/>
      <c r="J452" s="138"/>
      <c r="K452" s="138"/>
      <c r="L452" s="137"/>
      <c r="M452" s="137"/>
      <c r="N452" s="137"/>
      <c r="O452" s="137"/>
      <c r="P452" s="137"/>
      <c r="Q452" s="137"/>
      <c r="R452" s="138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  <c r="AI452" s="137"/>
      <c r="AJ452" s="137"/>
      <c r="AK452" s="137"/>
      <c r="AL452" s="137"/>
      <c r="AM452" s="137"/>
      <c r="AN452" s="137"/>
      <c r="AO452" s="137"/>
      <c r="AP452" s="137"/>
      <c r="AQ452" s="137"/>
      <c r="AR452" s="137"/>
      <c r="AS452" s="137"/>
      <c r="AT452" s="137"/>
      <c r="AU452" s="137"/>
      <c r="AV452" s="137"/>
      <c r="AW452" s="137"/>
      <c r="AX452" s="137"/>
      <c r="AY452" s="137"/>
      <c r="AZ452" s="137"/>
      <c r="BA452" s="137"/>
      <c r="BB452" s="137"/>
      <c r="BC452" s="137"/>
      <c r="BD452" s="137"/>
      <c r="BE452" s="137"/>
      <c r="BF452" s="137"/>
      <c r="BG452" s="137"/>
      <c r="BH452" s="137"/>
      <c r="BI452" s="137"/>
      <c r="BJ452" s="137"/>
      <c r="BK452" s="137"/>
      <c r="BL452" s="137"/>
      <c r="BM452" s="137"/>
      <c r="BN452" s="137"/>
      <c r="BO452" s="137"/>
      <c r="BP452" s="137"/>
      <c r="BQ452" s="137"/>
      <c r="BR452" s="137"/>
      <c r="BS452" s="137"/>
      <c r="BT452" s="137"/>
      <c r="BU452" s="137"/>
      <c r="BV452" s="137"/>
      <c r="BW452" s="137"/>
      <c r="BX452" s="137"/>
      <c r="BY452" s="137"/>
      <c r="BZ452" s="137"/>
      <c r="CA452" s="137"/>
      <c r="CB452" s="137"/>
      <c r="CC452" s="137"/>
      <c r="CD452" s="137"/>
      <c r="CE452" s="137"/>
      <c r="CF452" s="137"/>
      <c r="CG452" s="137"/>
      <c r="CH452" s="137"/>
      <c r="CI452" s="137"/>
      <c r="CJ452" s="137"/>
      <c r="CK452" s="137"/>
      <c r="CL452" s="137"/>
      <c r="CM452" s="137"/>
      <c r="CN452" s="137"/>
      <c r="CO452" s="137"/>
      <c r="CP452" s="137"/>
      <c r="CQ452" s="137"/>
      <c r="CR452" s="137"/>
      <c r="CS452" s="137"/>
      <c r="CT452" s="137"/>
      <c r="CU452" s="137"/>
      <c r="CV452" s="137"/>
      <c r="CW452" s="137"/>
      <c r="CX452" s="137"/>
      <c r="CY452" s="137"/>
      <c r="CZ452" s="137"/>
      <c r="DA452" s="137"/>
      <c r="DB452" s="137"/>
      <c r="DC452" s="137"/>
      <c r="DD452" s="137"/>
    </row>
    <row r="453" spans="1:108" ht="18.600000000000001">
      <c r="A453" s="135"/>
      <c r="B453" s="138"/>
      <c r="C453" s="137"/>
      <c r="D453" s="137"/>
      <c r="E453" s="137"/>
      <c r="F453" s="137"/>
      <c r="G453" s="138"/>
      <c r="H453" s="138"/>
      <c r="I453" s="138"/>
      <c r="J453" s="138"/>
      <c r="K453" s="138"/>
      <c r="L453" s="137"/>
      <c r="M453" s="137"/>
      <c r="N453" s="137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  <c r="BL453" s="138"/>
      <c r="BM453" s="138"/>
      <c r="BN453" s="138"/>
      <c r="BO453" s="138"/>
      <c r="BP453" s="138"/>
      <c r="BQ453" s="138"/>
      <c r="BR453" s="138"/>
      <c r="BS453" s="138"/>
      <c r="BT453" s="138"/>
      <c r="BU453" s="138"/>
      <c r="BV453" s="138"/>
      <c r="BW453" s="138"/>
      <c r="BX453" s="138"/>
      <c r="BY453" s="138"/>
      <c r="BZ453" s="138"/>
      <c r="CA453" s="138"/>
      <c r="CB453" s="138"/>
      <c r="CC453" s="138"/>
      <c r="CD453" s="138"/>
      <c r="CE453" s="138"/>
      <c r="CF453" s="138"/>
      <c r="CG453" s="138"/>
      <c r="CH453" s="138"/>
      <c r="CI453" s="138"/>
      <c r="CJ453" s="138"/>
      <c r="CK453" s="138"/>
      <c r="CL453" s="138"/>
      <c r="CM453" s="138"/>
      <c r="CN453" s="138"/>
      <c r="CO453" s="138"/>
      <c r="CP453" s="138"/>
      <c r="CQ453" s="138"/>
      <c r="CR453" s="138"/>
      <c r="CS453" s="138"/>
      <c r="CT453" s="138"/>
      <c r="CU453" s="138"/>
      <c r="CV453" s="138"/>
      <c r="CW453" s="138"/>
      <c r="CX453" s="138"/>
      <c r="CY453" s="138"/>
      <c r="CZ453" s="138"/>
      <c r="DA453" s="138"/>
      <c r="DB453" s="138"/>
      <c r="DC453" s="138"/>
      <c r="DD453" s="138"/>
    </row>
    <row r="454" spans="1:108" ht="18.600000000000001">
      <c r="A454" s="135"/>
      <c r="B454" s="138"/>
      <c r="C454" s="137"/>
      <c r="D454" s="137"/>
      <c r="E454" s="137"/>
      <c r="F454" s="137"/>
      <c r="G454" s="138"/>
      <c r="H454" s="138"/>
      <c r="I454" s="138"/>
      <c r="J454" s="138"/>
      <c r="K454" s="137"/>
      <c r="L454" s="137"/>
      <c r="M454" s="137"/>
      <c r="N454" s="137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  <c r="BL454" s="138"/>
      <c r="BM454" s="138"/>
      <c r="BN454" s="138"/>
      <c r="BO454" s="138"/>
      <c r="BP454" s="138"/>
      <c r="BQ454" s="138"/>
      <c r="BR454" s="138"/>
      <c r="BS454" s="138"/>
      <c r="BT454" s="138"/>
      <c r="BU454" s="138"/>
      <c r="BV454" s="138"/>
      <c r="BW454" s="138"/>
      <c r="BX454" s="138"/>
      <c r="BY454" s="138"/>
      <c r="BZ454" s="138"/>
      <c r="CA454" s="138"/>
      <c r="CB454" s="138"/>
      <c r="CC454" s="138"/>
      <c r="CD454" s="138"/>
      <c r="CE454" s="138"/>
      <c r="CF454" s="138"/>
      <c r="CG454" s="138"/>
      <c r="CH454" s="138"/>
      <c r="CI454" s="138"/>
      <c r="CJ454" s="138"/>
      <c r="CK454" s="138"/>
      <c r="CL454" s="138"/>
      <c r="CM454" s="138"/>
      <c r="CN454" s="138"/>
      <c r="CO454" s="138"/>
      <c r="CP454" s="138"/>
      <c r="CQ454" s="138"/>
      <c r="CR454" s="138"/>
      <c r="CS454" s="138"/>
      <c r="CT454" s="138"/>
      <c r="CU454" s="138"/>
      <c r="CV454" s="138"/>
      <c r="CW454" s="138"/>
      <c r="CX454" s="138"/>
      <c r="CY454" s="138"/>
      <c r="CZ454" s="138"/>
      <c r="DA454" s="138"/>
      <c r="DB454" s="138"/>
      <c r="DC454" s="138"/>
      <c r="DD454" s="138"/>
    </row>
    <row r="455" spans="1:108" ht="18.600000000000001">
      <c r="A455" s="135"/>
      <c r="B455" s="138"/>
      <c r="C455" s="137"/>
      <c r="D455" s="137"/>
      <c r="E455" s="138"/>
      <c r="F455" s="138"/>
      <c r="G455" s="138"/>
      <c r="H455" s="138"/>
      <c r="I455" s="138"/>
      <c r="J455" s="137"/>
      <c r="K455" s="137"/>
      <c r="L455" s="137"/>
      <c r="M455" s="137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  <c r="BL455" s="138"/>
      <c r="BM455" s="138"/>
      <c r="BN455" s="138"/>
      <c r="BO455" s="138"/>
      <c r="BP455" s="138"/>
      <c r="BQ455" s="138"/>
      <c r="BR455" s="138"/>
      <c r="BS455" s="138"/>
      <c r="BT455" s="138"/>
      <c r="BU455" s="138"/>
      <c r="BV455" s="138"/>
      <c r="BW455" s="138"/>
      <c r="BX455" s="138"/>
      <c r="BY455" s="138"/>
      <c r="BZ455" s="138"/>
      <c r="CA455" s="138"/>
      <c r="CB455" s="138"/>
      <c r="CC455" s="138"/>
      <c r="CD455" s="138"/>
      <c r="CE455" s="138"/>
      <c r="CF455" s="138"/>
      <c r="CG455" s="138"/>
      <c r="CH455" s="138"/>
      <c r="CI455" s="138"/>
      <c r="CJ455" s="138"/>
      <c r="CK455" s="138"/>
      <c r="CL455" s="138"/>
      <c r="CM455" s="138"/>
      <c r="CN455" s="138"/>
      <c r="CO455" s="138"/>
      <c r="CP455" s="138"/>
      <c r="CQ455" s="138"/>
      <c r="CR455" s="138"/>
      <c r="CS455" s="138"/>
      <c r="CT455" s="138"/>
      <c r="CU455" s="138"/>
      <c r="CV455" s="138"/>
      <c r="CW455" s="138"/>
      <c r="CX455" s="138"/>
      <c r="CY455" s="138"/>
      <c r="CZ455" s="138"/>
      <c r="DA455" s="138"/>
      <c r="DB455" s="138"/>
      <c r="DC455" s="138"/>
      <c r="DD455" s="138"/>
    </row>
    <row r="456" spans="1:108" ht="18.600000000000001">
      <c r="A456" s="135"/>
      <c r="B456" s="138"/>
      <c r="C456" s="137"/>
      <c r="D456" s="137"/>
      <c r="E456" s="138"/>
      <c r="F456" s="138"/>
      <c r="G456" s="138"/>
      <c r="H456" s="138"/>
      <c r="I456" s="138"/>
      <c r="J456" s="137"/>
      <c r="K456" s="137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  <c r="BL456" s="138"/>
      <c r="BM456" s="138"/>
      <c r="BN456" s="138"/>
      <c r="BO456" s="138"/>
      <c r="BP456" s="138"/>
      <c r="BQ456" s="138"/>
      <c r="BR456" s="138"/>
      <c r="BS456" s="138"/>
      <c r="BT456" s="138"/>
      <c r="BU456" s="138"/>
      <c r="BV456" s="138"/>
      <c r="BW456" s="138"/>
      <c r="BX456" s="138"/>
      <c r="BY456" s="138"/>
      <c r="BZ456" s="138"/>
      <c r="CA456" s="138"/>
      <c r="CB456" s="138"/>
      <c r="CC456" s="138"/>
      <c r="CD456" s="138"/>
      <c r="CE456" s="138"/>
      <c r="CF456" s="138"/>
      <c r="CG456" s="138"/>
      <c r="CH456" s="138"/>
      <c r="CI456" s="138"/>
      <c r="CJ456" s="138"/>
      <c r="CK456" s="138"/>
      <c r="CL456" s="138"/>
      <c r="CM456" s="138"/>
      <c r="CN456" s="138"/>
      <c r="CO456" s="138"/>
      <c r="CP456" s="138"/>
      <c r="CQ456" s="138"/>
      <c r="CR456" s="138"/>
      <c r="CS456" s="138"/>
      <c r="CT456" s="138"/>
      <c r="CU456" s="138"/>
      <c r="CV456" s="138"/>
      <c r="CW456" s="138"/>
      <c r="CX456" s="138"/>
      <c r="CY456" s="138"/>
      <c r="CZ456" s="138"/>
      <c r="DA456" s="138"/>
      <c r="DB456" s="138"/>
      <c r="DC456" s="138"/>
      <c r="DD456" s="138"/>
    </row>
    <row r="457" spans="1:108" ht="18.600000000000001">
      <c r="A457" s="135"/>
      <c r="B457" s="138"/>
      <c r="C457" s="137"/>
      <c r="D457" s="137"/>
      <c r="E457" s="137"/>
      <c r="F457" s="137"/>
      <c r="G457" s="138"/>
      <c r="H457" s="138"/>
      <c r="I457" s="138"/>
      <c r="J457" s="137"/>
      <c r="K457" s="137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  <c r="BL457" s="138"/>
      <c r="BM457" s="138"/>
      <c r="BN457" s="138"/>
      <c r="BO457" s="138"/>
      <c r="BP457" s="138"/>
      <c r="BQ457" s="138"/>
      <c r="BR457" s="138"/>
      <c r="BS457" s="138"/>
      <c r="BT457" s="138"/>
      <c r="BU457" s="138"/>
      <c r="BV457" s="138"/>
      <c r="BW457" s="138"/>
      <c r="BX457" s="138"/>
      <c r="BY457" s="138"/>
      <c r="BZ457" s="138"/>
      <c r="CA457" s="138"/>
      <c r="CB457" s="138"/>
      <c r="CC457" s="138"/>
      <c r="CD457" s="138"/>
      <c r="CE457" s="138"/>
      <c r="CF457" s="138"/>
      <c r="CG457" s="138"/>
      <c r="CH457" s="138"/>
      <c r="CI457" s="138"/>
      <c r="CJ457" s="138"/>
      <c r="CK457" s="138"/>
      <c r="CL457" s="138"/>
      <c r="CM457" s="138"/>
      <c r="CN457" s="138"/>
      <c r="CO457" s="138"/>
      <c r="CP457" s="138"/>
      <c r="CQ457" s="138"/>
      <c r="CR457" s="138"/>
      <c r="CS457" s="138"/>
      <c r="CT457" s="138"/>
      <c r="CU457" s="138"/>
      <c r="CV457" s="138"/>
      <c r="CW457" s="138"/>
      <c r="CX457" s="138"/>
      <c r="CY457" s="138"/>
      <c r="CZ457" s="138"/>
      <c r="DA457" s="138"/>
      <c r="DB457" s="138"/>
      <c r="DC457" s="138"/>
      <c r="DD457" s="138"/>
    </row>
    <row r="458" spans="1:108" ht="18.600000000000001">
      <c r="A458" s="135"/>
      <c r="B458" s="138"/>
      <c r="C458" s="137"/>
      <c r="D458" s="137"/>
      <c r="E458" s="137"/>
      <c r="F458" s="137"/>
      <c r="G458" s="138"/>
      <c r="H458" s="138"/>
      <c r="I458" s="138"/>
      <c r="J458" s="137"/>
      <c r="K458" s="137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  <c r="BL458" s="138"/>
      <c r="BM458" s="138"/>
      <c r="BN458" s="138"/>
      <c r="BO458" s="138"/>
      <c r="BP458" s="138"/>
      <c r="BQ458" s="138"/>
      <c r="BR458" s="138"/>
      <c r="BS458" s="138"/>
      <c r="BT458" s="138"/>
      <c r="BU458" s="138"/>
      <c r="BV458" s="138"/>
      <c r="BW458" s="138"/>
      <c r="BX458" s="138"/>
      <c r="BY458" s="138"/>
      <c r="BZ458" s="138"/>
      <c r="CA458" s="138"/>
      <c r="CB458" s="138"/>
      <c r="CC458" s="138"/>
      <c r="CD458" s="138"/>
      <c r="CE458" s="138"/>
      <c r="CF458" s="138"/>
      <c r="CG458" s="138"/>
      <c r="CH458" s="138"/>
      <c r="CI458" s="138"/>
      <c r="CJ458" s="138"/>
      <c r="CK458" s="138"/>
      <c r="CL458" s="138"/>
      <c r="CM458" s="138"/>
      <c r="CN458" s="138"/>
      <c r="CO458" s="138"/>
      <c r="CP458" s="138"/>
      <c r="CQ458" s="138"/>
      <c r="CR458" s="138"/>
      <c r="CS458" s="138"/>
      <c r="CT458" s="138"/>
      <c r="CU458" s="138"/>
      <c r="CV458" s="138"/>
      <c r="CW458" s="138"/>
      <c r="CX458" s="138"/>
      <c r="CY458" s="138"/>
      <c r="CZ458" s="138"/>
      <c r="DA458" s="138"/>
      <c r="DB458" s="138"/>
      <c r="DC458" s="138"/>
      <c r="DD458" s="138"/>
    </row>
    <row r="459" spans="1:108" ht="18.600000000000001">
      <c r="A459" s="135"/>
      <c r="B459" s="138"/>
      <c r="C459" s="137"/>
      <c r="D459" s="137"/>
      <c r="E459" s="137"/>
      <c r="F459" s="137"/>
      <c r="G459" s="138"/>
      <c r="H459" s="138"/>
      <c r="I459" s="138"/>
      <c r="J459" s="137"/>
      <c r="K459" s="137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  <c r="BL459" s="138"/>
      <c r="BM459" s="138"/>
      <c r="BN459" s="138"/>
      <c r="BO459" s="138"/>
      <c r="BP459" s="138"/>
      <c r="BQ459" s="138"/>
      <c r="BR459" s="138"/>
      <c r="BS459" s="138"/>
      <c r="BT459" s="138"/>
      <c r="BU459" s="138"/>
      <c r="BV459" s="138"/>
      <c r="BW459" s="138"/>
      <c r="BX459" s="138"/>
      <c r="BY459" s="138"/>
      <c r="BZ459" s="138"/>
      <c r="CA459" s="138"/>
      <c r="CB459" s="138"/>
      <c r="CC459" s="138"/>
      <c r="CD459" s="138"/>
      <c r="CE459" s="138"/>
      <c r="CF459" s="138"/>
      <c r="CG459" s="138"/>
      <c r="CH459" s="138"/>
      <c r="CI459" s="138"/>
      <c r="CJ459" s="138"/>
      <c r="CK459" s="138"/>
      <c r="CL459" s="138"/>
      <c r="CM459" s="138"/>
      <c r="CN459" s="138"/>
      <c r="CO459" s="138"/>
      <c r="CP459" s="138"/>
      <c r="CQ459" s="138"/>
      <c r="CR459" s="138"/>
      <c r="CS459" s="138"/>
      <c r="CT459" s="138"/>
      <c r="CU459" s="138"/>
      <c r="CV459" s="138"/>
      <c r="CW459" s="138"/>
      <c r="CX459" s="138"/>
      <c r="CY459" s="138"/>
      <c r="CZ459" s="138"/>
      <c r="DA459" s="138"/>
      <c r="DB459" s="138"/>
      <c r="DC459" s="138"/>
      <c r="DD459" s="138"/>
    </row>
    <row r="460" spans="1:108" ht="18.600000000000001">
      <c r="A460" s="135"/>
      <c r="B460" s="138"/>
      <c r="C460" s="137"/>
      <c r="D460" s="137"/>
      <c r="E460" s="137"/>
      <c r="F460" s="137"/>
      <c r="G460" s="138"/>
      <c r="H460" s="138"/>
      <c r="I460" s="138"/>
      <c r="J460" s="137"/>
      <c r="K460" s="137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  <c r="BL460" s="138"/>
      <c r="BM460" s="138"/>
      <c r="BN460" s="138"/>
      <c r="BO460" s="138"/>
      <c r="BP460" s="138"/>
      <c r="BQ460" s="138"/>
      <c r="BR460" s="138"/>
      <c r="BS460" s="138"/>
      <c r="BT460" s="138"/>
      <c r="BU460" s="138"/>
      <c r="BV460" s="138"/>
      <c r="BW460" s="138"/>
      <c r="BX460" s="138"/>
      <c r="BY460" s="138"/>
      <c r="BZ460" s="138"/>
      <c r="CA460" s="138"/>
      <c r="CB460" s="138"/>
      <c r="CC460" s="138"/>
      <c r="CD460" s="138"/>
      <c r="CE460" s="138"/>
      <c r="CF460" s="138"/>
      <c r="CG460" s="138"/>
      <c r="CH460" s="138"/>
      <c r="CI460" s="138"/>
      <c r="CJ460" s="138"/>
      <c r="CK460" s="138"/>
      <c r="CL460" s="138"/>
      <c r="CM460" s="138"/>
      <c r="CN460" s="138"/>
      <c r="CO460" s="138"/>
      <c r="CP460" s="138"/>
      <c r="CQ460" s="138"/>
      <c r="CR460" s="138"/>
      <c r="CS460" s="138"/>
      <c r="CT460" s="138"/>
      <c r="CU460" s="138"/>
      <c r="CV460" s="138"/>
      <c r="CW460" s="138"/>
      <c r="CX460" s="138"/>
      <c r="CY460" s="138"/>
      <c r="CZ460" s="138"/>
      <c r="DA460" s="138"/>
      <c r="DB460" s="138"/>
      <c r="DC460" s="138"/>
      <c r="DD460" s="138"/>
    </row>
    <row r="461" spans="1:108" ht="18.600000000000001">
      <c r="A461" s="135"/>
      <c r="B461" s="138"/>
      <c r="C461" s="137"/>
      <c r="D461" s="137"/>
      <c r="E461" s="137"/>
      <c r="F461" s="137"/>
      <c r="G461" s="138"/>
      <c r="H461" s="138"/>
      <c r="I461" s="138"/>
      <c r="J461" s="137"/>
      <c r="K461" s="137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  <c r="BL461" s="138"/>
      <c r="BM461" s="138"/>
      <c r="BN461" s="138"/>
      <c r="BO461" s="138"/>
      <c r="BP461" s="138"/>
      <c r="BQ461" s="138"/>
      <c r="BR461" s="138"/>
      <c r="BS461" s="138"/>
      <c r="BT461" s="138"/>
      <c r="BU461" s="138"/>
      <c r="BV461" s="138"/>
      <c r="BW461" s="138"/>
      <c r="BX461" s="138"/>
      <c r="BY461" s="138"/>
      <c r="BZ461" s="138"/>
      <c r="CA461" s="138"/>
      <c r="CB461" s="138"/>
      <c r="CC461" s="138"/>
      <c r="CD461" s="138"/>
      <c r="CE461" s="138"/>
      <c r="CF461" s="138"/>
      <c r="CG461" s="138"/>
      <c r="CH461" s="138"/>
      <c r="CI461" s="138"/>
      <c r="CJ461" s="138"/>
      <c r="CK461" s="138"/>
      <c r="CL461" s="138"/>
      <c r="CM461" s="138"/>
      <c r="CN461" s="138"/>
      <c r="CO461" s="138"/>
      <c r="CP461" s="138"/>
      <c r="CQ461" s="138"/>
      <c r="CR461" s="138"/>
      <c r="CS461" s="138"/>
      <c r="CT461" s="138"/>
      <c r="CU461" s="138"/>
      <c r="CV461" s="138"/>
      <c r="CW461" s="138"/>
      <c r="CX461" s="138"/>
      <c r="CY461" s="138"/>
      <c r="CZ461" s="138"/>
      <c r="DA461" s="138"/>
      <c r="DB461" s="138"/>
      <c r="DC461" s="138"/>
      <c r="DD461" s="138"/>
    </row>
    <row r="462" spans="1:108" ht="18.600000000000001">
      <c r="A462" s="135"/>
      <c r="B462" s="138"/>
      <c r="C462" s="137"/>
      <c r="D462" s="137"/>
      <c r="E462" s="137"/>
      <c r="F462" s="137"/>
      <c r="G462" s="138"/>
      <c r="H462" s="138"/>
      <c r="I462" s="138"/>
      <c r="J462" s="137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  <c r="BL462" s="138"/>
      <c r="BM462" s="138"/>
      <c r="BN462" s="138"/>
      <c r="BO462" s="138"/>
      <c r="BP462" s="138"/>
      <c r="BQ462" s="138"/>
      <c r="BR462" s="138"/>
      <c r="BS462" s="138"/>
      <c r="BT462" s="138"/>
      <c r="BU462" s="138"/>
      <c r="BV462" s="138"/>
      <c r="BW462" s="138"/>
      <c r="BX462" s="138"/>
      <c r="BY462" s="138"/>
      <c r="BZ462" s="138"/>
      <c r="CA462" s="138"/>
      <c r="CB462" s="138"/>
      <c r="CC462" s="138"/>
      <c r="CD462" s="138"/>
      <c r="CE462" s="138"/>
      <c r="CF462" s="138"/>
      <c r="CG462" s="138"/>
      <c r="CH462" s="138"/>
      <c r="CI462" s="138"/>
      <c r="CJ462" s="138"/>
      <c r="CK462" s="138"/>
      <c r="CL462" s="138"/>
      <c r="CM462" s="138"/>
      <c r="CN462" s="138"/>
      <c r="CO462" s="138"/>
      <c r="CP462" s="138"/>
      <c r="CQ462" s="138"/>
      <c r="CR462" s="138"/>
      <c r="CS462" s="138"/>
      <c r="CT462" s="138"/>
      <c r="CU462" s="138"/>
      <c r="CV462" s="138"/>
      <c r="CW462" s="138"/>
      <c r="CX462" s="138"/>
      <c r="CY462" s="138"/>
      <c r="CZ462" s="138"/>
      <c r="DA462" s="138"/>
      <c r="DB462" s="138"/>
      <c r="DC462" s="138"/>
      <c r="DD462" s="138"/>
    </row>
    <row r="463" spans="1:108" ht="18.600000000000001">
      <c r="A463" s="135"/>
      <c r="B463" s="138"/>
      <c r="C463" s="137"/>
      <c r="D463" s="137"/>
      <c r="E463" s="137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  <c r="BL463" s="138"/>
      <c r="BM463" s="138"/>
      <c r="BN463" s="138"/>
      <c r="BO463" s="138"/>
      <c r="BP463" s="138"/>
      <c r="BQ463" s="138"/>
      <c r="BR463" s="138"/>
      <c r="BS463" s="138"/>
      <c r="BT463" s="138"/>
      <c r="BU463" s="138"/>
      <c r="BV463" s="138"/>
      <c r="BW463" s="138"/>
      <c r="BX463" s="138"/>
      <c r="BY463" s="138"/>
      <c r="BZ463" s="138"/>
      <c r="CA463" s="138"/>
      <c r="CB463" s="138"/>
      <c r="CC463" s="138"/>
      <c r="CD463" s="138"/>
      <c r="CE463" s="138"/>
      <c r="CF463" s="138"/>
      <c r="CG463" s="138"/>
      <c r="CH463" s="138"/>
      <c r="CI463" s="138"/>
      <c r="CJ463" s="138"/>
      <c r="CK463" s="138"/>
      <c r="CL463" s="138"/>
      <c r="CM463" s="138"/>
      <c r="CN463" s="138"/>
      <c r="CO463" s="138"/>
      <c r="CP463" s="138"/>
      <c r="CQ463" s="138"/>
      <c r="CR463" s="138"/>
      <c r="CS463" s="138"/>
      <c r="CT463" s="138"/>
      <c r="CU463" s="138"/>
      <c r="CV463" s="138"/>
      <c r="CW463" s="138"/>
      <c r="CX463" s="138"/>
      <c r="CY463" s="138"/>
      <c r="CZ463" s="138"/>
      <c r="DA463" s="138"/>
      <c r="DB463" s="138"/>
      <c r="DC463" s="138"/>
      <c r="DD463" s="138"/>
    </row>
    <row r="464" spans="1:108" ht="18.600000000000001">
      <c r="A464" s="135"/>
      <c r="B464" s="138"/>
      <c r="C464" s="137"/>
      <c r="D464" s="137"/>
      <c r="E464" s="137"/>
      <c r="F464" s="137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  <c r="BL464" s="138"/>
      <c r="BM464" s="138"/>
      <c r="BN464" s="138"/>
      <c r="BO464" s="138"/>
      <c r="BP464" s="138"/>
      <c r="BQ464" s="138"/>
      <c r="BR464" s="138"/>
      <c r="BS464" s="138"/>
      <c r="BT464" s="138"/>
      <c r="BU464" s="138"/>
      <c r="BV464" s="138"/>
      <c r="BW464" s="138"/>
      <c r="BX464" s="138"/>
      <c r="BY464" s="138"/>
      <c r="BZ464" s="138"/>
      <c r="CA464" s="138"/>
      <c r="CB464" s="138"/>
      <c r="CC464" s="138"/>
      <c r="CD464" s="138"/>
      <c r="CE464" s="138"/>
      <c r="CF464" s="138"/>
      <c r="CG464" s="138"/>
      <c r="CH464" s="138"/>
      <c r="CI464" s="138"/>
      <c r="CJ464" s="138"/>
      <c r="CK464" s="138"/>
      <c r="CL464" s="138"/>
      <c r="CM464" s="138"/>
      <c r="CN464" s="138"/>
      <c r="CO464" s="138"/>
      <c r="CP464" s="138"/>
      <c r="CQ464" s="138"/>
      <c r="CR464" s="138"/>
      <c r="CS464" s="138"/>
      <c r="CT464" s="138"/>
      <c r="CU464" s="138"/>
      <c r="CV464" s="138"/>
      <c r="CW464" s="138"/>
      <c r="CX464" s="138"/>
      <c r="CY464" s="138"/>
      <c r="CZ464" s="138"/>
      <c r="DA464" s="138"/>
      <c r="DB464" s="138"/>
      <c r="DC464" s="138"/>
      <c r="DD464" s="138"/>
    </row>
    <row r="465" spans="1:108" ht="18.600000000000001">
      <c r="A465" s="135"/>
      <c r="B465" s="138"/>
      <c r="C465" s="137"/>
      <c r="D465" s="137"/>
      <c r="E465" s="137"/>
      <c r="F465" s="137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  <c r="BL465" s="138"/>
      <c r="BM465" s="138"/>
      <c r="BN465" s="138"/>
      <c r="BO465" s="138"/>
      <c r="BP465" s="138"/>
      <c r="BQ465" s="138"/>
      <c r="BR465" s="138"/>
      <c r="BS465" s="138"/>
      <c r="BT465" s="138"/>
      <c r="BU465" s="138"/>
      <c r="BV465" s="138"/>
      <c r="BW465" s="138"/>
      <c r="BX465" s="138"/>
      <c r="BY465" s="138"/>
      <c r="BZ465" s="138"/>
      <c r="CA465" s="138"/>
      <c r="CB465" s="138"/>
      <c r="CC465" s="138"/>
      <c r="CD465" s="138"/>
      <c r="CE465" s="138"/>
      <c r="CF465" s="138"/>
      <c r="CG465" s="138"/>
      <c r="CH465" s="138"/>
      <c r="CI465" s="138"/>
      <c r="CJ465" s="138"/>
      <c r="CK465" s="138"/>
      <c r="CL465" s="138"/>
      <c r="CM465" s="138"/>
      <c r="CN465" s="138"/>
      <c r="CO465" s="138"/>
      <c r="CP465" s="138"/>
      <c r="CQ465" s="138"/>
      <c r="CR465" s="138"/>
      <c r="CS465" s="138"/>
      <c r="CT465" s="138"/>
      <c r="CU465" s="138"/>
      <c r="CV465" s="138"/>
      <c r="CW465" s="138"/>
      <c r="CX465" s="138"/>
      <c r="CY465" s="138"/>
      <c r="CZ465" s="138"/>
      <c r="DA465" s="138"/>
      <c r="DB465" s="138"/>
      <c r="DC465" s="138"/>
      <c r="DD465" s="138"/>
    </row>
    <row r="466" spans="1:108" ht="18.600000000000001">
      <c r="A466" s="135"/>
      <c r="B466" s="138"/>
      <c r="C466" s="137"/>
      <c r="D466" s="137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  <c r="BL466" s="138"/>
      <c r="BM466" s="138"/>
      <c r="BN466" s="138"/>
      <c r="BO466" s="138"/>
      <c r="BP466" s="138"/>
      <c r="BQ466" s="138"/>
      <c r="BR466" s="138"/>
      <c r="BS466" s="138"/>
      <c r="BT466" s="138"/>
      <c r="BU466" s="138"/>
      <c r="BV466" s="138"/>
      <c r="BW466" s="138"/>
      <c r="BX466" s="138"/>
      <c r="BY466" s="138"/>
      <c r="BZ466" s="138"/>
      <c r="CA466" s="138"/>
      <c r="CB466" s="138"/>
      <c r="CC466" s="138"/>
      <c r="CD466" s="138"/>
      <c r="CE466" s="138"/>
      <c r="CF466" s="138"/>
      <c r="CG466" s="138"/>
      <c r="CH466" s="138"/>
      <c r="CI466" s="138"/>
      <c r="CJ466" s="138"/>
      <c r="CK466" s="138"/>
      <c r="CL466" s="138"/>
      <c r="CM466" s="138"/>
      <c r="CN466" s="138"/>
      <c r="CO466" s="138"/>
      <c r="CP466" s="138"/>
      <c r="CQ466" s="138"/>
      <c r="CR466" s="138"/>
      <c r="CS466" s="138"/>
      <c r="CT466" s="138"/>
      <c r="CU466" s="138"/>
      <c r="CV466" s="138"/>
      <c r="CW466" s="138"/>
      <c r="CX466" s="138"/>
      <c r="CY466" s="138"/>
      <c r="CZ466" s="138"/>
      <c r="DA466" s="138"/>
      <c r="DB466" s="138"/>
      <c r="DC466" s="138"/>
      <c r="DD466" s="138"/>
    </row>
    <row r="467" spans="1:108" ht="18.600000000000001">
      <c r="A467" s="135"/>
      <c r="B467" s="138"/>
      <c r="C467" s="137"/>
      <c r="D467" s="137"/>
      <c r="E467" s="137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  <c r="BL467" s="138"/>
      <c r="BM467" s="138"/>
      <c r="BN467" s="138"/>
      <c r="BO467" s="138"/>
      <c r="BP467" s="138"/>
      <c r="BQ467" s="138"/>
      <c r="BR467" s="138"/>
      <c r="BS467" s="138"/>
      <c r="BT467" s="138"/>
      <c r="BU467" s="138"/>
      <c r="BV467" s="138"/>
      <c r="BW467" s="138"/>
      <c r="BX467" s="138"/>
      <c r="BY467" s="138"/>
      <c r="BZ467" s="138"/>
      <c r="CA467" s="138"/>
      <c r="CB467" s="138"/>
      <c r="CC467" s="138"/>
      <c r="CD467" s="138"/>
      <c r="CE467" s="138"/>
      <c r="CF467" s="138"/>
      <c r="CG467" s="138"/>
      <c r="CH467" s="138"/>
      <c r="CI467" s="138"/>
      <c r="CJ467" s="138"/>
      <c r="CK467" s="138"/>
      <c r="CL467" s="138"/>
      <c r="CM467" s="138"/>
      <c r="CN467" s="138"/>
      <c r="CO467" s="138"/>
      <c r="CP467" s="138"/>
      <c r="CQ467" s="138"/>
      <c r="CR467" s="138"/>
      <c r="CS467" s="138"/>
      <c r="CT467" s="138"/>
      <c r="CU467" s="138"/>
      <c r="CV467" s="138"/>
      <c r="CW467" s="138"/>
      <c r="CX467" s="138"/>
      <c r="CY467" s="138"/>
      <c r="CZ467" s="138"/>
      <c r="DA467" s="138"/>
      <c r="DB467" s="138"/>
      <c r="DC467" s="138"/>
      <c r="DD467" s="138"/>
    </row>
    <row r="468" spans="1:108" ht="18.600000000000001">
      <c r="A468" s="135"/>
      <c r="B468" s="138"/>
      <c r="C468" s="137"/>
      <c r="D468" s="137"/>
      <c r="E468" s="137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7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  <c r="BL468" s="138"/>
      <c r="BM468" s="138"/>
      <c r="BN468" s="138"/>
      <c r="BO468" s="138"/>
      <c r="BP468" s="138"/>
      <c r="BQ468" s="138"/>
      <c r="BR468" s="138"/>
      <c r="BS468" s="138"/>
      <c r="BT468" s="138"/>
      <c r="BU468" s="138"/>
      <c r="BV468" s="138"/>
      <c r="BW468" s="138"/>
      <c r="BX468" s="138"/>
      <c r="BY468" s="138"/>
      <c r="BZ468" s="138"/>
      <c r="CA468" s="138"/>
      <c r="CB468" s="138"/>
      <c r="CC468" s="138"/>
      <c r="CD468" s="138"/>
      <c r="CE468" s="138"/>
      <c r="CF468" s="138"/>
      <c r="CG468" s="138"/>
      <c r="CH468" s="138"/>
      <c r="CI468" s="138"/>
      <c r="CJ468" s="138"/>
      <c r="CK468" s="138"/>
      <c r="CL468" s="138"/>
      <c r="CM468" s="138"/>
      <c r="CN468" s="138"/>
      <c r="CO468" s="138"/>
      <c r="CP468" s="138"/>
      <c r="CQ468" s="138"/>
      <c r="CR468" s="138"/>
      <c r="CS468" s="138"/>
      <c r="CT468" s="138"/>
      <c r="CU468" s="138"/>
      <c r="CV468" s="138"/>
      <c r="CW468" s="138"/>
      <c r="CX468" s="138"/>
      <c r="CY468" s="138"/>
      <c r="CZ468" s="138"/>
      <c r="DA468" s="138"/>
      <c r="DB468" s="138"/>
      <c r="DC468" s="138"/>
      <c r="DD468" s="138"/>
    </row>
    <row r="469" spans="1:108" ht="18.600000000000001">
      <c r="A469" s="135"/>
      <c r="B469" s="138"/>
      <c r="C469" s="137"/>
      <c r="D469" s="137"/>
      <c r="E469" s="137"/>
      <c r="F469" s="137"/>
      <c r="G469" s="138"/>
      <c r="H469" s="137"/>
      <c r="I469" s="137"/>
      <c r="J469" s="138"/>
      <c r="K469" s="138"/>
      <c r="L469" s="138"/>
      <c r="M469" s="138"/>
      <c r="N469" s="138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  <c r="AI469" s="137"/>
      <c r="AJ469" s="137"/>
      <c r="AK469" s="137"/>
      <c r="AL469" s="137"/>
      <c r="AM469" s="137"/>
      <c r="AN469" s="137"/>
      <c r="AO469" s="137"/>
      <c r="AP469" s="137"/>
      <c r="AQ469" s="137"/>
      <c r="AR469" s="137"/>
      <c r="AS469" s="137"/>
      <c r="AT469" s="137"/>
      <c r="AU469" s="137"/>
      <c r="AV469" s="137"/>
      <c r="AW469" s="137"/>
      <c r="AX469" s="137"/>
      <c r="AY469" s="137"/>
      <c r="AZ469" s="137"/>
      <c r="BA469" s="137"/>
      <c r="BB469" s="137"/>
      <c r="BC469" s="137"/>
      <c r="BD469" s="137"/>
      <c r="BE469" s="137"/>
      <c r="BF469" s="137"/>
      <c r="BG469" s="137"/>
      <c r="BH469" s="137"/>
      <c r="BI469" s="137"/>
      <c r="BJ469" s="137"/>
      <c r="BK469" s="137"/>
      <c r="BL469" s="137"/>
      <c r="BM469" s="137"/>
      <c r="BN469" s="137"/>
      <c r="BO469" s="137"/>
      <c r="BP469" s="137"/>
      <c r="BQ469" s="137"/>
      <c r="BR469" s="137"/>
      <c r="BS469" s="137"/>
      <c r="BT469" s="137"/>
      <c r="BU469" s="137"/>
      <c r="BV469" s="137"/>
      <c r="BW469" s="137"/>
      <c r="BX469" s="137"/>
      <c r="BY469" s="137"/>
      <c r="BZ469" s="137"/>
      <c r="CA469" s="137"/>
      <c r="CB469" s="137"/>
      <c r="CC469" s="137"/>
      <c r="CD469" s="137"/>
      <c r="CE469" s="137"/>
      <c r="CF469" s="137"/>
      <c r="CG469" s="137"/>
      <c r="CH469" s="137"/>
      <c r="CI469" s="137"/>
      <c r="CJ469" s="137"/>
      <c r="CK469" s="137"/>
      <c r="CL469" s="137"/>
      <c r="CM469" s="137"/>
      <c r="CN469" s="137"/>
      <c r="CO469" s="137"/>
      <c r="CP469" s="137"/>
      <c r="CQ469" s="137"/>
      <c r="CR469" s="137"/>
      <c r="CS469" s="137"/>
      <c r="CT469" s="137"/>
      <c r="CU469" s="137"/>
      <c r="CV469" s="137"/>
      <c r="CW469" s="137"/>
      <c r="CX469" s="137"/>
      <c r="CY469" s="137"/>
      <c r="CZ469" s="137"/>
      <c r="DA469" s="137"/>
      <c r="DB469" s="137"/>
      <c r="DC469" s="137"/>
      <c r="DD469" s="137"/>
    </row>
    <row r="470" spans="1:108" ht="18.600000000000001">
      <c r="A470" s="135"/>
      <c r="B470" s="138"/>
      <c r="C470" s="137"/>
      <c r="D470" s="137"/>
      <c r="E470" s="137"/>
      <c r="F470" s="138"/>
      <c r="G470" s="138"/>
      <c r="H470" s="137"/>
      <c r="I470" s="137"/>
      <c r="J470" s="138"/>
      <c r="K470" s="138"/>
      <c r="L470" s="138"/>
      <c r="M470" s="138"/>
      <c r="N470" s="138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  <c r="AI470" s="137"/>
      <c r="AJ470" s="137"/>
      <c r="AK470" s="137"/>
      <c r="AL470" s="137"/>
      <c r="AM470" s="137"/>
      <c r="AN470" s="137"/>
      <c r="AO470" s="137"/>
      <c r="AP470" s="137"/>
      <c r="AQ470" s="137"/>
      <c r="AR470" s="137"/>
      <c r="AS470" s="137"/>
      <c r="AT470" s="137"/>
      <c r="AU470" s="137"/>
      <c r="AV470" s="137"/>
      <c r="AW470" s="137"/>
      <c r="AX470" s="137"/>
      <c r="AY470" s="137"/>
      <c r="AZ470" s="137"/>
      <c r="BA470" s="137"/>
      <c r="BB470" s="137"/>
      <c r="BC470" s="137"/>
      <c r="BD470" s="137"/>
      <c r="BE470" s="137"/>
      <c r="BF470" s="137"/>
      <c r="BG470" s="137"/>
      <c r="BH470" s="137"/>
      <c r="BI470" s="137"/>
      <c r="BJ470" s="137"/>
      <c r="BK470" s="137"/>
      <c r="BL470" s="137"/>
      <c r="BM470" s="137"/>
      <c r="BN470" s="137"/>
      <c r="BO470" s="137"/>
      <c r="BP470" s="137"/>
      <c r="BQ470" s="137"/>
      <c r="BR470" s="137"/>
      <c r="BS470" s="137"/>
      <c r="BT470" s="137"/>
      <c r="BU470" s="137"/>
      <c r="BV470" s="137"/>
      <c r="BW470" s="137"/>
      <c r="BX470" s="137"/>
      <c r="BY470" s="137"/>
      <c r="BZ470" s="137"/>
      <c r="CA470" s="137"/>
      <c r="CB470" s="137"/>
      <c r="CC470" s="137"/>
      <c r="CD470" s="137"/>
      <c r="CE470" s="137"/>
      <c r="CF470" s="137"/>
      <c r="CG470" s="137"/>
      <c r="CH470" s="137"/>
      <c r="CI470" s="137"/>
      <c r="CJ470" s="137"/>
      <c r="CK470" s="137"/>
      <c r="CL470" s="137"/>
      <c r="CM470" s="137"/>
      <c r="CN470" s="137"/>
      <c r="CO470" s="137"/>
      <c r="CP470" s="137"/>
      <c r="CQ470" s="137"/>
      <c r="CR470" s="137"/>
      <c r="CS470" s="137"/>
      <c r="CT470" s="137"/>
      <c r="CU470" s="137"/>
      <c r="CV470" s="137"/>
      <c r="CW470" s="137"/>
      <c r="CX470" s="137"/>
      <c r="CY470" s="137"/>
      <c r="CZ470" s="137"/>
      <c r="DA470" s="137"/>
      <c r="DB470" s="137"/>
      <c r="DC470" s="137"/>
      <c r="DD470" s="137"/>
    </row>
    <row r="471" spans="1:108" ht="18.600000000000001">
      <c r="A471" s="135"/>
      <c r="B471" s="138"/>
      <c r="C471" s="137"/>
      <c r="D471" s="137"/>
      <c r="E471" s="137"/>
      <c r="F471" s="137"/>
      <c r="G471" s="137"/>
      <c r="H471" s="137"/>
      <c r="I471" s="137"/>
      <c r="J471" s="138"/>
      <c r="K471" s="138"/>
      <c r="L471" s="138"/>
      <c r="M471" s="138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  <c r="AI471" s="137"/>
      <c r="AJ471" s="137"/>
      <c r="AK471" s="137"/>
      <c r="AL471" s="137"/>
      <c r="AM471" s="137"/>
      <c r="AN471" s="137"/>
      <c r="AO471" s="137"/>
      <c r="AP471" s="137"/>
      <c r="AQ471" s="137"/>
      <c r="AR471" s="137"/>
      <c r="AS471" s="137"/>
      <c r="AT471" s="137"/>
      <c r="AU471" s="137"/>
      <c r="AV471" s="137"/>
      <c r="AW471" s="137"/>
      <c r="AX471" s="137"/>
      <c r="AY471" s="137"/>
      <c r="AZ471" s="137"/>
      <c r="BA471" s="137"/>
      <c r="BB471" s="137"/>
      <c r="BC471" s="137"/>
      <c r="BD471" s="137"/>
      <c r="BE471" s="137"/>
      <c r="BF471" s="137"/>
      <c r="BG471" s="137"/>
      <c r="BH471" s="137"/>
      <c r="BI471" s="137"/>
      <c r="BJ471" s="137"/>
      <c r="BK471" s="137"/>
      <c r="BL471" s="137"/>
      <c r="BM471" s="137"/>
      <c r="BN471" s="137"/>
      <c r="BO471" s="137"/>
      <c r="BP471" s="137"/>
      <c r="BQ471" s="137"/>
      <c r="BR471" s="137"/>
      <c r="BS471" s="137"/>
      <c r="BT471" s="137"/>
      <c r="BU471" s="137"/>
      <c r="BV471" s="137"/>
      <c r="BW471" s="137"/>
      <c r="BX471" s="137"/>
      <c r="BY471" s="137"/>
      <c r="BZ471" s="137"/>
      <c r="CA471" s="137"/>
      <c r="CB471" s="137"/>
      <c r="CC471" s="137"/>
      <c r="CD471" s="137"/>
      <c r="CE471" s="137"/>
      <c r="CF471" s="137"/>
      <c r="CG471" s="137"/>
      <c r="CH471" s="137"/>
      <c r="CI471" s="137"/>
      <c r="CJ471" s="137"/>
      <c r="CK471" s="137"/>
      <c r="CL471" s="137"/>
      <c r="CM471" s="137"/>
      <c r="CN471" s="137"/>
      <c r="CO471" s="137"/>
      <c r="CP471" s="137"/>
      <c r="CQ471" s="137"/>
      <c r="CR471" s="137"/>
      <c r="CS471" s="137"/>
      <c r="CT471" s="137"/>
      <c r="CU471" s="137"/>
      <c r="CV471" s="137"/>
      <c r="CW471" s="137"/>
      <c r="CX471" s="137"/>
      <c r="CY471" s="137"/>
      <c r="CZ471" s="137"/>
      <c r="DA471" s="137"/>
      <c r="DB471" s="137"/>
      <c r="DC471" s="137"/>
      <c r="DD471" s="137"/>
    </row>
    <row r="472" spans="1:108" ht="18.600000000000001">
      <c r="A472" s="135"/>
      <c r="B472" s="138"/>
      <c r="C472" s="137"/>
      <c r="D472" s="137"/>
      <c r="E472" s="137"/>
      <c r="F472" s="137"/>
      <c r="G472" s="138"/>
      <c r="H472" s="137"/>
      <c r="I472" s="137"/>
      <c r="J472" s="138"/>
      <c r="K472" s="138"/>
      <c r="L472" s="137"/>
      <c r="M472" s="137"/>
      <c r="N472" s="137"/>
      <c r="O472" s="137"/>
      <c r="P472" s="137"/>
      <c r="Q472" s="137"/>
      <c r="R472" s="138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  <c r="AI472" s="137"/>
      <c r="AJ472" s="137"/>
      <c r="AK472" s="137"/>
      <c r="AL472" s="137"/>
      <c r="AM472" s="137"/>
      <c r="AN472" s="137"/>
      <c r="AO472" s="137"/>
      <c r="AP472" s="137"/>
      <c r="AQ472" s="137"/>
      <c r="AR472" s="137"/>
      <c r="AS472" s="137"/>
      <c r="AT472" s="137"/>
      <c r="AU472" s="137"/>
      <c r="AV472" s="137"/>
      <c r="AW472" s="137"/>
      <c r="AX472" s="137"/>
      <c r="AY472" s="137"/>
      <c r="AZ472" s="137"/>
      <c r="BA472" s="137"/>
      <c r="BB472" s="137"/>
      <c r="BC472" s="137"/>
      <c r="BD472" s="137"/>
      <c r="BE472" s="137"/>
      <c r="BF472" s="137"/>
      <c r="BG472" s="137"/>
      <c r="BH472" s="137"/>
      <c r="BI472" s="137"/>
      <c r="BJ472" s="137"/>
      <c r="BK472" s="137"/>
      <c r="BL472" s="137"/>
      <c r="BM472" s="137"/>
      <c r="BN472" s="137"/>
      <c r="BO472" s="137"/>
      <c r="BP472" s="137"/>
      <c r="BQ472" s="137"/>
      <c r="BR472" s="137"/>
      <c r="BS472" s="137"/>
      <c r="BT472" s="137"/>
      <c r="BU472" s="137"/>
      <c r="BV472" s="137"/>
      <c r="BW472" s="137"/>
      <c r="BX472" s="137"/>
      <c r="BY472" s="137"/>
      <c r="BZ472" s="137"/>
      <c r="CA472" s="137"/>
      <c r="CB472" s="137"/>
      <c r="CC472" s="137"/>
      <c r="CD472" s="137"/>
      <c r="CE472" s="137"/>
      <c r="CF472" s="137"/>
      <c r="CG472" s="137"/>
      <c r="CH472" s="137"/>
      <c r="CI472" s="137"/>
      <c r="CJ472" s="137"/>
      <c r="CK472" s="137"/>
      <c r="CL472" s="137"/>
      <c r="CM472" s="137"/>
      <c r="CN472" s="137"/>
      <c r="CO472" s="137"/>
      <c r="CP472" s="137"/>
      <c r="CQ472" s="137"/>
      <c r="CR472" s="137"/>
      <c r="CS472" s="137"/>
      <c r="CT472" s="137"/>
      <c r="CU472" s="137"/>
      <c r="CV472" s="137"/>
      <c r="CW472" s="137"/>
      <c r="CX472" s="137"/>
      <c r="CY472" s="137"/>
      <c r="CZ472" s="137"/>
      <c r="DA472" s="137"/>
      <c r="DB472" s="137"/>
      <c r="DC472" s="137"/>
      <c r="DD472" s="137"/>
    </row>
    <row r="473" spans="1:108" ht="18.600000000000001">
      <c r="A473" s="135"/>
      <c r="B473" s="138"/>
      <c r="C473" s="137"/>
      <c r="D473" s="137"/>
      <c r="E473" s="137"/>
      <c r="F473" s="137"/>
      <c r="G473" s="138"/>
      <c r="H473" s="137"/>
      <c r="I473" s="137"/>
      <c r="J473" s="138"/>
      <c r="K473" s="138"/>
      <c r="L473" s="137"/>
      <c r="M473" s="137"/>
      <c r="N473" s="137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  <c r="BL473" s="138"/>
      <c r="BM473" s="138"/>
      <c r="BN473" s="138"/>
      <c r="BO473" s="138"/>
      <c r="BP473" s="138"/>
      <c r="BQ473" s="138"/>
      <c r="BR473" s="138"/>
      <c r="BS473" s="138"/>
      <c r="BT473" s="138"/>
      <c r="BU473" s="138"/>
      <c r="BV473" s="138"/>
      <c r="BW473" s="138"/>
      <c r="BX473" s="138"/>
      <c r="BY473" s="138"/>
      <c r="BZ473" s="138"/>
      <c r="CA473" s="138"/>
      <c r="CB473" s="138"/>
      <c r="CC473" s="138"/>
      <c r="CD473" s="138"/>
      <c r="CE473" s="138"/>
      <c r="CF473" s="138"/>
      <c r="CG473" s="138"/>
      <c r="CH473" s="138"/>
      <c r="CI473" s="138"/>
      <c r="CJ473" s="138"/>
      <c r="CK473" s="138"/>
      <c r="CL473" s="138"/>
      <c r="CM473" s="138"/>
      <c r="CN473" s="138"/>
      <c r="CO473" s="138"/>
      <c r="CP473" s="138"/>
      <c r="CQ473" s="138"/>
      <c r="CR473" s="138"/>
      <c r="CS473" s="138"/>
      <c r="CT473" s="138"/>
      <c r="CU473" s="138"/>
      <c r="CV473" s="138"/>
      <c r="CW473" s="138"/>
      <c r="CX473" s="138"/>
      <c r="CY473" s="138"/>
      <c r="CZ473" s="138"/>
      <c r="DA473" s="138"/>
      <c r="DB473" s="138"/>
      <c r="DC473" s="138"/>
      <c r="DD473" s="138"/>
    </row>
    <row r="474" spans="1:108" ht="18.600000000000001">
      <c r="A474" s="135"/>
      <c r="B474" s="138"/>
      <c r="C474" s="137"/>
      <c r="D474" s="137"/>
      <c r="E474" s="137"/>
      <c r="F474" s="137"/>
      <c r="G474" s="138"/>
      <c r="H474" s="137"/>
      <c r="I474" s="137"/>
      <c r="J474" s="138"/>
      <c r="K474" s="138"/>
      <c r="L474" s="137"/>
      <c r="M474" s="137"/>
      <c r="N474" s="137"/>
      <c r="O474" s="138"/>
      <c r="P474" s="138"/>
      <c r="Q474" s="138"/>
      <c r="R474" s="137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  <c r="BL474" s="138"/>
      <c r="BM474" s="138"/>
      <c r="BN474" s="138"/>
      <c r="BO474" s="138"/>
      <c r="BP474" s="138"/>
      <c r="BQ474" s="138"/>
      <c r="BR474" s="138"/>
      <c r="BS474" s="138"/>
      <c r="BT474" s="138"/>
      <c r="BU474" s="138"/>
      <c r="BV474" s="138"/>
      <c r="BW474" s="138"/>
      <c r="BX474" s="138"/>
      <c r="BY474" s="138"/>
      <c r="BZ474" s="138"/>
      <c r="CA474" s="138"/>
      <c r="CB474" s="138"/>
      <c r="CC474" s="138"/>
      <c r="CD474" s="138"/>
      <c r="CE474" s="138"/>
      <c r="CF474" s="138"/>
      <c r="CG474" s="138"/>
      <c r="CH474" s="138"/>
      <c r="CI474" s="138"/>
      <c r="CJ474" s="138"/>
      <c r="CK474" s="138"/>
      <c r="CL474" s="138"/>
      <c r="CM474" s="138"/>
      <c r="CN474" s="138"/>
      <c r="CO474" s="138"/>
      <c r="CP474" s="138"/>
      <c r="CQ474" s="138"/>
      <c r="CR474" s="138"/>
      <c r="CS474" s="138"/>
      <c r="CT474" s="138"/>
      <c r="CU474" s="138"/>
      <c r="CV474" s="138"/>
      <c r="CW474" s="138"/>
      <c r="CX474" s="138"/>
      <c r="CY474" s="138"/>
      <c r="CZ474" s="138"/>
      <c r="DA474" s="138"/>
      <c r="DB474" s="138"/>
      <c r="DC474" s="138"/>
      <c r="DD474" s="138"/>
    </row>
    <row r="475" spans="1:108" ht="18.600000000000001">
      <c r="A475" s="135"/>
      <c r="B475" s="138"/>
      <c r="C475" s="137"/>
      <c r="D475" s="137"/>
      <c r="E475" s="138"/>
      <c r="F475" s="138"/>
      <c r="G475" s="137"/>
      <c r="H475" s="137"/>
      <c r="I475" s="137"/>
      <c r="J475" s="138"/>
      <c r="K475" s="138"/>
      <c r="L475" s="137"/>
      <c r="M475" s="137"/>
      <c r="N475" s="138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  <c r="AI475" s="137"/>
      <c r="AJ475" s="137"/>
      <c r="AK475" s="137"/>
      <c r="AL475" s="137"/>
      <c r="AM475" s="137"/>
      <c r="AN475" s="137"/>
      <c r="AO475" s="137"/>
      <c r="AP475" s="137"/>
      <c r="AQ475" s="137"/>
      <c r="AR475" s="137"/>
      <c r="AS475" s="137"/>
      <c r="AT475" s="137"/>
      <c r="AU475" s="137"/>
      <c r="AV475" s="137"/>
      <c r="AW475" s="137"/>
      <c r="AX475" s="137"/>
      <c r="AY475" s="137"/>
      <c r="AZ475" s="137"/>
      <c r="BA475" s="137"/>
      <c r="BB475" s="137"/>
      <c r="BC475" s="137"/>
      <c r="BD475" s="137"/>
      <c r="BE475" s="137"/>
      <c r="BF475" s="137"/>
      <c r="BG475" s="137"/>
      <c r="BH475" s="137"/>
      <c r="BI475" s="137"/>
      <c r="BJ475" s="137"/>
      <c r="BK475" s="137"/>
      <c r="BL475" s="137"/>
      <c r="BM475" s="137"/>
      <c r="BN475" s="137"/>
      <c r="BO475" s="137"/>
      <c r="BP475" s="137"/>
      <c r="BQ475" s="137"/>
      <c r="BR475" s="137"/>
      <c r="BS475" s="137"/>
      <c r="BT475" s="137"/>
      <c r="BU475" s="137"/>
      <c r="BV475" s="137"/>
      <c r="BW475" s="137"/>
      <c r="BX475" s="137"/>
      <c r="BY475" s="137"/>
      <c r="BZ475" s="137"/>
      <c r="CA475" s="137"/>
      <c r="CB475" s="137"/>
      <c r="CC475" s="137"/>
      <c r="CD475" s="137"/>
      <c r="CE475" s="137"/>
      <c r="CF475" s="137"/>
      <c r="CG475" s="137"/>
      <c r="CH475" s="137"/>
      <c r="CI475" s="137"/>
      <c r="CJ475" s="137"/>
      <c r="CK475" s="137"/>
      <c r="CL475" s="137"/>
      <c r="CM475" s="137"/>
      <c r="CN475" s="137"/>
      <c r="CO475" s="137"/>
      <c r="CP475" s="137"/>
      <c r="CQ475" s="137"/>
      <c r="CR475" s="137"/>
      <c r="CS475" s="137"/>
      <c r="CT475" s="137"/>
      <c r="CU475" s="137"/>
      <c r="CV475" s="137"/>
      <c r="CW475" s="137"/>
      <c r="CX475" s="137"/>
      <c r="CY475" s="137"/>
      <c r="CZ475" s="137"/>
      <c r="DA475" s="137"/>
      <c r="DB475" s="137"/>
      <c r="DC475" s="137"/>
      <c r="DD475" s="137"/>
    </row>
    <row r="476" spans="1:108" ht="18.600000000000001">
      <c r="A476" s="135"/>
      <c r="B476" s="138"/>
      <c r="C476" s="137"/>
      <c r="D476" s="137"/>
      <c r="E476" s="137"/>
      <c r="F476" s="138"/>
      <c r="G476" s="138"/>
      <c r="H476" s="137"/>
      <c r="I476" s="137"/>
      <c r="J476" s="138"/>
      <c r="K476" s="138"/>
      <c r="L476" s="138"/>
      <c r="M476" s="138"/>
      <c r="N476" s="138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  <c r="AI476" s="137"/>
      <c r="AJ476" s="137"/>
      <c r="AK476" s="137"/>
      <c r="AL476" s="137"/>
      <c r="AM476" s="137"/>
      <c r="AN476" s="137"/>
      <c r="AO476" s="137"/>
      <c r="AP476" s="137"/>
      <c r="AQ476" s="137"/>
      <c r="AR476" s="137"/>
      <c r="AS476" s="137"/>
      <c r="AT476" s="137"/>
      <c r="AU476" s="137"/>
      <c r="AV476" s="137"/>
      <c r="AW476" s="137"/>
      <c r="AX476" s="137"/>
      <c r="AY476" s="137"/>
      <c r="AZ476" s="137"/>
      <c r="BA476" s="137"/>
      <c r="BB476" s="137"/>
      <c r="BC476" s="137"/>
      <c r="BD476" s="137"/>
      <c r="BE476" s="137"/>
      <c r="BF476" s="137"/>
      <c r="BG476" s="137"/>
      <c r="BH476" s="137"/>
      <c r="BI476" s="137"/>
      <c r="BJ476" s="137"/>
      <c r="BK476" s="137"/>
      <c r="BL476" s="137"/>
      <c r="BM476" s="137"/>
      <c r="BN476" s="137"/>
      <c r="BO476" s="137"/>
      <c r="BP476" s="137"/>
      <c r="BQ476" s="137"/>
      <c r="BR476" s="137"/>
      <c r="BS476" s="137"/>
      <c r="BT476" s="137"/>
      <c r="BU476" s="137"/>
      <c r="BV476" s="137"/>
      <c r="BW476" s="137"/>
      <c r="BX476" s="137"/>
      <c r="BY476" s="137"/>
      <c r="BZ476" s="137"/>
      <c r="CA476" s="137"/>
      <c r="CB476" s="137"/>
      <c r="CC476" s="137"/>
      <c r="CD476" s="137"/>
      <c r="CE476" s="137"/>
      <c r="CF476" s="137"/>
      <c r="CG476" s="137"/>
      <c r="CH476" s="137"/>
      <c r="CI476" s="137"/>
      <c r="CJ476" s="137"/>
      <c r="CK476" s="137"/>
      <c r="CL476" s="137"/>
      <c r="CM476" s="137"/>
      <c r="CN476" s="137"/>
      <c r="CO476" s="137"/>
      <c r="CP476" s="137"/>
      <c r="CQ476" s="137"/>
      <c r="CR476" s="137"/>
      <c r="CS476" s="137"/>
      <c r="CT476" s="137"/>
      <c r="CU476" s="137"/>
      <c r="CV476" s="137"/>
      <c r="CW476" s="137"/>
      <c r="CX476" s="137"/>
      <c r="CY476" s="137"/>
      <c r="CZ476" s="137"/>
      <c r="DA476" s="137"/>
      <c r="DB476" s="137"/>
      <c r="DC476" s="137"/>
      <c r="DD476" s="137"/>
    </row>
    <row r="477" spans="1:108" ht="18.600000000000001">
      <c r="A477" s="135"/>
      <c r="B477" s="138"/>
      <c r="C477" s="137"/>
      <c r="D477" s="137"/>
      <c r="E477" s="137"/>
      <c r="F477" s="137"/>
      <c r="G477" s="138"/>
      <c r="H477" s="137"/>
      <c r="I477" s="137"/>
      <c r="J477" s="138"/>
      <c r="K477" s="138"/>
      <c r="L477" s="138"/>
      <c r="M477" s="138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  <c r="AI477" s="137"/>
      <c r="AJ477" s="137"/>
      <c r="AK477" s="137"/>
      <c r="AL477" s="137"/>
      <c r="AM477" s="137"/>
      <c r="AN477" s="137"/>
      <c r="AO477" s="137"/>
      <c r="AP477" s="137"/>
      <c r="AQ477" s="137"/>
      <c r="AR477" s="137"/>
      <c r="AS477" s="137"/>
      <c r="AT477" s="137"/>
      <c r="AU477" s="137"/>
      <c r="AV477" s="137"/>
      <c r="AW477" s="137"/>
      <c r="AX477" s="137"/>
      <c r="AY477" s="137"/>
      <c r="AZ477" s="137"/>
      <c r="BA477" s="137"/>
      <c r="BB477" s="137"/>
      <c r="BC477" s="137"/>
      <c r="BD477" s="137"/>
      <c r="BE477" s="137"/>
      <c r="BF477" s="137"/>
      <c r="BG477" s="137"/>
      <c r="BH477" s="137"/>
      <c r="BI477" s="137"/>
      <c r="BJ477" s="137"/>
      <c r="BK477" s="137"/>
      <c r="BL477" s="137"/>
      <c r="BM477" s="137"/>
      <c r="BN477" s="137"/>
      <c r="BO477" s="137"/>
      <c r="BP477" s="137"/>
      <c r="BQ477" s="137"/>
      <c r="BR477" s="137"/>
      <c r="BS477" s="137"/>
      <c r="BT477" s="137"/>
      <c r="BU477" s="137"/>
      <c r="BV477" s="137"/>
      <c r="BW477" s="137"/>
      <c r="BX477" s="137"/>
      <c r="BY477" s="137"/>
      <c r="BZ477" s="137"/>
      <c r="CA477" s="137"/>
      <c r="CB477" s="137"/>
      <c r="CC477" s="137"/>
      <c r="CD477" s="137"/>
      <c r="CE477" s="137"/>
      <c r="CF477" s="137"/>
      <c r="CG477" s="137"/>
      <c r="CH477" s="137"/>
      <c r="CI477" s="137"/>
      <c r="CJ477" s="137"/>
      <c r="CK477" s="137"/>
      <c r="CL477" s="137"/>
      <c r="CM477" s="137"/>
      <c r="CN477" s="137"/>
      <c r="CO477" s="137"/>
      <c r="CP477" s="137"/>
      <c r="CQ477" s="137"/>
      <c r="CR477" s="137"/>
      <c r="CS477" s="137"/>
      <c r="CT477" s="137"/>
      <c r="CU477" s="137"/>
      <c r="CV477" s="137"/>
      <c r="CW477" s="137"/>
      <c r="CX477" s="137"/>
      <c r="CY477" s="137"/>
      <c r="CZ477" s="137"/>
      <c r="DA477" s="137"/>
      <c r="DB477" s="137"/>
      <c r="DC477" s="137"/>
      <c r="DD477" s="137"/>
    </row>
    <row r="478" spans="1:108" ht="18.600000000000001">
      <c r="A478" s="135"/>
      <c r="B478" s="138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8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  <c r="AI478" s="137"/>
      <c r="AJ478" s="137"/>
      <c r="AK478" s="137"/>
      <c r="AL478" s="137"/>
      <c r="AM478" s="137"/>
      <c r="AN478" s="137"/>
      <c r="AO478" s="137"/>
      <c r="AP478" s="137"/>
      <c r="AQ478" s="137"/>
      <c r="AR478" s="137"/>
      <c r="AS478" s="137"/>
      <c r="AT478" s="137"/>
      <c r="AU478" s="137"/>
      <c r="AV478" s="137"/>
      <c r="AW478" s="137"/>
      <c r="AX478" s="137"/>
      <c r="AY478" s="137"/>
      <c r="AZ478" s="137"/>
      <c r="BA478" s="137"/>
      <c r="BB478" s="137"/>
      <c r="BC478" s="137"/>
      <c r="BD478" s="137"/>
      <c r="BE478" s="137"/>
      <c r="BF478" s="137"/>
      <c r="BG478" s="137"/>
      <c r="BH478" s="137"/>
      <c r="BI478" s="137"/>
      <c r="BJ478" s="137"/>
      <c r="BK478" s="137"/>
      <c r="BL478" s="137"/>
      <c r="BM478" s="137"/>
      <c r="BN478" s="137"/>
      <c r="BO478" s="137"/>
      <c r="BP478" s="137"/>
      <c r="BQ478" s="137"/>
      <c r="BR478" s="137"/>
      <c r="BS478" s="137"/>
      <c r="BT478" s="137"/>
      <c r="BU478" s="137"/>
      <c r="BV478" s="137"/>
      <c r="BW478" s="137"/>
      <c r="BX478" s="137"/>
      <c r="BY478" s="137"/>
      <c r="BZ478" s="137"/>
      <c r="CA478" s="137"/>
      <c r="CB478" s="137"/>
      <c r="CC478" s="137"/>
      <c r="CD478" s="137"/>
      <c r="CE478" s="137"/>
      <c r="CF478" s="137"/>
      <c r="CG478" s="137"/>
      <c r="CH478" s="137"/>
      <c r="CI478" s="137"/>
      <c r="CJ478" s="137"/>
      <c r="CK478" s="137"/>
      <c r="CL478" s="137"/>
      <c r="CM478" s="137"/>
      <c r="CN478" s="137"/>
      <c r="CO478" s="137"/>
      <c r="CP478" s="137"/>
      <c r="CQ478" s="137"/>
      <c r="CR478" s="137"/>
      <c r="CS478" s="137"/>
      <c r="CT478" s="137"/>
      <c r="CU478" s="137"/>
      <c r="CV478" s="137"/>
      <c r="CW478" s="137"/>
      <c r="CX478" s="137"/>
      <c r="CY478" s="137"/>
      <c r="CZ478" s="137"/>
      <c r="DA478" s="137"/>
      <c r="DB478" s="137"/>
      <c r="DC478" s="137"/>
      <c r="DD478" s="137"/>
    </row>
    <row r="479" spans="1:108" ht="18.600000000000001">
      <c r="A479" s="135"/>
      <c r="B479" s="138"/>
      <c r="C479" s="137"/>
      <c r="D479" s="137"/>
      <c r="E479" s="137"/>
      <c r="F479" s="138"/>
      <c r="G479" s="138"/>
      <c r="H479" s="137"/>
      <c r="I479" s="137"/>
      <c r="J479" s="137"/>
      <c r="K479" s="137"/>
      <c r="L479" s="137"/>
      <c r="M479" s="137"/>
      <c r="N479" s="137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  <c r="BL479" s="138"/>
      <c r="BM479" s="138"/>
      <c r="BN479" s="138"/>
      <c r="BO479" s="138"/>
      <c r="BP479" s="138"/>
      <c r="BQ479" s="138"/>
      <c r="BR479" s="138"/>
      <c r="BS479" s="138"/>
      <c r="BT479" s="138"/>
      <c r="BU479" s="138"/>
      <c r="BV479" s="138"/>
      <c r="BW479" s="138"/>
      <c r="BX479" s="138"/>
      <c r="BY479" s="138"/>
      <c r="BZ479" s="138"/>
      <c r="CA479" s="138"/>
      <c r="CB479" s="138"/>
      <c r="CC479" s="138"/>
      <c r="CD479" s="138"/>
      <c r="CE479" s="138"/>
      <c r="CF479" s="138"/>
      <c r="CG479" s="138"/>
      <c r="CH479" s="138"/>
      <c r="CI479" s="138"/>
      <c r="CJ479" s="138"/>
      <c r="CK479" s="138"/>
      <c r="CL479" s="138"/>
      <c r="CM479" s="138"/>
      <c r="CN479" s="138"/>
      <c r="CO479" s="138"/>
      <c r="CP479" s="138"/>
      <c r="CQ479" s="138"/>
      <c r="CR479" s="138"/>
      <c r="CS479" s="138"/>
      <c r="CT479" s="138"/>
      <c r="CU479" s="138"/>
      <c r="CV479" s="138"/>
      <c r="CW479" s="138"/>
      <c r="CX479" s="138"/>
      <c r="CY479" s="138"/>
      <c r="CZ479" s="138"/>
      <c r="DA479" s="138"/>
      <c r="DB479" s="138"/>
      <c r="DC479" s="138"/>
      <c r="DD479" s="138"/>
    </row>
    <row r="480" spans="1:108" ht="18.600000000000001">
      <c r="A480" s="135"/>
      <c r="B480" s="138"/>
      <c r="C480" s="137"/>
      <c r="D480" s="137"/>
      <c r="E480" s="137"/>
      <c r="F480" s="138"/>
      <c r="G480" s="138"/>
      <c r="H480" s="137"/>
      <c r="I480" s="137"/>
      <c r="J480" s="137"/>
      <c r="K480" s="137"/>
      <c r="L480" s="137"/>
      <c r="M480" s="137"/>
      <c r="N480" s="137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  <c r="BL480" s="138"/>
      <c r="BM480" s="138"/>
      <c r="BN480" s="138"/>
      <c r="BO480" s="138"/>
      <c r="BP480" s="138"/>
      <c r="BQ480" s="138"/>
      <c r="BR480" s="138"/>
      <c r="BS480" s="138"/>
      <c r="BT480" s="138"/>
      <c r="BU480" s="138"/>
      <c r="BV480" s="138"/>
      <c r="BW480" s="138"/>
      <c r="BX480" s="138"/>
      <c r="BY480" s="138"/>
      <c r="BZ480" s="138"/>
      <c r="CA480" s="138"/>
      <c r="CB480" s="138"/>
      <c r="CC480" s="138"/>
      <c r="CD480" s="138"/>
      <c r="CE480" s="138"/>
      <c r="CF480" s="138"/>
      <c r="CG480" s="138"/>
      <c r="CH480" s="138"/>
      <c r="CI480" s="138"/>
      <c r="CJ480" s="138"/>
      <c r="CK480" s="138"/>
      <c r="CL480" s="138"/>
      <c r="CM480" s="138"/>
      <c r="CN480" s="138"/>
      <c r="CO480" s="138"/>
      <c r="CP480" s="138"/>
      <c r="CQ480" s="138"/>
      <c r="CR480" s="138"/>
      <c r="CS480" s="138"/>
      <c r="CT480" s="138"/>
      <c r="CU480" s="138"/>
      <c r="CV480" s="138"/>
      <c r="CW480" s="138"/>
      <c r="CX480" s="138"/>
      <c r="CY480" s="138"/>
      <c r="CZ480" s="138"/>
      <c r="DA480" s="138"/>
      <c r="DB480" s="138"/>
      <c r="DC480" s="138"/>
      <c r="DD480" s="138"/>
    </row>
    <row r="481" spans="1:108" ht="18.600000000000001">
      <c r="A481" s="135"/>
      <c r="B481" s="138"/>
      <c r="C481" s="137"/>
      <c r="D481" s="137"/>
      <c r="E481" s="137"/>
      <c r="F481" s="137"/>
      <c r="G481" s="137"/>
      <c r="H481" s="138"/>
      <c r="I481" s="138"/>
      <c r="J481" s="137"/>
      <c r="K481" s="137"/>
      <c r="L481" s="137"/>
      <c r="M481" s="137"/>
      <c r="N481" s="138"/>
      <c r="O481" s="137"/>
      <c r="P481" s="137"/>
      <c r="Q481" s="137"/>
      <c r="R481" s="138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  <c r="AI481" s="137"/>
      <c r="AJ481" s="137"/>
      <c r="AK481" s="137"/>
      <c r="AL481" s="137"/>
      <c r="AM481" s="137"/>
      <c r="AN481" s="137"/>
      <c r="AO481" s="137"/>
      <c r="AP481" s="137"/>
      <c r="AQ481" s="137"/>
      <c r="AR481" s="137"/>
      <c r="AS481" s="137"/>
      <c r="AT481" s="137"/>
      <c r="AU481" s="137"/>
      <c r="AV481" s="137"/>
      <c r="AW481" s="137"/>
      <c r="AX481" s="137"/>
      <c r="AY481" s="137"/>
      <c r="AZ481" s="137"/>
      <c r="BA481" s="137"/>
      <c r="BB481" s="137"/>
      <c r="BC481" s="137"/>
      <c r="BD481" s="137"/>
      <c r="BE481" s="137"/>
      <c r="BF481" s="137"/>
      <c r="BG481" s="137"/>
      <c r="BH481" s="137"/>
      <c r="BI481" s="137"/>
      <c r="BJ481" s="137"/>
      <c r="BK481" s="137"/>
      <c r="BL481" s="137"/>
      <c r="BM481" s="137"/>
      <c r="BN481" s="137"/>
      <c r="BO481" s="137"/>
      <c r="BP481" s="137"/>
      <c r="BQ481" s="137"/>
      <c r="BR481" s="137"/>
      <c r="BS481" s="137"/>
      <c r="BT481" s="137"/>
      <c r="BU481" s="137"/>
      <c r="BV481" s="137"/>
      <c r="BW481" s="137"/>
      <c r="BX481" s="137"/>
      <c r="BY481" s="137"/>
      <c r="BZ481" s="137"/>
      <c r="CA481" s="137"/>
      <c r="CB481" s="137"/>
      <c r="CC481" s="137"/>
      <c r="CD481" s="137"/>
      <c r="CE481" s="137"/>
      <c r="CF481" s="137"/>
      <c r="CG481" s="137"/>
      <c r="CH481" s="137"/>
      <c r="CI481" s="137"/>
      <c r="CJ481" s="137"/>
      <c r="CK481" s="137"/>
      <c r="CL481" s="137"/>
      <c r="CM481" s="137"/>
      <c r="CN481" s="137"/>
      <c r="CO481" s="137"/>
      <c r="CP481" s="137"/>
      <c r="CQ481" s="137"/>
      <c r="CR481" s="137"/>
      <c r="CS481" s="137"/>
      <c r="CT481" s="137"/>
      <c r="CU481" s="137"/>
      <c r="CV481" s="137"/>
      <c r="CW481" s="137"/>
      <c r="CX481" s="137"/>
      <c r="CY481" s="137"/>
      <c r="CZ481" s="137"/>
      <c r="DA481" s="137"/>
      <c r="DB481" s="137"/>
      <c r="DC481" s="137"/>
      <c r="DD481" s="137"/>
    </row>
    <row r="482" spans="1:108" ht="18.600000000000001">
      <c r="A482" s="135"/>
      <c r="B482" s="138"/>
      <c r="C482" s="137"/>
      <c r="D482" s="137"/>
      <c r="E482" s="137"/>
      <c r="F482" s="137"/>
      <c r="G482" s="137"/>
      <c r="H482" s="138"/>
      <c r="I482" s="138"/>
      <c r="J482" s="137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  <c r="BL482" s="138"/>
      <c r="BM482" s="138"/>
      <c r="BN482" s="138"/>
      <c r="BO482" s="138"/>
      <c r="BP482" s="138"/>
      <c r="BQ482" s="138"/>
      <c r="BR482" s="138"/>
      <c r="BS482" s="138"/>
      <c r="BT482" s="138"/>
      <c r="BU482" s="138"/>
      <c r="BV482" s="138"/>
      <c r="BW482" s="138"/>
      <c r="BX482" s="138"/>
      <c r="BY482" s="138"/>
      <c r="BZ482" s="138"/>
      <c r="CA482" s="138"/>
      <c r="CB482" s="138"/>
      <c r="CC482" s="138"/>
      <c r="CD482" s="138"/>
      <c r="CE482" s="138"/>
      <c r="CF482" s="138"/>
      <c r="CG482" s="138"/>
      <c r="CH482" s="138"/>
      <c r="CI482" s="138"/>
      <c r="CJ482" s="138"/>
      <c r="CK482" s="138"/>
      <c r="CL482" s="138"/>
      <c r="CM482" s="138"/>
      <c r="CN482" s="138"/>
      <c r="CO482" s="138"/>
      <c r="CP482" s="138"/>
      <c r="CQ482" s="138"/>
      <c r="CR482" s="138"/>
      <c r="CS482" s="138"/>
      <c r="CT482" s="138"/>
      <c r="CU482" s="138"/>
      <c r="CV482" s="138"/>
      <c r="CW482" s="138"/>
      <c r="CX482" s="138"/>
      <c r="CY482" s="138"/>
      <c r="CZ482" s="138"/>
      <c r="DA482" s="138"/>
      <c r="DB482" s="138"/>
      <c r="DC482" s="138"/>
      <c r="DD482" s="138"/>
    </row>
    <row r="483" spans="1:108" ht="18.600000000000001">
      <c r="A483" s="135"/>
      <c r="B483" s="138"/>
      <c r="C483" s="137"/>
      <c r="D483" s="137"/>
      <c r="E483" s="137"/>
      <c r="F483" s="137"/>
      <c r="G483" s="137"/>
      <c r="H483" s="138"/>
      <c r="I483" s="138"/>
      <c r="J483" s="138"/>
      <c r="K483" s="138"/>
      <c r="L483" s="138"/>
      <c r="M483" s="138"/>
      <c r="N483" s="137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  <c r="BL483" s="138"/>
      <c r="BM483" s="138"/>
      <c r="BN483" s="138"/>
      <c r="BO483" s="138"/>
      <c r="BP483" s="138"/>
      <c r="BQ483" s="138"/>
      <c r="BR483" s="138"/>
      <c r="BS483" s="138"/>
      <c r="BT483" s="138"/>
      <c r="BU483" s="138"/>
      <c r="BV483" s="138"/>
      <c r="BW483" s="138"/>
      <c r="BX483" s="138"/>
      <c r="BY483" s="138"/>
      <c r="BZ483" s="138"/>
      <c r="CA483" s="138"/>
      <c r="CB483" s="138"/>
      <c r="CC483" s="138"/>
      <c r="CD483" s="138"/>
      <c r="CE483" s="138"/>
      <c r="CF483" s="138"/>
      <c r="CG483" s="138"/>
      <c r="CH483" s="138"/>
      <c r="CI483" s="138"/>
      <c r="CJ483" s="138"/>
      <c r="CK483" s="138"/>
      <c r="CL483" s="138"/>
      <c r="CM483" s="138"/>
      <c r="CN483" s="138"/>
      <c r="CO483" s="138"/>
      <c r="CP483" s="138"/>
      <c r="CQ483" s="138"/>
      <c r="CR483" s="138"/>
      <c r="CS483" s="138"/>
      <c r="CT483" s="138"/>
      <c r="CU483" s="138"/>
      <c r="CV483" s="138"/>
      <c r="CW483" s="138"/>
      <c r="CX483" s="138"/>
      <c r="CY483" s="138"/>
      <c r="CZ483" s="138"/>
      <c r="DA483" s="138"/>
      <c r="DB483" s="138"/>
      <c r="DC483" s="138"/>
      <c r="DD483" s="138"/>
    </row>
    <row r="484" spans="1:108" ht="18.600000000000001">
      <c r="A484" s="135"/>
      <c r="B484" s="138"/>
      <c r="C484" s="137"/>
      <c r="D484" s="137"/>
      <c r="E484" s="137"/>
      <c r="F484" s="137"/>
      <c r="G484" s="137"/>
      <c r="H484" s="138"/>
      <c r="I484" s="138"/>
      <c r="J484" s="138"/>
      <c r="K484" s="137"/>
      <c r="L484" s="137"/>
      <c r="M484" s="137"/>
      <c r="N484" s="138"/>
      <c r="O484" s="138"/>
      <c r="P484" s="138"/>
      <c r="Q484" s="138"/>
      <c r="R484" s="137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  <c r="BL484" s="138"/>
      <c r="BM484" s="138"/>
      <c r="BN484" s="138"/>
      <c r="BO484" s="138"/>
      <c r="BP484" s="138"/>
      <c r="BQ484" s="138"/>
      <c r="BR484" s="138"/>
      <c r="BS484" s="138"/>
      <c r="BT484" s="138"/>
      <c r="BU484" s="138"/>
      <c r="BV484" s="138"/>
      <c r="BW484" s="138"/>
      <c r="BX484" s="138"/>
      <c r="BY484" s="138"/>
      <c r="BZ484" s="138"/>
      <c r="CA484" s="138"/>
      <c r="CB484" s="138"/>
      <c r="CC484" s="138"/>
      <c r="CD484" s="138"/>
      <c r="CE484" s="138"/>
      <c r="CF484" s="138"/>
      <c r="CG484" s="138"/>
      <c r="CH484" s="138"/>
      <c r="CI484" s="138"/>
      <c r="CJ484" s="138"/>
      <c r="CK484" s="138"/>
      <c r="CL484" s="138"/>
      <c r="CM484" s="138"/>
      <c r="CN484" s="138"/>
      <c r="CO484" s="138"/>
      <c r="CP484" s="138"/>
      <c r="CQ484" s="138"/>
      <c r="CR484" s="138"/>
      <c r="CS484" s="138"/>
      <c r="CT484" s="138"/>
      <c r="CU484" s="138"/>
      <c r="CV484" s="138"/>
      <c r="CW484" s="138"/>
      <c r="CX484" s="138"/>
      <c r="CY484" s="138"/>
      <c r="CZ484" s="138"/>
      <c r="DA484" s="138"/>
      <c r="DB484" s="138"/>
      <c r="DC484" s="138"/>
      <c r="DD484" s="138"/>
    </row>
    <row r="485" spans="1:108" ht="18.600000000000001">
      <c r="A485" s="135"/>
      <c r="B485" s="138"/>
      <c r="C485" s="137"/>
      <c r="D485" s="137"/>
      <c r="E485" s="137"/>
      <c r="F485" s="137"/>
      <c r="G485" s="137"/>
      <c r="H485" s="138"/>
      <c r="I485" s="138"/>
      <c r="J485" s="137"/>
      <c r="K485" s="137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  <c r="BL485" s="138"/>
      <c r="BM485" s="138"/>
      <c r="BN485" s="138"/>
      <c r="BO485" s="138"/>
      <c r="BP485" s="138"/>
      <c r="BQ485" s="138"/>
      <c r="BR485" s="138"/>
      <c r="BS485" s="138"/>
      <c r="BT485" s="138"/>
      <c r="BU485" s="138"/>
      <c r="BV485" s="138"/>
      <c r="BW485" s="138"/>
      <c r="BX485" s="138"/>
      <c r="BY485" s="138"/>
      <c r="BZ485" s="138"/>
      <c r="CA485" s="138"/>
      <c r="CB485" s="138"/>
      <c r="CC485" s="138"/>
      <c r="CD485" s="138"/>
      <c r="CE485" s="138"/>
      <c r="CF485" s="138"/>
      <c r="CG485" s="138"/>
      <c r="CH485" s="138"/>
      <c r="CI485" s="138"/>
      <c r="CJ485" s="138"/>
      <c r="CK485" s="138"/>
      <c r="CL485" s="138"/>
      <c r="CM485" s="138"/>
      <c r="CN485" s="138"/>
      <c r="CO485" s="138"/>
      <c r="CP485" s="138"/>
      <c r="CQ485" s="138"/>
      <c r="CR485" s="138"/>
      <c r="CS485" s="138"/>
      <c r="CT485" s="138"/>
      <c r="CU485" s="138"/>
      <c r="CV485" s="138"/>
      <c r="CW485" s="138"/>
      <c r="CX485" s="138"/>
      <c r="CY485" s="138"/>
      <c r="CZ485" s="138"/>
      <c r="DA485" s="138"/>
      <c r="DB485" s="138"/>
      <c r="DC485" s="138"/>
      <c r="DD485" s="138"/>
    </row>
    <row r="486" spans="1:108" ht="18.600000000000001">
      <c r="A486" s="135"/>
      <c r="B486" s="138"/>
      <c r="C486" s="137"/>
      <c r="D486" s="137"/>
      <c r="E486" s="137"/>
      <c r="F486" s="137"/>
      <c r="G486" s="137"/>
      <c r="H486" s="138"/>
      <c r="I486" s="138"/>
      <c r="J486" s="137"/>
      <c r="K486" s="137"/>
      <c r="L486" s="138"/>
      <c r="M486" s="138"/>
      <c r="N486" s="138"/>
      <c r="O486" s="137"/>
      <c r="P486" s="137"/>
      <c r="Q486" s="137"/>
      <c r="R486" s="138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  <c r="AI486" s="137"/>
      <c r="AJ486" s="137"/>
      <c r="AK486" s="137"/>
      <c r="AL486" s="137"/>
      <c r="AM486" s="137"/>
      <c r="AN486" s="137"/>
      <c r="AO486" s="137"/>
      <c r="AP486" s="137"/>
      <c r="AQ486" s="137"/>
      <c r="AR486" s="137"/>
      <c r="AS486" s="137"/>
      <c r="AT486" s="137"/>
      <c r="AU486" s="137"/>
      <c r="AV486" s="137"/>
      <c r="AW486" s="137"/>
      <c r="AX486" s="137"/>
      <c r="AY486" s="137"/>
      <c r="AZ486" s="137"/>
      <c r="BA486" s="137"/>
      <c r="BB486" s="137"/>
      <c r="BC486" s="137"/>
      <c r="BD486" s="137"/>
      <c r="BE486" s="137"/>
      <c r="BF486" s="137"/>
      <c r="BG486" s="137"/>
      <c r="BH486" s="137"/>
      <c r="BI486" s="137"/>
      <c r="BJ486" s="137"/>
      <c r="BK486" s="137"/>
      <c r="BL486" s="137"/>
      <c r="BM486" s="137"/>
      <c r="BN486" s="137"/>
      <c r="BO486" s="137"/>
      <c r="BP486" s="137"/>
      <c r="BQ486" s="137"/>
      <c r="BR486" s="137"/>
      <c r="BS486" s="137"/>
      <c r="BT486" s="137"/>
      <c r="BU486" s="137"/>
      <c r="BV486" s="137"/>
      <c r="BW486" s="137"/>
      <c r="BX486" s="137"/>
      <c r="BY486" s="137"/>
      <c r="BZ486" s="137"/>
      <c r="CA486" s="137"/>
      <c r="CB486" s="137"/>
      <c r="CC486" s="137"/>
      <c r="CD486" s="137"/>
      <c r="CE486" s="137"/>
      <c r="CF486" s="137"/>
      <c r="CG486" s="137"/>
      <c r="CH486" s="137"/>
      <c r="CI486" s="137"/>
      <c r="CJ486" s="137"/>
      <c r="CK486" s="137"/>
      <c r="CL486" s="137"/>
      <c r="CM486" s="137"/>
      <c r="CN486" s="137"/>
      <c r="CO486" s="137"/>
      <c r="CP486" s="137"/>
      <c r="CQ486" s="137"/>
      <c r="CR486" s="137"/>
      <c r="CS486" s="137"/>
      <c r="CT486" s="137"/>
      <c r="CU486" s="137"/>
      <c r="CV486" s="137"/>
      <c r="CW486" s="137"/>
      <c r="CX486" s="137"/>
      <c r="CY486" s="137"/>
      <c r="CZ486" s="137"/>
      <c r="DA486" s="137"/>
      <c r="DB486" s="137"/>
      <c r="DC486" s="137"/>
      <c r="DD486" s="137"/>
    </row>
    <row r="487" spans="1:108" ht="18.600000000000001">
      <c r="A487" s="135"/>
      <c r="B487" s="138"/>
      <c r="C487" s="137"/>
      <c r="D487" s="137"/>
      <c r="E487" s="138"/>
      <c r="F487" s="138"/>
      <c r="G487" s="138"/>
      <c r="H487" s="138"/>
      <c r="I487" s="138"/>
      <c r="J487" s="137"/>
      <c r="K487" s="137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  <c r="BL487" s="138"/>
      <c r="BM487" s="138"/>
      <c r="BN487" s="138"/>
      <c r="BO487" s="138"/>
      <c r="BP487" s="138"/>
      <c r="BQ487" s="138"/>
      <c r="BR487" s="138"/>
      <c r="BS487" s="138"/>
      <c r="BT487" s="138"/>
      <c r="BU487" s="138"/>
      <c r="BV487" s="138"/>
      <c r="BW487" s="138"/>
      <c r="BX487" s="138"/>
      <c r="BY487" s="138"/>
      <c r="BZ487" s="138"/>
      <c r="CA487" s="138"/>
      <c r="CB487" s="138"/>
      <c r="CC487" s="138"/>
      <c r="CD487" s="138"/>
      <c r="CE487" s="138"/>
      <c r="CF487" s="138"/>
      <c r="CG487" s="138"/>
      <c r="CH487" s="138"/>
      <c r="CI487" s="138"/>
      <c r="CJ487" s="138"/>
      <c r="CK487" s="138"/>
      <c r="CL487" s="138"/>
      <c r="CM487" s="138"/>
      <c r="CN487" s="138"/>
      <c r="CO487" s="138"/>
      <c r="CP487" s="138"/>
      <c r="CQ487" s="138"/>
      <c r="CR487" s="138"/>
      <c r="CS487" s="138"/>
      <c r="CT487" s="138"/>
      <c r="CU487" s="138"/>
      <c r="CV487" s="138"/>
      <c r="CW487" s="138"/>
      <c r="CX487" s="138"/>
      <c r="CY487" s="138"/>
      <c r="CZ487" s="138"/>
      <c r="DA487" s="138"/>
      <c r="DB487" s="138"/>
      <c r="DC487" s="138"/>
      <c r="DD487" s="138"/>
    </row>
    <row r="488" spans="1:108" ht="18.600000000000001">
      <c r="A488" s="135"/>
      <c r="B488" s="138"/>
      <c r="C488" s="137"/>
      <c r="D488" s="137"/>
      <c r="E488" s="138"/>
      <c r="F488" s="138"/>
      <c r="G488" s="138"/>
      <c r="H488" s="138"/>
      <c r="I488" s="138"/>
      <c r="J488" s="137"/>
      <c r="K488" s="138"/>
      <c r="L488" s="138"/>
      <c r="M488" s="138"/>
      <c r="N488" s="137"/>
      <c r="O488" s="138"/>
      <c r="P488" s="138"/>
      <c r="Q488" s="138"/>
      <c r="R488" s="137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  <c r="BL488" s="138"/>
      <c r="BM488" s="138"/>
      <c r="BN488" s="138"/>
      <c r="BO488" s="138"/>
      <c r="BP488" s="138"/>
      <c r="BQ488" s="138"/>
      <c r="BR488" s="138"/>
      <c r="BS488" s="138"/>
      <c r="BT488" s="138"/>
      <c r="BU488" s="138"/>
      <c r="BV488" s="138"/>
      <c r="BW488" s="138"/>
      <c r="BX488" s="138"/>
      <c r="BY488" s="138"/>
      <c r="BZ488" s="138"/>
      <c r="CA488" s="138"/>
      <c r="CB488" s="138"/>
      <c r="CC488" s="138"/>
      <c r="CD488" s="138"/>
      <c r="CE488" s="138"/>
      <c r="CF488" s="138"/>
      <c r="CG488" s="138"/>
      <c r="CH488" s="138"/>
      <c r="CI488" s="138"/>
      <c r="CJ488" s="138"/>
      <c r="CK488" s="138"/>
      <c r="CL488" s="138"/>
      <c r="CM488" s="138"/>
      <c r="CN488" s="138"/>
      <c r="CO488" s="138"/>
      <c r="CP488" s="138"/>
      <c r="CQ488" s="138"/>
      <c r="CR488" s="138"/>
      <c r="CS488" s="138"/>
      <c r="CT488" s="138"/>
      <c r="CU488" s="138"/>
      <c r="CV488" s="138"/>
      <c r="CW488" s="138"/>
      <c r="CX488" s="138"/>
      <c r="CY488" s="138"/>
      <c r="CZ488" s="138"/>
      <c r="DA488" s="138"/>
      <c r="DB488" s="138"/>
      <c r="DC488" s="138"/>
      <c r="DD488" s="138"/>
    </row>
    <row r="489" spans="1:108" ht="18.600000000000001">
      <c r="A489" s="135"/>
      <c r="B489" s="138"/>
      <c r="C489" s="137"/>
      <c r="D489" s="137"/>
      <c r="E489" s="137"/>
      <c r="F489" s="137"/>
      <c r="G489" s="137"/>
      <c r="H489" s="138"/>
      <c r="I489" s="138"/>
      <c r="J489" s="137"/>
      <c r="K489" s="138"/>
      <c r="L489" s="137"/>
      <c r="M489" s="137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  <c r="BL489" s="138"/>
      <c r="BM489" s="138"/>
      <c r="BN489" s="138"/>
      <c r="BO489" s="138"/>
      <c r="BP489" s="138"/>
      <c r="BQ489" s="138"/>
      <c r="BR489" s="138"/>
      <c r="BS489" s="138"/>
      <c r="BT489" s="138"/>
      <c r="BU489" s="138"/>
      <c r="BV489" s="138"/>
      <c r="BW489" s="138"/>
      <c r="BX489" s="138"/>
      <c r="BY489" s="138"/>
      <c r="BZ489" s="138"/>
      <c r="CA489" s="138"/>
      <c r="CB489" s="138"/>
      <c r="CC489" s="138"/>
      <c r="CD489" s="138"/>
      <c r="CE489" s="138"/>
      <c r="CF489" s="138"/>
      <c r="CG489" s="138"/>
      <c r="CH489" s="138"/>
      <c r="CI489" s="138"/>
      <c r="CJ489" s="138"/>
      <c r="CK489" s="138"/>
      <c r="CL489" s="138"/>
      <c r="CM489" s="138"/>
      <c r="CN489" s="138"/>
      <c r="CO489" s="138"/>
      <c r="CP489" s="138"/>
      <c r="CQ489" s="138"/>
      <c r="CR489" s="138"/>
      <c r="CS489" s="138"/>
      <c r="CT489" s="138"/>
      <c r="CU489" s="138"/>
      <c r="CV489" s="138"/>
      <c r="CW489" s="138"/>
      <c r="CX489" s="138"/>
      <c r="CY489" s="138"/>
      <c r="CZ489" s="138"/>
      <c r="DA489" s="138"/>
      <c r="DB489" s="138"/>
      <c r="DC489" s="138"/>
      <c r="DD489" s="138"/>
    </row>
    <row r="490" spans="1:108" ht="18.600000000000001">
      <c r="A490" s="135"/>
      <c r="B490" s="138"/>
      <c r="C490" s="138"/>
      <c r="D490" s="138"/>
      <c r="E490" s="137"/>
      <c r="F490" s="137"/>
      <c r="G490" s="137"/>
      <c r="H490" s="138"/>
      <c r="I490" s="138"/>
      <c r="J490" s="138"/>
      <c r="K490" s="137"/>
      <c r="L490" s="138"/>
      <c r="M490" s="138"/>
      <c r="N490" s="138"/>
      <c r="O490" s="137"/>
      <c r="P490" s="137"/>
      <c r="Q490" s="137"/>
      <c r="R490" s="138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  <c r="AI490" s="137"/>
      <c r="AJ490" s="137"/>
      <c r="AK490" s="137"/>
      <c r="AL490" s="137"/>
      <c r="AM490" s="137"/>
      <c r="AN490" s="137"/>
      <c r="AO490" s="137"/>
      <c r="AP490" s="137"/>
      <c r="AQ490" s="137"/>
      <c r="AR490" s="137"/>
      <c r="AS490" s="137"/>
      <c r="AT490" s="137"/>
      <c r="AU490" s="137"/>
      <c r="AV490" s="137"/>
      <c r="AW490" s="137"/>
      <c r="AX490" s="137"/>
      <c r="AY490" s="137"/>
      <c r="AZ490" s="137"/>
      <c r="BA490" s="137"/>
      <c r="BB490" s="137"/>
      <c r="BC490" s="137"/>
      <c r="BD490" s="137"/>
      <c r="BE490" s="137"/>
      <c r="BF490" s="137"/>
      <c r="BG490" s="137"/>
      <c r="BH490" s="137"/>
      <c r="BI490" s="137"/>
      <c r="BJ490" s="137"/>
      <c r="BK490" s="137"/>
      <c r="BL490" s="137"/>
      <c r="BM490" s="137"/>
      <c r="BN490" s="137"/>
      <c r="BO490" s="137"/>
      <c r="BP490" s="137"/>
      <c r="BQ490" s="137"/>
      <c r="BR490" s="137"/>
      <c r="BS490" s="137"/>
      <c r="BT490" s="137"/>
      <c r="BU490" s="137"/>
      <c r="BV490" s="137"/>
      <c r="BW490" s="137"/>
      <c r="BX490" s="137"/>
      <c r="BY490" s="137"/>
      <c r="BZ490" s="137"/>
      <c r="CA490" s="137"/>
      <c r="CB490" s="137"/>
      <c r="CC490" s="137"/>
      <c r="CD490" s="137"/>
      <c r="CE490" s="137"/>
      <c r="CF490" s="137"/>
      <c r="CG490" s="137"/>
      <c r="CH490" s="137"/>
      <c r="CI490" s="137"/>
      <c r="CJ490" s="137"/>
      <c r="CK490" s="137"/>
      <c r="CL490" s="137"/>
      <c r="CM490" s="137"/>
      <c r="CN490" s="137"/>
      <c r="CO490" s="137"/>
      <c r="CP490" s="137"/>
      <c r="CQ490" s="137"/>
      <c r="CR490" s="137"/>
      <c r="CS490" s="137"/>
      <c r="CT490" s="137"/>
      <c r="CU490" s="137"/>
      <c r="CV490" s="137"/>
      <c r="CW490" s="137"/>
      <c r="CX490" s="137"/>
      <c r="CY490" s="137"/>
      <c r="CZ490" s="137"/>
      <c r="DA490" s="137"/>
      <c r="DB490" s="137"/>
      <c r="DC490" s="137"/>
      <c r="DD490" s="137"/>
    </row>
    <row r="491" spans="1:108" ht="18.600000000000001">
      <c r="A491" s="135"/>
      <c r="B491" s="138"/>
      <c r="C491" s="137"/>
      <c r="D491" s="137"/>
      <c r="E491" s="137"/>
      <c r="F491" s="137"/>
      <c r="G491" s="137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  <c r="BL491" s="138"/>
      <c r="BM491" s="138"/>
      <c r="BN491" s="138"/>
      <c r="BO491" s="138"/>
      <c r="BP491" s="138"/>
      <c r="BQ491" s="138"/>
      <c r="BR491" s="138"/>
      <c r="BS491" s="138"/>
      <c r="BT491" s="138"/>
      <c r="BU491" s="138"/>
      <c r="BV491" s="138"/>
      <c r="BW491" s="138"/>
      <c r="BX491" s="138"/>
      <c r="BY491" s="138"/>
      <c r="BZ491" s="138"/>
      <c r="CA491" s="138"/>
      <c r="CB491" s="138"/>
      <c r="CC491" s="138"/>
      <c r="CD491" s="138"/>
      <c r="CE491" s="138"/>
      <c r="CF491" s="138"/>
      <c r="CG491" s="138"/>
      <c r="CH491" s="138"/>
      <c r="CI491" s="138"/>
      <c r="CJ491" s="138"/>
      <c r="CK491" s="138"/>
      <c r="CL491" s="138"/>
      <c r="CM491" s="138"/>
      <c r="CN491" s="138"/>
      <c r="CO491" s="138"/>
      <c r="CP491" s="138"/>
      <c r="CQ491" s="138"/>
      <c r="CR491" s="138"/>
      <c r="CS491" s="138"/>
      <c r="CT491" s="138"/>
      <c r="CU491" s="138"/>
      <c r="CV491" s="138"/>
      <c r="CW491" s="138"/>
      <c r="CX491" s="138"/>
      <c r="CY491" s="138"/>
      <c r="CZ491" s="138"/>
      <c r="DA491" s="138"/>
      <c r="DB491" s="138"/>
      <c r="DC491" s="138"/>
      <c r="DD491" s="138"/>
    </row>
    <row r="492" spans="1:108" ht="18.600000000000001">
      <c r="A492" s="135"/>
      <c r="B492" s="138"/>
      <c r="C492" s="138"/>
      <c r="D492" s="138"/>
      <c r="E492" s="137"/>
      <c r="F492" s="137"/>
      <c r="G492" s="137"/>
      <c r="H492" s="138"/>
      <c r="I492" s="138"/>
      <c r="J492" s="137"/>
      <c r="K492" s="138"/>
      <c r="L492" s="138"/>
      <c r="M492" s="138"/>
      <c r="N492" s="137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  <c r="BL492" s="138"/>
      <c r="BM492" s="138"/>
      <c r="BN492" s="138"/>
      <c r="BO492" s="138"/>
      <c r="BP492" s="138"/>
      <c r="BQ492" s="138"/>
      <c r="BR492" s="138"/>
      <c r="BS492" s="138"/>
      <c r="BT492" s="138"/>
      <c r="BU492" s="138"/>
      <c r="BV492" s="138"/>
      <c r="BW492" s="138"/>
      <c r="BX492" s="138"/>
      <c r="BY492" s="138"/>
      <c r="BZ492" s="138"/>
      <c r="CA492" s="138"/>
      <c r="CB492" s="138"/>
      <c r="CC492" s="138"/>
      <c r="CD492" s="138"/>
      <c r="CE492" s="138"/>
      <c r="CF492" s="138"/>
      <c r="CG492" s="138"/>
      <c r="CH492" s="138"/>
      <c r="CI492" s="138"/>
      <c r="CJ492" s="138"/>
      <c r="CK492" s="138"/>
      <c r="CL492" s="138"/>
      <c r="CM492" s="138"/>
      <c r="CN492" s="138"/>
      <c r="CO492" s="138"/>
      <c r="CP492" s="138"/>
      <c r="CQ492" s="138"/>
      <c r="CR492" s="138"/>
      <c r="CS492" s="138"/>
      <c r="CT492" s="138"/>
      <c r="CU492" s="138"/>
      <c r="CV492" s="138"/>
      <c r="CW492" s="138"/>
      <c r="CX492" s="138"/>
      <c r="CY492" s="138"/>
      <c r="CZ492" s="138"/>
      <c r="DA492" s="138"/>
      <c r="DB492" s="138"/>
      <c r="DC492" s="138"/>
      <c r="DD492" s="138"/>
    </row>
    <row r="493" spans="1:108" ht="18.600000000000001">
      <c r="A493" s="135"/>
      <c r="B493" s="138"/>
      <c r="C493" s="137"/>
      <c r="D493" s="137"/>
      <c r="E493" s="137"/>
      <c r="F493" s="137"/>
      <c r="G493" s="137"/>
      <c r="H493" s="138"/>
      <c r="I493" s="138"/>
      <c r="J493" s="138"/>
      <c r="K493" s="138"/>
      <c r="L493" s="137"/>
      <c r="M493" s="137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  <c r="BL493" s="138"/>
      <c r="BM493" s="138"/>
      <c r="BN493" s="138"/>
      <c r="BO493" s="138"/>
      <c r="BP493" s="138"/>
      <c r="BQ493" s="138"/>
      <c r="BR493" s="138"/>
      <c r="BS493" s="138"/>
      <c r="BT493" s="138"/>
      <c r="BU493" s="138"/>
      <c r="BV493" s="138"/>
      <c r="BW493" s="138"/>
      <c r="BX493" s="138"/>
      <c r="BY493" s="138"/>
      <c r="BZ493" s="138"/>
      <c r="CA493" s="138"/>
      <c r="CB493" s="138"/>
      <c r="CC493" s="138"/>
      <c r="CD493" s="138"/>
      <c r="CE493" s="138"/>
      <c r="CF493" s="138"/>
      <c r="CG493" s="138"/>
      <c r="CH493" s="138"/>
      <c r="CI493" s="138"/>
      <c r="CJ493" s="138"/>
      <c r="CK493" s="138"/>
      <c r="CL493" s="138"/>
      <c r="CM493" s="138"/>
      <c r="CN493" s="138"/>
      <c r="CO493" s="138"/>
      <c r="CP493" s="138"/>
      <c r="CQ493" s="138"/>
      <c r="CR493" s="138"/>
      <c r="CS493" s="138"/>
      <c r="CT493" s="138"/>
      <c r="CU493" s="138"/>
      <c r="CV493" s="138"/>
      <c r="CW493" s="138"/>
      <c r="CX493" s="138"/>
      <c r="CY493" s="138"/>
      <c r="CZ493" s="138"/>
      <c r="DA493" s="138"/>
      <c r="DB493" s="138"/>
      <c r="DC493" s="138"/>
      <c r="DD493" s="138"/>
    </row>
    <row r="494" spans="1:108" ht="18.600000000000001">
      <c r="A494" s="135"/>
      <c r="B494" s="138"/>
      <c r="C494" s="137"/>
      <c r="D494" s="137"/>
      <c r="E494" s="137"/>
      <c r="F494" s="137"/>
      <c r="G494" s="137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  <c r="BL494" s="138"/>
      <c r="BM494" s="138"/>
      <c r="BN494" s="138"/>
      <c r="BO494" s="138"/>
      <c r="BP494" s="138"/>
      <c r="BQ494" s="138"/>
      <c r="BR494" s="138"/>
      <c r="BS494" s="138"/>
      <c r="BT494" s="138"/>
      <c r="BU494" s="138"/>
      <c r="BV494" s="138"/>
      <c r="BW494" s="138"/>
      <c r="BX494" s="138"/>
      <c r="BY494" s="138"/>
      <c r="BZ494" s="138"/>
      <c r="CA494" s="138"/>
      <c r="CB494" s="138"/>
      <c r="CC494" s="138"/>
      <c r="CD494" s="138"/>
      <c r="CE494" s="138"/>
      <c r="CF494" s="138"/>
      <c r="CG494" s="138"/>
      <c r="CH494" s="138"/>
      <c r="CI494" s="138"/>
      <c r="CJ494" s="138"/>
      <c r="CK494" s="138"/>
      <c r="CL494" s="138"/>
      <c r="CM494" s="138"/>
      <c r="CN494" s="138"/>
      <c r="CO494" s="138"/>
      <c r="CP494" s="138"/>
      <c r="CQ494" s="138"/>
      <c r="CR494" s="138"/>
      <c r="CS494" s="138"/>
      <c r="CT494" s="138"/>
      <c r="CU494" s="138"/>
      <c r="CV494" s="138"/>
      <c r="CW494" s="138"/>
      <c r="CX494" s="138"/>
      <c r="CY494" s="138"/>
      <c r="CZ494" s="138"/>
      <c r="DA494" s="138"/>
      <c r="DB494" s="138"/>
      <c r="DC494" s="138"/>
      <c r="DD494" s="138"/>
    </row>
    <row r="495" spans="1:108" ht="18.600000000000001">
      <c r="A495" s="135"/>
      <c r="B495" s="138"/>
      <c r="C495" s="137"/>
      <c r="D495" s="137"/>
      <c r="E495" s="138"/>
      <c r="F495" s="138"/>
      <c r="G495" s="138"/>
      <c r="H495" s="138"/>
      <c r="I495" s="138"/>
      <c r="J495" s="138"/>
      <c r="K495" s="137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  <c r="BL495" s="138"/>
      <c r="BM495" s="138"/>
      <c r="BN495" s="138"/>
      <c r="BO495" s="138"/>
      <c r="BP495" s="138"/>
      <c r="BQ495" s="138"/>
      <c r="BR495" s="138"/>
      <c r="BS495" s="138"/>
      <c r="BT495" s="138"/>
      <c r="BU495" s="138"/>
      <c r="BV495" s="138"/>
      <c r="BW495" s="138"/>
      <c r="BX495" s="138"/>
      <c r="BY495" s="138"/>
      <c r="BZ495" s="138"/>
      <c r="CA495" s="138"/>
      <c r="CB495" s="138"/>
      <c r="CC495" s="138"/>
      <c r="CD495" s="138"/>
      <c r="CE495" s="138"/>
      <c r="CF495" s="138"/>
      <c r="CG495" s="138"/>
      <c r="CH495" s="138"/>
      <c r="CI495" s="138"/>
      <c r="CJ495" s="138"/>
      <c r="CK495" s="138"/>
      <c r="CL495" s="138"/>
      <c r="CM495" s="138"/>
      <c r="CN495" s="138"/>
      <c r="CO495" s="138"/>
      <c r="CP495" s="138"/>
      <c r="CQ495" s="138"/>
      <c r="CR495" s="138"/>
      <c r="CS495" s="138"/>
      <c r="CT495" s="138"/>
      <c r="CU495" s="138"/>
      <c r="CV495" s="138"/>
      <c r="CW495" s="138"/>
      <c r="CX495" s="138"/>
      <c r="CY495" s="138"/>
      <c r="CZ495" s="138"/>
      <c r="DA495" s="138"/>
      <c r="DB495" s="138"/>
      <c r="DC495" s="138"/>
      <c r="DD495" s="138"/>
    </row>
    <row r="496" spans="1:108" ht="18.600000000000001">
      <c r="A496" s="135"/>
      <c r="B496" s="138"/>
      <c r="C496" s="137"/>
      <c r="D496" s="137"/>
      <c r="E496" s="137"/>
      <c r="F496" s="137"/>
      <c r="G496" s="137"/>
      <c r="H496" s="137"/>
      <c r="I496" s="137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  <c r="BL496" s="138"/>
      <c r="BM496" s="138"/>
      <c r="BN496" s="138"/>
      <c r="BO496" s="138"/>
      <c r="BP496" s="138"/>
      <c r="BQ496" s="138"/>
      <c r="BR496" s="138"/>
      <c r="BS496" s="138"/>
      <c r="BT496" s="138"/>
      <c r="BU496" s="138"/>
      <c r="BV496" s="138"/>
      <c r="BW496" s="138"/>
      <c r="BX496" s="138"/>
      <c r="BY496" s="138"/>
      <c r="BZ496" s="138"/>
      <c r="CA496" s="138"/>
      <c r="CB496" s="138"/>
      <c r="CC496" s="138"/>
      <c r="CD496" s="138"/>
      <c r="CE496" s="138"/>
      <c r="CF496" s="138"/>
      <c r="CG496" s="138"/>
      <c r="CH496" s="138"/>
      <c r="CI496" s="138"/>
      <c r="CJ496" s="138"/>
      <c r="CK496" s="138"/>
      <c r="CL496" s="138"/>
      <c r="CM496" s="138"/>
      <c r="CN496" s="138"/>
      <c r="CO496" s="138"/>
      <c r="CP496" s="138"/>
      <c r="CQ496" s="138"/>
      <c r="CR496" s="138"/>
      <c r="CS496" s="138"/>
      <c r="CT496" s="138"/>
      <c r="CU496" s="138"/>
      <c r="CV496" s="138"/>
      <c r="CW496" s="138"/>
      <c r="CX496" s="138"/>
      <c r="CY496" s="138"/>
      <c r="CZ496" s="138"/>
      <c r="DA496" s="138"/>
      <c r="DB496" s="138"/>
      <c r="DC496" s="138"/>
      <c r="DD496" s="138"/>
    </row>
    <row r="497" spans="1:108" ht="18.600000000000001">
      <c r="A497" s="135"/>
      <c r="B497" s="138"/>
      <c r="C497" s="137"/>
      <c r="D497" s="137"/>
      <c r="E497" s="137"/>
      <c r="F497" s="138"/>
      <c r="G497" s="138"/>
      <c r="H497" s="137"/>
      <c r="I497" s="137"/>
      <c r="J497" s="137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  <c r="BL497" s="138"/>
      <c r="BM497" s="138"/>
      <c r="BN497" s="138"/>
      <c r="BO497" s="138"/>
      <c r="BP497" s="138"/>
      <c r="BQ497" s="138"/>
      <c r="BR497" s="138"/>
      <c r="BS497" s="138"/>
      <c r="BT497" s="138"/>
      <c r="BU497" s="138"/>
      <c r="BV497" s="138"/>
      <c r="BW497" s="138"/>
      <c r="BX497" s="138"/>
      <c r="BY497" s="138"/>
      <c r="BZ497" s="138"/>
      <c r="CA497" s="138"/>
      <c r="CB497" s="138"/>
      <c r="CC497" s="138"/>
      <c r="CD497" s="138"/>
      <c r="CE497" s="138"/>
      <c r="CF497" s="138"/>
      <c r="CG497" s="138"/>
      <c r="CH497" s="138"/>
      <c r="CI497" s="138"/>
      <c r="CJ497" s="138"/>
      <c r="CK497" s="138"/>
      <c r="CL497" s="138"/>
      <c r="CM497" s="138"/>
      <c r="CN497" s="138"/>
      <c r="CO497" s="138"/>
      <c r="CP497" s="138"/>
      <c r="CQ497" s="138"/>
      <c r="CR497" s="138"/>
      <c r="CS497" s="138"/>
      <c r="CT497" s="138"/>
      <c r="CU497" s="138"/>
      <c r="CV497" s="138"/>
      <c r="CW497" s="138"/>
      <c r="CX497" s="138"/>
      <c r="CY497" s="138"/>
      <c r="CZ497" s="138"/>
      <c r="DA497" s="138"/>
      <c r="DB497" s="138"/>
      <c r="DC497" s="138"/>
      <c r="DD497" s="138"/>
    </row>
    <row r="498" spans="1:108" ht="18.600000000000001">
      <c r="A498" s="135"/>
      <c r="B498" s="138"/>
      <c r="C498" s="137"/>
      <c r="D498" s="137"/>
      <c r="E498" s="137"/>
      <c r="F498" s="137"/>
      <c r="G498" s="137"/>
      <c r="H498" s="137"/>
      <c r="I498" s="137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  <c r="BL498" s="138"/>
      <c r="BM498" s="138"/>
      <c r="BN498" s="138"/>
      <c r="BO498" s="138"/>
      <c r="BP498" s="138"/>
      <c r="BQ498" s="138"/>
      <c r="BR498" s="138"/>
      <c r="BS498" s="138"/>
      <c r="BT498" s="138"/>
      <c r="BU498" s="138"/>
      <c r="BV498" s="138"/>
      <c r="BW498" s="138"/>
      <c r="BX498" s="138"/>
      <c r="BY498" s="138"/>
      <c r="BZ498" s="138"/>
      <c r="CA498" s="138"/>
      <c r="CB498" s="138"/>
      <c r="CC498" s="138"/>
      <c r="CD498" s="138"/>
      <c r="CE498" s="138"/>
      <c r="CF498" s="138"/>
      <c r="CG498" s="138"/>
      <c r="CH498" s="138"/>
      <c r="CI498" s="138"/>
      <c r="CJ498" s="138"/>
      <c r="CK498" s="138"/>
      <c r="CL498" s="138"/>
      <c r="CM498" s="138"/>
      <c r="CN498" s="138"/>
      <c r="CO498" s="138"/>
      <c r="CP498" s="138"/>
      <c r="CQ498" s="138"/>
      <c r="CR498" s="138"/>
      <c r="CS498" s="138"/>
      <c r="CT498" s="138"/>
      <c r="CU498" s="138"/>
      <c r="CV498" s="138"/>
      <c r="CW498" s="138"/>
      <c r="CX498" s="138"/>
      <c r="CY498" s="138"/>
      <c r="CZ498" s="138"/>
      <c r="DA498" s="138"/>
      <c r="DB498" s="138"/>
      <c r="DC498" s="138"/>
      <c r="DD498" s="138"/>
    </row>
    <row r="499" spans="1:108" ht="18.600000000000001">
      <c r="A499" s="135"/>
      <c r="B499" s="138"/>
      <c r="C499" s="137"/>
      <c r="D499" s="137"/>
      <c r="E499" s="137"/>
      <c r="F499" s="137"/>
      <c r="G499" s="137"/>
      <c r="H499" s="137"/>
      <c r="I499" s="137"/>
      <c r="J499" s="138"/>
      <c r="K499" s="137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  <c r="BL499" s="138"/>
      <c r="BM499" s="138"/>
      <c r="BN499" s="138"/>
      <c r="BO499" s="138"/>
      <c r="BP499" s="138"/>
      <c r="BQ499" s="138"/>
      <c r="BR499" s="138"/>
      <c r="BS499" s="138"/>
      <c r="BT499" s="138"/>
      <c r="BU499" s="138"/>
      <c r="BV499" s="138"/>
      <c r="BW499" s="138"/>
      <c r="BX499" s="138"/>
      <c r="BY499" s="138"/>
      <c r="BZ499" s="138"/>
      <c r="CA499" s="138"/>
      <c r="CB499" s="138"/>
      <c r="CC499" s="138"/>
      <c r="CD499" s="138"/>
      <c r="CE499" s="138"/>
      <c r="CF499" s="138"/>
      <c r="CG499" s="138"/>
      <c r="CH499" s="138"/>
      <c r="CI499" s="138"/>
      <c r="CJ499" s="138"/>
      <c r="CK499" s="138"/>
      <c r="CL499" s="138"/>
      <c r="CM499" s="138"/>
      <c r="CN499" s="138"/>
      <c r="CO499" s="138"/>
      <c r="CP499" s="138"/>
      <c r="CQ499" s="138"/>
      <c r="CR499" s="138"/>
      <c r="CS499" s="138"/>
      <c r="CT499" s="138"/>
      <c r="CU499" s="138"/>
      <c r="CV499" s="138"/>
      <c r="CW499" s="138"/>
      <c r="CX499" s="138"/>
      <c r="CY499" s="138"/>
      <c r="CZ499" s="138"/>
      <c r="DA499" s="138"/>
      <c r="DB499" s="138"/>
      <c r="DC499" s="138"/>
      <c r="DD499" s="138"/>
    </row>
    <row r="500" spans="1:108" ht="18.600000000000001">
      <c r="A500" s="135"/>
      <c r="B500" s="138"/>
      <c r="C500" s="137"/>
      <c r="D500" s="137"/>
      <c r="E500" s="137"/>
      <c r="F500" s="137"/>
      <c r="G500" s="137"/>
      <c r="H500" s="137"/>
      <c r="I500" s="137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  <c r="BL500" s="138"/>
      <c r="BM500" s="138"/>
      <c r="BN500" s="138"/>
      <c r="BO500" s="138"/>
      <c r="BP500" s="138"/>
      <c r="BQ500" s="138"/>
      <c r="BR500" s="138"/>
      <c r="BS500" s="138"/>
      <c r="BT500" s="138"/>
      <c r="BU500" s="138"/>
      <c r="BV500" s="138"/>
      <c r="BW500" s="138"/>
      <c r="BX500" s="138"/>
      <c r="BY500" s="138"/>
      <c r="BZ500" s="138"/>
      <c r="CA500" s="138"/>
      <c r="CB500" s="138"/>
      <c r="CC500" s="138"/>
      <c r="CD500" s="138"/>
      <c r="CE500" s="138"/>
      <c r="CF500" s="138"/>
      <c r="CG500" s="138"/>
      <c r="CH500" s="138"/>
      <c r="CI500" s="138"/>
      <c r="CJ500" s="138"/>
      <c r="CK500" s="138"/>
      <c r="CL500" s="138"/>
      <c r="CM500" s="138"/>
      <c r="CN500" s="138"/>
      <c r="CO500" s="138"/>
      <c r="CP500" s="138"/>
      <c r="CQ500" s="138"/>
      <c r="CR500" s="138"/>
      <c r="CS500" s="138"/>
      <c r="CT500" s="138"/>
      <c r="CU500" s="138"/>
      <c r="CV500" s="138"/>
      <c r="CW500" s="138"/>
      <c r="CX500" s="138"/>
      <c r="CY500" s="138"/>
      <c r="CZ500" s="138"/>
      <c r="DA500" s="138"/>
      <c r="DB500" s="138"/>
      <c r="DC500" s="138"/>
      <c r="DD500" s="138"/>
    </row>
    <row r="501" spans="1:108" ht="18.600000000000001">
      <c r="A501" s="135"/>
      <c r="B501" s="138"/>
      <c r="C501" s="137"/>
      <c r="D501" s="137"/>
      <c r="E501" s="137"/>
      <c r="F501" s="137"/>
      <c r="G501" s="137"/>
      <c r="H501" s="137"/>
      <c r="I501" s="138"/>
      <c r="J501" s="137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  <c r="BL501" s="138"/>
      <c r="BM501" s="138"/>
      <c r="BN501" s="138"/>
      <c r="BO501" s="138"/>
      <c r="BP501" s="138"/>
      <c r="BQ501" s="138"/>
      <c r="BR501" s="138"/>
      <c r="BS501" s="138"/>
      <c r="BT501" s="138"/>
      <c r="BU501" s="138"/>
      <c r="BV501" s="138"/>
      <c r="BW501" s="138"/>
      <c r="BX501" s="138"/>
      <c r="BY501" s="138"/>
      <c r="BZ501" s="138"/>
      <c r="CA501" s="138"/>
      <c r="CB501" s="138"/>
      <c r="CC501" s="138"/>
      <c r="CD501" s="138"/>
      <c r="CE501" s="138"/>
      <c r="CF501" s="138"/>
      <c r="CG501" s="138"/>
      <c r="CH501" s="138"/>
      <c r="CI501" s="138"/>
      <c r="CJ501" s="138"/>
      <c r="CK501" s="138"/>
      <c r="CL501" s="138"/>
      <c r="CM501" s="138"/>
      <c r="CN501" s="138"/>
      <c r="CO501" s="138"/>
      <c r="CP501" s="138"/>
      <c r="CQ501" s="138"/>
      <c r="CR501" s="138"/>
      <c r="CS501" s="138"/>
      <c r="CT501" s="138"/>
      <c r="CU501" s="138"/>
      <c r="CV501" s="138"/>
      <c r="CW501" s="138"/>
      <c r="CX501" s="138"/>
      <c r="CY501" s="138"/>
      <c r="CZ501" s="138"/>
      <c r="DA501" s="138"/>
      <c r="DB501" s="138"/>
      <c r="DC501" s="138"/>
      <c r="DD501" s="138"/>
    </row>
    <row r="502" spans="1:108" ht="18.600000000000001">
      <c r="A502" s="135"/>
      <c r="B502" s="138"/>
      <c r="C502" s="137"/>
      <c r="D502" s="137"/>
      <c r="E502" s="137"/>
      <c r="F502" s="137"/>
      <c r="G502" s="137"/>
      <c r="H502" s="137"/>
      <c r="I502" s="137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  <c r="BL502" s="138"/>
      <c r="BM502" s="138"/>
      <c r="BN502" s="138"/>
      <c r="BO502" s="138"/>
      <c r="BP502" s="138"/>
      <c r="BQ502" s="138"/>
      <c r="BR502" s="138"/>
      <c r="BS502" s="138"/>
      <c r="BT502" s="138"/>
      <c r="BU502" s="138"/>
      <c r="BV502" s="138"/>
      <c r="BW502" s="138"/>
      <c r="BX502" s="138"/>
      <c r="BY502" s="138"/>
      <c r="BZ502" s="138"/>
      <c r="CA502" s="138"/>
      <c r="CB502" s="138"/>
      <c r="CC502" s="138"/>
      <c r="CD502" s="138"/>
      <c r="CE502" s="138"/>
      <c r="CF502" s="138"/>
      <c r="CG502" s="138"/>
      <c r="CH502" s="138"/>
      <c r="CI502" s="138"/>
      <c r="CJ502" s="138"/>
      <c r="CK502" s="138"/>
      <c r="CL502" s="138"/>
      <c r="CM502" s="138"/>
      <c r="CN502" s="138"/>
      <c r="CO502" s="138"/>
      <c r="CP502" s="138"/>
      <c r="CQ502" s="138"/>
      <c r="CR502" s="138"/>
      <c r="CS502" s="138"/>
      <c r="CT502" s="138"/>
      <c r="CU502" s="138"/>
      <c r="CV502" s="138"/>
      <c r="CW502" s="138"/>
      <c r="CX502" s="138"/>
      <c r="CY502" s="138"/>
      <c r="CZ502" s="138"/>
      <c r="DA502" s="138"/>
      <c r="DB502" s="138"/>
      <c r="DC502" s="138"/>
      <c r="DD502" s="138"/>
    </row>
    <row r="503" spans="1:108" ht="18.600000000000001">
      <c r="A503" s="135"/>
      <c r="B503" s="138"/>
      <c r="C503" s="137"/>
      <c r="D503" s="137"/>
      <c r="E503" s="137"/>
      <c r="F503" s="138"/>
      <c r="G503" s="138"/>
      <c r="H503" s="137"/>
      <c r="I503" s="137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  <c r="BL503" s="138"/>
      <c r="BM503" s="138"/>
      <c r="BN503" s="138"/>
      <c r="BO503" s="138"/>
      <c r="BP503" s="138"/>
      <c r="BQ503" s="138"/>
      <c r="BR503" s="138"/>
      <c r="BS503" s="138"/>
      <c r="BT503" s="138"/>
      <c r="BU503" s="138"/>
      <c r="BV503" s="138"/>
      <c r="BW503" s="138"/>
      <c r="BX503" s="138"/>
      <c r="BY503" s="138"/>
      <c r="BZ503" s="138"/>
      <c r="CA503" s="138"/>
      <c r="CB503" s="138"/>
      <c r="CC503" s="138"/>
      <c r="CD503" s="138"/>
      <c r="CE503" s="138"/>
      <c r="CF503" s="138"/>
      <c r="CG503" s="138"/>
      <c r="CH503" s="138"/>
      <c r="CI503" s="138"/>
      <c r="CJ503" s="138"/>
      <c r="CK503" s="138"/>
      <c r="CL503" s="138"/>
      <c r="CM503" s="138"/>
      <c r="CN503" s="138"/>
      <c r="CO503" s="138"/>
      <c r="CP503" s="138"/>
      <c r="CQ503" s="138"/>
      <c r="CR503" s="138"/>
      <c r="CS503" s="138"/>
      <c r="CT503" s="138"/>
      <c r="CU503" s="138"/>
      <c r="CV503" s="138"/>
      <c r="CW503" s="138"/>
      <c r="CX503" s="138"/>
      <c r="CY503" s="138"/>
      <c r="CZ503" s="138"/>
      <c r="DA503" s="138"/>
      <c r="DB503" s="138"/>
      <c r="DC503" s="138"/>
      <c r="DD503" s="138"/>
    </row>
    <row r="504" spans="1:108" ht="18.600000000000001">
      <c r="A504" s="135"/>
      <c r="B504" s="138"/>
      <c r="C504" s="137"/>
      <c r="D504" s="137"/>
      <c r="E504" s="138"/>
      <c r="F504" s="138"/>
      <c r="G504" s="138"/>
      <c r="H504" s="137"/>
      <c r="I504" s="137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  <c r="BL504" s="138"/>
      <c r="BM504" s="138"/>
      <c r="BN504" s="138"/>
      <c r="BO504" s="138"/>
      <c r="BP504" s="138"/>
      <c r="BQ504" s="138"/>
      <c r="BR504" s="138"/>
      <c r="BS504" s="138"/>
      <c r="BT504" s="138"/>
      <c r="BU504" s="138"/>
      <c r="BV504" s="138"/>
      <c r="BW504" s="138"/>
      <c r="BX504" s="138"/>
      <c r="BY504" s="138"/>
      <c r="BZ504" s="138"/>
      <c r="CA504" s="138"/>
      <c r="CB504" s="138"/>
      <c r="CC504" s="138"/>
      <c r="CD504" s="138"/>
      <c r="CE504" s="138"/>
      <c r="CF504" s="138"/>
      <c r="CG504" s="138"/>
      <c r="CH504" s="138"/>
      <c r="CI504" s="138"/>
      <c r="CJ504" s="138"/>
      <c r="CK504" s="138"/>
      <c r="CL504" s="138"/>
      <c r="CM504" s="138"/>
      <c r="CN504" s="138"/>
      <c r="CO504" s="138"/>
      <c r="CP504" s="138"/>
      <c r="CQ504" s="138"/>
      <c r="CR504" s="138"/>
      <c r="CS504" s="138"/>
      <c r="CT504" s="138"/>
      <c r="CU504" s="138"/>
      <c r="CV504" s="138"/>
      <c r="CW504" s="138"/>
      <c r="CX504" s="138"/>
      <c r="CY504" s="138"/>
      <c r="CZ504" s="138"/>
      <c r="DA504" s="138"/>
      <c r="DB504" s="138"/>
      <c r="DC504" s="138"/>
      <c r="DD504" s="138"/>
    </row>
    <row r="505" spans="1:108" ht="18.600000000000001">
      <c r="A505" s="135"/>
      <c r="B505" s="138"/>
      <c r="C505" s="137"/>
      <c r="D505" s="137"/>
      <c r="E505" s="137"/>
      <c r="F505" s="137"/>
      <c r="G505" s="137"/>
      <c r="H505" s="137"/>
      <c r="I505" s="137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  <c r="BL505" s="138"/>
      <c r="BM505" s="138"/>
      <c r="BN505" s="138"/>
      <c r="BO505" s="138"/>
      <c r="BP505" s="138"/>
      <c r="BQ505" s="138"/>
      <c r="BR505" s="138"/>
      <c r="BS505" s="138"/>
      <c r="BT505" s="138"/>
      <c r="BU505" s="138"/>
      <c r="BV505" s="138"/>
      <c r="BW505" s="138"/>
      <c r="BX505" s="138"/>
      <c r="BY505" s="138"/>
      <c r="BZ505" s="138"/>
      <c r="CA505" s="138"/>
      <c r="CB505" s="138"/>
      <c r="CC505" s="138"/>
      <c r="CD505" s="138"/>
      <c r="CE505" s="138"/>
      <c r="CF505" s="138"/>
      <c r="CG505" s="138"/>
      <c r="CH505" s="138"/>
      <c r="CI505" s="138"/>
      <c r="CJ505" s="138"/>
      <c r="CK505" s="138"/>
      <c r="CL505" s="138"/>
      <c r="CM505" s="138"/>
      <c r="CN505" s="138"/>
      <c r="CO505" s="138"/>
      <c r="CP505" s="138"/>
      <c r="CQ505" s="138"/>
      <c r="CR505" s="138"/>
      <c r="CS505" s="138"/>
      <c r="CT505" s="138"/>
      <c r="CU505" s="138"/>
      <c r="CV505" s="138"/>
      <c r="CW505" s="138"/>
      <c r="CX505" s="138"/>
      <c r="CY505" s="138"/>
      <c r="CZ505" s="138"/>
      <c r="DA505" s="138"/>
      <c r="DB505" s="138"/>
      <c r="DC505" s="138"/>
      <c r="DD505" s="138"/>
    </row>
    <row r="506" spans="1:108" ht="18.600000000000001">
      <c r="A506" s="135"/>
      <c r="B506" s="138"/>
      <c r="C506" s="137"/>
      <c r="D506" s="137"/>
      <c r="E506" s="137"/>
      <c r="F506" s="137"/>
      <c r="G506" s="137"/>
      <c r="H506" s="137"/>
      <c r="I506" s="137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  <c r="BL506" s="138"/>
      <c r="BM506" s="138"/>
      <c r="BN506" s="138"/>
      <c r="BO506" s="138"/>
      <c r="BP506" s="138"/>
      <c r="BQ506" s="138"/>
      <c r="BR506" s="138"/>
      <c r="BS506" s="138"/>
      <c r="BT506" s="138"/>
      <c r="BU506" s="138"/>
      <c r="BV506" s="138"/>
      <c r="BW506" s="138"/>
      <c r="BX506" s="138"/>
      <c r="BY506" s="138"/>
      <c r="BZ506" s="138"/>
      <c r="CA506" s="138"/>
      <c r="CB506" s="138"/>
      <c r="CC506" s="138"/>
      <c r="CD506" s="138"/>
      <c r="CE506" s="138"/>
      <c r="CF506" s="138"/>
      <c r="CG506" s="138"/>
      <c r="CH506" s="138"/>
      <c r="CI506" s="138"/>
      <c r="CJ506" s="138"/>
      <c r="CK506" s="138"/>
      <c r="CL506" s="138"/>
      <c r="CM506" s="138"/>
      <c r="CN506" s="138"/>
      <c r="CO506" s="138"/>
      <c r="CP506" s="138"/>
      <c r="CQ506" s="138"/>
      <c r="CR506" s="138"/>
      <c r="CS506" s="138"/>
      <c r="CT506" s="138"/>
      <c r="CU506" s="138"/>
      <c r="CV506" s="138"/>
      <c r="CW506" s="138"/>
      <c r="CX506" s="138"/>
      <c r="CY506" s="138"/>
      <c r="CZ506" s="138"/>
      <c r="DA506" s="138"/>
      <c r="DB506" s="138"/>
      <c r="DC506" s="138"/>
      <c r="DD506" s="138"/>
    </row>
    <row r="507" spans="1:108" ht="18.600000000000001">
      <c r="A507" s="135"/>
      <c r="B507" s="138"/>
      <c r="C507" s="137"/>
      <c r="D507" s="137"/>
      <c r="E507" s="137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  <c r="BL507" s="138"/>
      <c r="BM507" s="138"/>
      <c r="BN507" s="138"/>
      <c r="BO507" s="138"/>
      <c r="BP507" s="138"/>
      <c r="BQ507" s="138"/>
      <c r="BR507" s="138"/>
      <c r="BS507" s="138"/>
      <c r="BT507" s="138"/>
      <c r="BU507" s="138"/>
      <c r="BV507" s="138"/>
      <c r="BW507" s="138"/>
      <c r="BX507" s="138"/>
      <c r="BY507" s="138"/>
      <c r="BZ507" s="138"/>
      <c r="CA507" s="138"/>
      <c r="CB507" s="138"/>
      <c r="CC507" s="138"/>
      <c r="CD507" s="138"/>
      <c r="CE507" s="138"/>
      <c r="CF507" s="138"/>
      <c r="CG507" s="138"/>
      <c r="CH507" s="138"/>
      <c r="CI507" s="138"/>
      <c r="CJ507" s="138"/>
      <c r="CK507" s="138"/>
      <c r="CL507" s="138"/>
      <c r="CM507" s="138"/>
      <c r="CN507" s="138"/>
      <c r="CO507" s="138"/>
      <c r="CP507" s="138"/>
      <c r="CQ507" s="138"/>
      <c r="CR507" s="138"/>
      <c r="CS507" s="138"/>
      <c r="CT507" s="138"/>
      <c r="CU507" s="138"/>
      <c r="CV507" s="138"/>
      <c r="CW507" s="138"/>
      <c r="CX507" s="138"/>
      <c r="CY507" s="138"/>
      <c r="CZ507" s="138"/>
      <c r="DA507" s="138"/>
      <c r="DB507" s="138"/>
      <c r="DC507" s="138"/>
      <c r="DD507" s="138"/>
    </row>
    <row r="508" spans="1:108" ht="18.600000000000001">
      <c r="A508" s="135"/>
      <c r="B508" s="138"/>
      <c r="C508" s="137"/>
      <c r="D508" s="137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  <c r="BL508" s="138"/>
      <c r="BM508" s="138"/>
      <c r="BN508" s="138"/>
      <c r="BO508" s="138"/>
      <c r="BP508" s="138"/>
      <c r="BQ508" s="138"/>
      <c r="BR508" s="138"/>
      <c r="BS508" s="138"/>
      <c r="BT508" s="138"/>
      <c r="BU508" s="138"/>
      <c r="BV508" s="138"/>
      <c r="BW508" s="138"/>
      <c r="BX508" s="138"/>
      <c r="BY508" s="138"/>
      <c r="BZ508" s="138"/>
      <c r="CA508" s="138"/>
      <c r="CB508" s="138"/>
      <c r="CC508" s="138"/>
      <c r="CD508" s="138"/>
      <c r="CE508" s="138"/>
      <c r="CF508" s="138"/>
      <c r="CG508" s="138"/>
      <c r="CH508" s="138"/>
      <c r="CI508" s="138"/>
      <c r="CJ508" s="138"/>
      <c r="CK508" s="138"/>
      <c r="CL508" s="138"/>
      <c r="CM508" s="138"/>
      <c r="CN508" s="138"/>
      <c r="CO508" s="138"/>
      <c r="CP508" s="138"/>
      <c r="CQ508" s="138"/>
      <c r="CR508" s="138"/>
      <c r="CS508" s="138"/>
      <c r="CT508" s="138"/>
      <c r="CU508" s="138"/>
      <c r="CV508" s="138"/>
      <c r="CW508" s="138"/>
      <c r="CX508" s="138"/>
      <c r="CY508" s="138"/>
      <c r="CZ508" s="138"/>
      <c r="DA508" s="138"/>
      <c r="DB508" s="138"/>
      <c r="DC508" s="138"/>
      <c r="DD508" s="138"/>
    </row>
    <row r="509" spans="1:108" ht="18.600000000000001">
      <c r="A509" s="135"/>
      <c r="B509" s="138"/>
      <c r="C509" s="137"/>
      <c r="D509" s="137"/>
      <c r="E509" s="137"/>
      <c r="F509" s="137"/>
      <c r="G509" s="137"/>
      <c r="H509" s="137"/>
      <c r="I509" s="137"/>
      <c r="J509" s="137"/>
      <c r="K509" s="137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  <c r="BL509" s="138"/>
      <c r="BM509" s="138"/>
      <c r="BN509" s="138"/>
      <c r="BO509" s="138"/>
      <c r="BP509" s="138"/>
      <c r="BQ509" s="138"/>
      <c r="BR509" s="138"/>
      <c r="BS509" s="138"/>
      <c r="BT509" s="138"/>
      <c r="BU509" s="138"/>
      <c r="BV509" s="138"/>
      <c r="BW509" s="138"/>
      <c r="BX509" s="138"/>
      <c r="BY509" s="138"/>
      <c r="BZ509" s="138"/>
      <c r="CA509" s="138"/>
      <c r="CB509" s="138"/>
      <c r="CC509" s="138"/>
      <c r="CD509" s="138"/>
      <c r="CE509" s="138"/>
      <c r="CF509" s="138"/>
      <c r="CG509" s="138"/>
      <c r="CH509" s="138"/>
      <c r="CI509" s="138"/>
      <c r="CJ509" s="138"/>
      <c r="CK509" s="138"/>
      <c r="CL509" s="138"/>
      <c r="CM509" s="138"/>
      <c r="CN509" s="138"/>
      <c r="CO509" s="138"/>
      <c r="CP509" s="138"/>
      <c r="CQ509" s="138"/>
      <c r="CR509" s="138"/>
      <c r="CS509" s="138"/>
      <c r="CT509" s="138"/>
      <c r="CU509" s="138"/>
      <c r="CV509" s="138"/>
      <c r="CW509" s="138"/>
      <c r="CX509" s="138"/>
      <c r="CY509" s="138"/>
      <c r="CZ509" s="138"/>
      <c r="DA509" s="138"/>
      <c r="DB509" s="138"/>
      <c r="DC509" s="138"/>
      <c r="DD509" s="138"/>
    </row>
    <row r="510" spans="1:108" ht="18.600000000000001">
      <c r="A510" s="135"/>
      <c r="B510" s="138"/>
      <c r="C510" s="138"/>
      <c r="D510" s="138"/>
      <c r="E510" s="137"/>
      <c r="F510" s="137"/>
      <c r="G510" s="137"/>
      <c r="H510" s="137"/>
      <c r="I510" s="137"/>
      <c r="J510" s="137"/>
      <c r="K510" s="137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  <c r="BL510" s="138"/>
      <c r="BM510" s="138"/>
      <c r="BN510" s="138"/>
      <c r="BO510" s="138"/>
      <c r="BP510" s="138"/>
      <c r="BQ510" s="138"/>
      <c r="BR510" s="138"/>
      <c r="BS510" s="138"/>
      <c r="BT510" s="138"/>
      <c r="BU510" s="138"/>
      <c r="BV510" s="138"/>
      <c r="BW510" s="138"/>
      <c r="BX510" s="138"/>
      <c r="BY510" s="138"/>
      <c r="BZ510" s="138"/>
      <c r="CA510" s="138"/>
      <c r="CB510" s="138"/>
      <c r="CC510" s="138"/>
      <c r="CD510" s="138"/>
      <c r="CE510" s="138"/>
      <c r="CF510" s="138"/>
      <c r="CG510" s="138"/>
      <c r="CH510" s="138"/>
      <c r="CI510" s="138"/>
      <c r="CJ510" s="138"/>
      <c r="CK510" s="138"/>
      <c r="CL510" s="138"/>
      <c r="CM510" s="138"/>
      <c r="CN510" s="138"/>
      <c r="CO510" s="138"/>
      <c r="CP510" s="138"/>
      <c r="CQ510" s="138"/>
      <c r="CR510" s="138"/>
      <c r="CS510" s="138"/>
      <c r="CT510" s="138"/>
      <c r="CU510" s="138"/>
      <c r="CV510" s="138"/>
      <c r="CW510" s="138"/>
      <c r="CX510" s="138"/>
      <c r="CY510" s="138"/>
      <c r="CZ510" s="138"/>
      <c r="DA510" s="138"/>
      <c r="DB510" s="138"/>
      <c r="DC510" s="138"/>
      <c r="DD510" s="138"/>
    </row>
    <row r="511" spans="1:108" ht="18.600000000000001">
      <c r="A511" s="135"/>
      <c r="B511" s="138"/>
      <c r="C511" s="137"/>
      <c r="D511" s="137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  <c r="BL511" s="138"/>
      <c r="BM511" s="138"/>
      <c r="BN511" s="138"/>
      <c r="BO511" s="138"/>
      <c r="BP511" s="138"/>
      <c r="BQ511" s="138"/>
      <c r="BR511" s="138"/>
      <c r="BS511" s="138"/>
      <c r="BT511" s="138"/>
      <c r="BU511" s="138"/>
      <c r="BV511" s="138"/>
      <c r="BW511" s="138"/>
      <c r="BX511" s="138"/>
      <c r="BY511" s="138"/>
      <c r="BZ511" s="138"/>
      <c r="CA511" s="138"/>
      <c r="CB511" s="138"/>
      <c r="CC511" s="138"/>
      <c r="CD511" s="138"/>
      <c r="CE511" s="138"/>
      <c r="CF511" s="138"/>
      <c r="CG511" s="138"/>
      <c r="CH511" s="138"/>
      <c r="CI511" s="138"/>
      <c r="CJ511" s="138"/>
      <c r="CK511" s="138"/>
      <c r="CL511" s="138"/>
      <c r="CM511" s="138"/>
      <c r="CN511" s="138"/>
      <c r="CO511" s="138"/>
      <c r="CP511" s="138"/>
      <c r="CQ511" s="138"/>
      <c r="CR511" s="138"/>
      <c r="CS511" s="138"/>
      <c r="CT511" s="138"/>
      <c r="CU511" s="138"/>
      <c r="CV511" s="138"/>
      <c r="CW511" s="138"/>
      <c r="CX511" s="138"/>
      <c r="CY511" s="138"/>
      <c r="CZ511" s="138"/>
      <c r="DA511" s="138"/>
      <c r="DB511" s="138"/>
      <c r="DC511" s="138"/>
      <c r="DD511" s="138"/>
    </row>
    <row r="512" spans="1:108" ht="18.600000000000001">
      <c r="A512" s="135"/>
      <c r="B512" s="138"/>
      <c r="C512" s="137"/>
      <c r="D512" s="137"/>
      <c r="E512" s="137"/>
      <c r="F512" s="137"/>
      <c r="G512" s="137"/>
      <c r="H512" s="137"/>
      <c r="I512" s="137"/>
      <c r="J512" s="137"/>
      <c r="K512" s="137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  <c r="BL512" s="138"/>
      <c r="BM512" s="138"/>
      <c r="BN512" s="138"/>
      <c r="BO512" s="138"/>
      <c r="BP512" s="138"/>
      <c r="BQ512" s="138"/>
      <c r="BR512" s="138"/>
      <c r="BS512" s="138"/>
      <c r="BT512" s="138"/>
      <c r="BU512" s="138"/>
      <c r="BV512" s="138"/>
      <c r="BW512" s="138"/>
      <c r="BX512" s="138"/>
      <c r="BY512" s="138"/>
      <c r="BZ512" s="138"/>
      <c r="CA512" s="138"/>
      <c r="CB512" s="138"/>
      <c r="CC512" s="138"/>
      <c r="CD512" s="138"/>
      <c r="CE512" s="138"/>
      <c r="CF512" s="138"/>
      <c r="CG512" s="138"/>
      <c r="CH512" s="138"/>
      <c r="CI512" s="138"/>
      <c r="CJ512" s="138"/>
      <c r="CK512" s="138"/>
      <c r="CL512" s="138"/>
      <c r="CM512" s="138"/>
      <c r="CN512" s="138"/>
      <c r="CO512" s="138"/>
      <c r="CP512" s="138"/>
      <c r="CQ512" s="138"/>
      <c r="CR512" s="138"/>
      <c r="CS512" s="138"/>
      <c r="CT512" s="138"/>
      <c r="CU512" s="138"/>
      <c r="CV512" s="138"/>
      <c r="CW512" s="138"/>
      <c r="CX512" s="138"/>
      <c r="CY512" s="138"/>
      <c r="CZ512" s="138"/>
      <c r="DA512" s="138"/>
      <c r="DB512" s="138"/>
      <c r="DC512" s="138"/>
      <c r="DD512" s="138"/>
    </row>
    <row r="513" spans="1:108" ht="18.600000000000001">
      <c r="A513" s="135"/>
      <c r="B513" s="138"/>
      <c r="C513" s="137"/>
      <c r="D513" s="137"/>
      <c r="E513" s="137"/>
      <c r="F513" s="137"/>
      <c r="G513" s="137"/>
      <c r="H513" s="137"/>
      <c r="I513" s="137"/>
      <c r="J513" s="137"/>
      <c r="K513" s="137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  <c r="BL513" s="138"/>
      <c r="BM513" s="138"/>
      <c r="BN513" s="138"/>
      <c r="BO513" s="138"/>
      <c r="BP513" s="138"/>
      <c r="BQ513" s="138"/>
      <c r="BR513" s="138"/>
      <c r="BS513" s="138"/>
      <c r="BT513" s="138"/>
      <c r="BU513" s="138"/>
      <c r="BV513" s="138"/>
      <c r="BW513" s="138"/>
      <c r="BX513" s="138"/>
      <c r="BY513" s="138"/>
      <c r="BZ513" s="138"/>
      <c r="CA513" s="138"/>
      <c r="CB513" s="138"/>
      <c r="CC513" s="138"/>
      <c r="CD513" s="138"/>
      <c r="CE513" s="138"/>
      <c r="CF513" s="138"/>
      <c r="CG513" s="138"/>
      <c r="CH513" s="138"/>
      <c r="CI513" s="138"/>
      <c r="CJ513" s="138"/>
      <c r="CK513" s="138"/>
      <c r="CL513" s="138"/>
      <c r="CM513" s="138"/>
      <c r="CN513" s="138"/>
      <c r="CO513" s="138"/>
      <c r="CP513" s="138"/>
      <c r="CQ513" s="138"/>
      <c r="CR513" s="138"/>
      <c r="CS513" s="138"/>
      <c r="CT513" s="138"/>
      <c r="CU513" s="138"/>
      <c r="CV513" s="138"/>
      <c r="CW513" s="138"/>
      <c r="CX513" s="138"/>
      <c r="CY513" s="138"/>
      <c r="CZ513" s="138"/>
      <c r="DA513" s="138"/>
      <c r="DB513" s="138"/>
      <c r="DC513" s="138"/>
      <c r="DD513" s="138"/>
    </row>
    <row r="514" spans="1:108" ht="18.600000000000001">
      <c r="A514" s="135"/>
      <c r="B514" s="138"/>
      <c r="C514" s="137"/>
      <c r="D514" s="137"/>
      <c r="E514" s="137"/>
      <c r="F514" s="137"/>
      <c r="G514" s="137"/>
      <c r="H514" s="137"/>
      <c r="I514" s="137"/>
      <c r="J514" s="137"/>
      <c r="K514" s="137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  <c r="BL514" s="138"/>
      <c r="BM514" s="138"/>
      <c r="BN514" s="138"/>
      <c r="BO514" s="138"/>
      <c r="BP514" s="138"/>
      <c r="BQ514" s="138"/>
      <c r="BR514" s="138"/>
      <c r="BS514" s="138"/>
      <c r="BT514" s="138"/>
      <c r="BU514" s="138"/>
      <c r="BV514" s="138"/>
      <c r="BW514" s="138"/>
      <c r="BX514" s="138"/>
      <c r="BY514" s="138"/>
      <c r="BZ514" s="138"/>
      <c r="CA514" s="138"/>
      <c r="CB514" s="138"/>
      <c r="CC514" s="138"/>
      <c r="CD514" s="138"/>
      <c r="CE514" s="138"/>
      <c r="CF514" s="138"/>
      <c r="CG514" s="138"/>
      <c r="CH514" s="138"/>
      <c r="CI514" s="138"/>
      <c r="CJ514" s="138"/>
      <c r="CK514" s="138"/>
      <c r="CL514" s="138"/>
      <c r="CM514" s="138"/>
      <c r="CN514" s="138"/>
      <c r="CO514" s="138"/>
      <c r="CP514" s="138"/>
      <c r="CQ514" s="138"/>
      <c r="CR514" s="138"/>
      <c r="CS514" s="138"/>
      <c r="CT514" s="138"/>
      <c r="CU514" s="138"/>
      <c r="CV514" s="138"/>
      <c r="CW514" s="138"/>
      <c r="CX514" s="138"/>
      <c r="CY514" s="138"/>
      <c r="CZ514" s="138"/>
      <c r="DA514" s="138"/>
      <c r="DB514" s="138"/>
      <c r="DC514" s="138"/>
      <c r="DD514" s="138"/>
    </row>
    <row r="515" spans="1:108" ht="18.600000000000001">
      <c r="A515" s="135"/>
      <c r="B515" s="138"/>
      <c r="C515" s="137"/>
      <c r="D515" s="137"/>
      <c r="E515" s="137"/>
      <c r="F515" s="137"/>
      <c r="G515" s="137"/>
      <c r="H515" s="137"/>
      <c r="I515" s="137"/>
      <c r="J515" s="137"/>
      <c r="K515" s="137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  <c r="BL515" s="138"/>
      <c r="BM515" s="138"/>
      <c r="BN515" s="138"/>
      <c r="BO515" s="138"/>
      <c r="BP515" s="138"/>
      <c r="BQ515" s="138"/>
      <c r="BR515" s="138"/>
      <c r="BS515" s="138"/>
      <c r="BT515" s="138"/>
      <c r="BU515" s="138"/>
      <c r="BV515" s="138"/>
      <c r="BW515" s="138"/>
      <c r="BX515" s="138"/>
      <c r="BY515" s="138"/>
      <c r="BZ515" s="138"/>
      <c r="CA515" s="138"/>
      <c r="CB515" s="138"/>
      <c r="CC515" s="138"/>
      <c r="CD515" s="138"/>
      <c r="CE515" s="138"/>
      <c r="CF515" s="138"/>
      <c r="CG515" s="138"/>
      <c r="CH515" s="138"/>
      <c r="CI515" s="138"/>
      <c r="CJ515" s="138"/>
      <c r="CK515" s="138"/>
      <c r="CL515" s="138"/>
      <c r="CM515" s="138"/>
      <c r="CN515" s="138"/>
      <c r="CO515" s="138"/>
      <c r="CP515" s="138"/>
      <c r="CQ515" s="138"/>
      <c r="CR515" s="138"/>
      <c r="CS515" s="138"/>
      <c r="CT515" s="138"/>
      <c r="CU515" s="138"/>
      <c r="CV515" s="138"/>
      <c r="CW515" s="138"/>
      <c r="CX515" s="138"/>
      <c r="CY515" s="138"/>
      <c r="CZ515" s="138"/>
      <c r="DA515" s="138"/>
      <c r="DB515" s="138"/>
      <c r="DC515" s="138"/>
      <c r="DD515" s="138"/>
    </row>
    <row r="516" spans="1:108" ht="18.600000000000001">
      <c r="A516" s="135"/>
      <c r="B516" s="138"/>
      <c r="C516" s="137"/>
      <c r="D516" s="137"/>
      <c r="E516" s="137"/>
      <c r="F516" s="137"/>
      <c r="G516" s="137"/>
      <c r="H516" s="137"/>
      <c r="I516" s="137"/>
      <c r="J516" s="137"/>
      <c r="K516" s="137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  <c r="BL516" s="138"/>
      <c r="BM516" s="138"/>
      <c r="BN516" s="138"/>
      <c r="BO516" s="138"/>
      <c r="BP516" s="138"/>
      <c r="BQ516" s="138"/>
      <c r="BR516" s="138"/>
      <c r="BS516" s="138"/>
      <c r="BT516" s="138"/>
      <c r="BU516" s="138"/>
      <c r="BV516" s="138"/>
      <c r="BW516" s="138"/>
      <c r="BX516" s="138"/>
      <c r="BY516" s="138"/>
      <c r="BZ516" s="138"/>
      <c r="CA516" s="138"/>
      <c r="CB516" s="138"/>
      <c r="CC516" s="138"/>
      <c r="CD516" s="138"/>
      <c r="CE516" s="138"/>
      <c r="CF516" s="138"/>
      <c r="CG516" s="138"/>
      <c r="CH516" s="138"/>
      <c r="CI516" s="138"/>
      <c r="CJ516" s="138"/>
      <c r="CK516" s="138"/>
      <c r="CL516" s="138"/>
      <c r="CM516" s="138"/>
      <c r="CN516" s="138"/>
      <c r="CO516" s="138"/>
      <c r="CP516" s="138"/>
      <c r="CQ516" s="138"/>
      <c r="CR516" s="138"/>
      <c r="CS516" s="138"/>
      <c r="CT516" s="138"/>
      <c r="CU516" s="138"/>
      <c r="CV516" s="138"/>
      <c r="CW516" s="138"/>
      <c r="CX516" s="138"/>
      <c r="CY516" s="138"/>
      <c r="CZ516" s="138"/>
      <c r="DA516" s="138"/>
      <c r="DB516" s="138"/>
      <c r="DC516" s="138"/>
      <c r="DD516" s="138"/>
    </row>
    <row r="517" spans="1:108" ht="18.600000000000001">
      <c r="A517" s="135"/>
      <c r="B517" s="138"/>
      <c r="C517" s="138"/>
      <c r="D517" s="138"/>
      <c r="E517" s="137"/>
      <c r="F517" s="137"/>
      <c r="G517" s="137"/>
      <c r="H517" s="137"/>
      <c r="I517" s="137"/>
      <c r="J517" s="137"/>
      <c r="K517" s="137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  <c r="BL517" s="138"/>
      <c r="BM517" s="138"/>
      <c r="BN517" s="138"/>
      <c r="BO517" s="138"/>
      <c r="BP517" s="138"/>
      <c r="BQ517" s="138"/>
      <c r="BR517" s="138"/>
      <c r="BS517" s="138"/>
      <c r="BT517" s="138"/>
      <c r="BU517" s="138"/>
      <c r="BV517" s="138"/>
      <c r="BW517" s="138"/>
      <c r="BX517" s="138"/>
      <c r="BY517" s="138"/>
      <c r="BZ517" s="138"/>
      <c r="CA517" s="138"/>
      <c r="CB517" s="138"/>
      <c r="CC517" s="138"/>
      <c r="CD517" s="138"/>
      <c r="CE517" s="138"/>
      <c r="CF517" s="138"/>
      <c r="CG517" s="138"/>
      <c r="CH517" s="138"/>
      <c r="CI517" s="138"/>
      <c r="CJ517" s="138"/>
      <c r="CK517" s="138"/>
      <c r="CL517" s="138"/>
      <c r="CM517" s="138"/>
      <c r="CN517" s="138"/>
      <c r="CO517" s="138"/>
      <c r="CP517" s="138"/>
      <c r="CQ517" s="138"/>
      <c r="CR517" s="138"/>
      <c r="CS517" s="138"/>
      <c r="CT517" s="138"/>
      <c r="CU517" s="138"/>
      <c r="CV517" s="138"/>
      <c r="CW517" s="138"/>
      <c r="CX517" s="138"/>
      <c r="CY517" s="138"/>
      <c r="CZ517" s="138"/>
      <c r="DA517" s="138"/>
      <c r="DB517" s="138"/>
      <c r="DC517" s="138"/>
      <c r="DD517" s="138"/>
    </row>
    <row r="518" spans="1:108" ht="18.600000000000001">
      <c r="A518" s="135"/>
      <c r="B518" s="138"/>
      <c r="C518" s="137"/>
      <c r="D518" s="137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  <c r="BL518" s="138"/>
      <c r="BM518" s="138"/>
      <c r="BN518" s="138"/>
      <c r="BO518" s="138"/>
      <c r="BP518" s="138"/>
      <c r="BQ518" s="138"/>
      <c r="BR518" s="138"/>
      <c r="BS518" s="138"/>
      <c r="BT518" s="138"/>
      <c r="BU518" s="138"/>
      <c r="BV518" s="138"/>
      <c r="BW518" s="138"/>
      <c r="BX518" s="138"/>
      <c r="BY518" s="138"/>
      <c r="BZ518" s="138"/>
      <c r="CA518" s="138"/>
      <c r="CB518" s="138"/>
      <c r="CC518" s="138"/>
      <c r="CD518" s="138"/>
      <c r="CE518" s="138"/>
      <c r="CF518" s="138"/>
      <c r="CG518" s="138"/>
      <c r="CH518" s="138"/>
      <c r="CI518" s="138"/>
      <c r="CJ518" s="138"/>
      <c r="CK518" s="138"/>
      <c r="CL518" s="138"/>
      <c r="CM518" s="138"/>
      <c r="CN518" s="138"/>
      <c r="CO518" s="138"/>
      <c r="CP518" s="138"/>
      <c r="CQ518" s="138"/>
      <c r="CR518" s="138"/>
      <c r="CS518" s="138"/>
      <c r="CT518" s="138"/>
      <c r="CU518" s="138"/>
      <c r="CV518" s="138"/>
      <c r="CW518" s="138"/>
      <c r="CX518" s="138"/>
      <c r="CY518" s="138"/>
      <c r="CZ518" s="138"/>
      <c r="DA518" s="138"/>
      <c r="DB518" s="138"/>
      <c r="DC518" s="138"/>
      <c r="DD518" s="138"/>
    </row>
    <row r="519" spans="1:108" ht="18.600000000000001">
      <c r="A519" s="135"/>
      <c r="B519" s="138"/>
      <c r="C519" s="137"/>
      <c r="D519" s="137"/>
      <c r="E519" s="137"/>
      <c r="F519" s="137"/>
      <c r="G519" s="137"/>
      <c r="H519" s="137"/>
      <c r="I519" s="137"/>
      <c r="J519" s="137"/>
      <c r="K519" s="137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  <c r="BL519" s="138"/>
      <c r="BM519" s="138"/>
      <c r="BN519" s="138"/>
      <c r="BO519" s="138"/>
      <c r="BP519" s="138"/>
      <c r="BQ519" s="138"/>
      <c r="BR519" s="138"/>
      <c r="BS519" s="138"/>
      <c r="BT519" s="138"/>
      <c r="BU519" s="138"/>
      <c r="BV519" s="138"/>
      <c r="BW519" s="138"/>
      <c r="BX519" s="138"/>
      <c r="BY519" s="138"/>
      <c r="BZ519" s="138"/>
      <c r="CA519" s="138"/>
      <c r="CB519" s="138"/>
      <c r="CC519" s="138"/>
      <c r="CD519" s="138"/>
      <c r="CE519" s="138"/>
      <c r="CF519" s="138"/>
      <c r="CG519" s="138"/>
      <c r="CH519" s="138"/>
      <c r="CI519" s="138"/>
      <c r="CJ519" s="138"/>
      <c r="CK519" s="138"/>
      <c r="CL519" s="138"/>
      <c r="CM519" s="138"/>
      <c r="CN519" s="138"/>
      <c r="CO519" s="138"/>
      <c r="CP519" s="138"/>
      <c r="CQ519" s="138"/>
      <c r="CR519" s="138"/>
      <c r="CS519" s="138"/>
      <c r="CT519" s="138"/>
      <c r="CU519" s="138"/>
      <c r="CV519" s="138"/>
      <c r="CW519" s="138"/>
      <c r="CX519" s="138"/>
      <c r="CY519" s="138"/>
      <c r="CZ519" s="138"/>
      <c r="DA519" s="138"/>
      <c r="DB519" s="138"/>
      <c r="DC519" s="138"/>
      <c r="DD519" s="138"/>
    </row>
    <row r="520" spans="1:108" ht="18.600000000000001">
      <c r="A520" s="135"/>
      <c r="B520" s="138"/>
      <c r="C520" s="137"/>
      <c r="D520" s="137"/>
      <c r="E520" s="137"/>
      <c r="F520" s="137"/>
      <c r="G520" s="137"/>
      <c r="H520" s="137"/>
      <c r="I520" s="137"/>
      <c r="J520" s="137"/>
      <c r="K520" s="137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  <c r="BL520" s="138"/>
      <c r="BM520" s="138"/>
      <c r="BN520" s="138"/>
      <c r="BO520" s="138"/>
      <c r="BP520" s="138"/>
      <c r="BQ520" s="138"/>
      <c r="BR520" s="138"/>
      <c r="BS520" s="138"/>
      <c r="BT520" s="138"/>
      <c r="BU520" s="138"/>
      <c r="BV520" s="138"/>
      <c r="BW520" s="138"/>
      <c r="BX520" s="138"/>
      <c r="BY520" s="138"/>
      <c r="BZ520" s="138"/>
      <c r="CA520" s="138"/>
      <c r="CB520" s="138"/>
      <c r="CC520" s="138"/>
      <c r="CD520" s="138"/>
      <c r="CE520" s="138"/>
      <c r="CF520" s="138"/>
      <c r="CG520" s="138"/>
      <c r="CH520" s="138"/>
      <c r="CI520" s="138"/>
      <c r="CJ520" s="138"/>
      <c r="CK520" s="138"/>
      <c r="CL520" s="138"/>
      <c r="CM520" s="138"/>
      <c r="CN520" s="138"/>
      <c r="CO520" s="138"/>
      <c r="CP520" s="138"/>
      <c r="CQ520" s="138"/>
      <c r="CR520" s="138"/>
      <c r="CS520" s="138"/>
      <c r="CT520" s="138"/>
      <c r="CU520" s="138"/>
      <c r="CV520" s="138"/>
      <c r="CW520" s="138"/>
      <c r="CX520" s="138"/>
      <c r="CY520" s="138"/>
      <c r="CZ520" s="138"/>
      <c r="DA520" s="138"/>
      <c r="DB520" s="138"/>
      <c r="DC520" s="138"/>
      <c r="DD520" s="138"/>
    </row>
    <row r="521" spans="1:108" ht="18.600000000000001">
      <c r="A521" s="135"/>
      <c r="B521" s="138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8"/>
      <c r="O521" s="137"/>
      <c r="P521" s="137"/>
      <c r="Q521" s="137"/>
      <c r="R521" s="138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  <c r="AI521" s="137"/>
      <c r="AJ521" s="137"/>
      <c r="AK521" s="137"/>
      <c r="AL521" s="137"/>
      <c r="AM521" s="137"/>
      <c r="AN521" s="137"/>
      <c r="AO521" s="137"/>
      <c r="AP521" s="137"/>
      <c r="AQ521" s="137"/>
      <c r="AR521" s="137"/>
      <c r="AS521" s="137"/>
      <c r="AT521" s="137"/>
      <c r="AU521" s="137"/>
      <c r="AV521" s="137"/>
      <c r="AW521" s="137"/>
      <c r="AX521" s="137"/>
      <c r="AY521" s="137"/>
      <c r="AZ521" s="137"/>
      <c r="BA521" s="137"/>
      <c r="BB521" s="137"/>
      <c r="BC521" s="137"/>
      <c r="BD521" s="137"/>
      <c r="BE521" s="137"/>
      <c r="BF521" s="137"/>
      <c r="BG521" s="137"/>
      <c r="BH521" s="137"/>
      <c r="BI521" s="137"/>
      <c r="BJ521" s="137"/>
      <c r="BK521" s="137"/>
      <c r="BL521" s="137"/>
      <c r="BM521" s="137"/>
      <c r="BN521" s="137"/>
      <c r="BO521" s="137"/>
      <c r="BP521" s="137"/>
      <c r="BQ521" s="137"/>
      <c r="BR521" s="137"/>
      <c r="BS521" s="137"/>
      <c r="BT521" s="137"/>
      <c r="BU521" s="137"/>
      <c r="BV521" s="137"/>
      <c r="BW521" s="137"/>
      <c r="BX521" s="137"/>
      <c r="BY521" s="137"/>
      <c r="BZ521" s="137"/>
      <c r="CA521" s="137"/>
      <c r="CB521" s="137"/>
      <c r="CC521" s="137"/>
      <c r="CD521" s="137"/>
      <c r="CE521" s="137"/>
      <c r="CF521" s="137"/>
      <c r="CG521" s="137"/>
      <c r="CH521" s="137"/>
      <c r="CI521" s="137"/>
      <c r="CJ521" s="137"/>
      <c r="CK521" s="137"/>
      <c r="CL521" s="137"/>
      <c r="CM521" s="137"/>
      <c r="CN521" s="137"/>
      <c r="CO521" s="137"/>
      <c r="CP521" s="137"/>
      <c r="CQ521" s="137"/>
      <c r="CR521" s="137"/>
      <c r="CS521" s="137"/>
      <c r="CT521" s="137"/>
      <c r="CU521" s="137"/>
      <c r="CV521" s="137"/>
      <c r="CW521" s="137"/>
      <c r="CX521" s="137"/>
      <c r="CY521" s="137"/>
      <c r="CZ521" s="137"/>
      <c r="DA521" s="137"/>
      <c r="DB521" s="137"/>
      <c r="DC521" s="137"/>
      <c r="DD521" s="137"/>
    </row>
    <row r="522" spans="1:108" ht="18.600000000000001">
      <c r="A522" s="135"/>
      <c r="B522" s="138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  <c r="BL522" s="138"/>
      <c r="BM522" s="138"/>
      <c r="BN522" s="138"/>
      <c r="BO522" s="138"/>
      <c r="BP522" s="138"/>
      <c r="BQ522" s="138"/>
      <c r="BR522" s="138"/>
      <c r="BS522" s="138"/>
      <c r="BT522" s="138"/>
      <c r="BU522" s="138"/>
      <c r="BV522" s="138"/>
      <c r="BW522" s="138"/>
      <c r="BX522" s="138"/>
      <c r="BY522" s="138"/>
      <c r="BZ522" s="138"/>
      <c r="CA522" s="138"/>
      <c r="CB522" s="138"/>
      <c r="CC522" s="138"/>
      <c r="CD522" s="138"/>
      <c r="CE522" s="138"/>
      <c r="CF522" s="138"/>
      <c r="CG522" s="138"/>
      <c r="CH522" s="138"/>
      <c r="CI522" s="138"/>
      <c r="CJ522" s="138"/>
      <c r="CK522" s="138"/>
      <c r="CL522" s="138"/>
      <c r="CM522" s="138"/>
      <c r="CN522" s="138"/>
      <c r="CO522" s="138"/>
      <c r="CP522" s="138"/>
      <c r="CQ522" s="138"/>
      <c r="CR522" s="138"/>
      <c r="CS522" s="138"/>
      <c r="CT522" s="138"/>
      <c r="CU522" s="138"/>
      <c r="CV522" s="138"/>
      <c r="CW522" s="138"/>
      <c r="CX522" s="138"/>
      <c r="CY522" s="138"/>
      <c r="CZ522" s="138"/>
      <c r="DA522" s="138"/>
      <c r="DB522" s="138"/>
      <c r="DC522" s="138"/>
      <c r="DD522" s="138"/>
    </row>
    <row r="523" spans="1:108" ht="18.600000000000001">
      <c r="A523" s="135"/>
      <c r="B523" s="138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  <c r="BL523" s="138"/>
      <c r="BM523" s="138"/>
      <c r="BN523" s="138"/>
      <c r="BO523" s="138"/>
      <c r="BP523" s="138"/>
      <c r="BQ523" s="138"/>
      <c r="BR523" s="138"/>
      <c r="BS523" s="138"/>
      <c r="BT523" s="138"/>
      <c r="BU523" s="138"/>
      <c r="BV523" s="138"/>
      <c r="BW523" s="138"/>
      <c r="BX523" s="138"/>
      <c r="BY523" s="138"/>
      <c r="BZ523" s="138"/>
      <c r="CA523" s="138"/>
      <c r="CB523" s="138"/>
      <c r="CC523" s="138"/>
      <c r="CD523" s="138"/>
      <c r="CE523" s="138"/>
      <c r="CF523" s="138"/>
      <c r="CG523" s="138"/>
      <c r="CH523" s="138"/>
      <c r="CI523" s="138"/>
      <c r="CJ523" s="138"/>
      <c r="CK523" s="138"/>
      <c r="CL523" s="138"/>
      <c r="CM523" s="138"/>
      <c r="CN523" s="138"/>
      <c r="CO523" s="138"/>
      <c r="CP523" s="138"/>
      <c r="CQ523" s="138"/>
      <c r="CR523" s="138"/>
      <c r="CS523" s="138"/>
      <c r="CT523" s="138"/>
      <c r="CU523" s="138"/>
      <c r="CV523" s="138"/>
      <c r="CW523" s="138"/>
      <c r="CX523" s="138"/>
      <c r="CY523" s="138"/>
      <c r="CZ523" s="138"/>
      <c r="DA523" s="138"/>
      <c r="DB523" s="138"/>
      <c r="DC523" s="138"/>
      <c r="DD523" s="138"/>
    </row>
    <row r="524" spans="1:108" ht="18.600000000000001">
      <c r="A524" s="135"/>
      <c r="B524" s="138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  <c r="BL524" s="138"/>
      <c r="BM524" s="138"/>
      <c r="BN524" s="138"/>
      <c r="BO524" s="138"/>
      <c r="BP524" s="138"/>
      <c r="BQ524" s="138"/>
      <c r="BR524" s="138"/>
      <c r="BS524" s="138"/>
      <c r="BT524" s="138"/>
      <c r="BU524" s="138"/>
      <c r="BV524" s="138"/>
      <c r="BW524" s="138"/>
      <c r="BX524" s="138"/>
      <c r="BY524" s="138"/>
      <c r="BZ524" s="138"/>
      <c r="CA524" s="138"/>
      <c r="CB524" s="138"/>
      <c r="CC524" s="138"/>
      <c r="CD524" s="138"/>
      <c r="CE524" s="138"/>
      <c r="CF524" s="138"/>
      <c r="CG524" s="138"/>
      <c r="CH524" s="138"/>
      <c r="CI524" s="138"/>
      <c r="CJ524" s="138"/>
      <c r="CK524" s="138"/>
      <c r="CL524" s="138"/>
      <c r="CM524" s="138"/>
      <c r="CN524" s="138"/>
      <c r="CO524" s="138"/>
      <c r="CP524" s="138"/>
      <c r="CQ524" s="138"/>
      <c r="CR524" s="138"/>
      <c r="CS524" s="138"/>
      <c r="CT524" s="138"/>
      <c r="CU524" s="138"/>
      <c r="CV524" s="138"/>
      <c r="CW524" s="138"/>
      <c r="CX524" s="138"/>
      <c r="CY524" s="138"/>
      <c r="CZ524" s="138"/>
      <c r="DA524" s="138"/>
      <c r="DB524" s="138"/>
      <c r="DC524" s="138"/>
      <c r="DD524" s="138"/>
    </row>
    <row r="525" spans="1:108" ht="18.600000000000001">
      <c r="A525" s="135"/>
      <c r="B525" s="138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  <c r="BL525" s="138"/>
      <c r="BM525" s="138"/>
      <c r="BN525" s="138"/>
      <c r="BO525" s="138"/>
      <c r="BP525" s="138"/>
      <c r="BQ525" s="138"/>
      <c r="BR525" s="138"/>
      <c r="BS525" s="138"/>
      <c r="BT525" s="138"/>
      <c r="BU525" s="138"/>
      <c r="BV525" s="138"/>
      <c r="BW525" s="138"/>
      <c r="BX525" s="138"/>
      <c r="BY525" s="138"/>
      <c r="BZ525" s="138"/>
      <c r="CA525" s="138"/>
      <c r="CB525" s="138"/>
      <c r="CC525" s="138"/>
      <c r="CD525" s="138"/>
      <c r="CE525" s="138"/>
      <c r="CF525" s="138"/>
      <c r="CG525" s="138"/>
      <c r="CH525" s="138"/>
      <c r="CI525" s="138"/>
      <c r="CJ525" s="138"/>
      <c r="CK525" s="138"/>
      <c r="CL525" s="138"/>
      <c r="CM525" s="138"/>
      <c r="CN525" s="138"/>
      <c r="CO525" s="138"/>
      <c r="CP525" s="138"/>
      <c r="CQ525" s="138"/>
      <c r="CR525" s="138"/>
      <c r="CS525" s="138"/>
      <c r="CT525" s="138"/>
      <c r="CU525" s="138"/>
      <c r="CV525" s="138"/>
      <c r="CW525" s="138"/>
      <c r="CX525" s="138"/>
      <c r="CY525" s="138"/>
      <c r="CZ525" s="138"/>
      <c r="DA525" s="138"/>
      <c r="DB525" s="138"/>
      <c r="DC525" s="138"/>
      <c r="DD525" s="138"/>
    </row>
    <row r="526" spans="1:108" ht="18.600000000000001">
      <c r="A526" s="135"/>
      <c r="B526" s="138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  <c r="BL526" s="138"/>
      <c r="BM526" s="138"/>
      <c r="BN526" s="138"/>
      <c r="BO526" s="138"/>
      <c r="BP526" s="138"/>
      <c r="BQ526" s="138"/>
      <c r="BR526" s="138"/>
      <c r="BS526" s="138"/>
      <c r="BT526" s="138"/>
      <c r="BU526" s="138"/>
      <c r="BV526" s="138"/>
      <c r="BW526" s="138"/>
      <c r="BX526" s="138"/>
      <c r="BY526" s="138"/>
      <c r="BZ526" s="138"/>
      <c r="CA526" s="138"/>
      <c r="CB526" s="138"/>
      <c r="CC526" s="138"/>
      <c r="CD526" s="138"/>
      <c r="CE526" s="138"/>
      <c r="CF526" s="138"/>
      <c r="CG526" s="138"/>
      <c r="CH526" s="138"/>
      <c r="CI526" s="138"/>
      <c r="CJ526" s="138"/>
      <c r="CK526" s="138"/>
      <c r="CL526" s="138"/>
      <c r="CM526" s="138"/>
      <c r="CN526" s="138"/>
      <c r="CO526" s="138"/>
      <c r="CP526" s="138"/>
      <c r="CQ526" s="138"/>
      <c r="CR526" s="138"/>
      <c r="CS526" s="138"/>
      <c r="CT526" s="138"/>
      <c r="CU526" s="138"/>
      <c r="CV526" s="138"/>
      <c r="CW526" s="138"/>
      <c r="CX526" s="138"/>
      <c r="CY526" s="138"/>
      <c r="CZ526" s="138"/>
      <c r="DA526" s="138"/>
      <c r="DB526" s="138"/>
      <c r="DC526" s="138"/>
      <c r="DD526" s="138"/>
    </row>
    <row r="527" spans="1:108" ht="18.600000000000001">
      <c r="A527" s="135"/>
      <c r="B527" s="138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  <c r="BL527" s="138"/>
      <c r="BM527" s="138"/>
      <c r="BN527" s="138"/>
      <c r="BO527" s="138"/>
      <c r="BP527" s="138"/>
      <c r="BQ527" s="138"/>
      <c r="BR527" s="138"/>
      <c r="BS527" s="138"/>
      <c r="BT527" s="138"/>
      <c r="BU527" s="138"/>
      <c r="BV527" s="138"/>
      <c r="BW527" s="138"/>
      <c r="BX527" s="138"/>
      <c r="BY527" s="138"/>
      <c r="BZ527" s="138"/>
      <c r="CA527" s="138"/>
      <c r="CB527" s="138"/>
      <c r="CC527" s="138"/>
      <c r="CD527" s="138"/>
      <c r="CE527" s="138"/>
      <c r="CF527" s="138"/>
      <c r="CG527" s="138"/>
      <c r="CH527" s="138"/>
      <c r="CI527" s="138"/>
      <c r="CJ527" s="138"/>
      <c r="CK527" s="138"/>
      <c r="CL527" s="138"/>
      <c r="CM527" s="138"/>
      <c r="CN527" s="138"/>
      <c r="CO527" s="138"/>
      <c r="CP527" s="138"/>
      <c r="CQ527" s="138"/>
      <c r="CR527" s="138"/>
      <c r="CS527" s="138"/>
      <c r="CT527" s="138"/>
      <c r="CU527" s="138"/>
      <c r="CV527" s="138"/>
      <c r="CW527" s="138"/>
      <c r="CX527" s="138"/>
      <c r="CY527" s="138"/>
      <c r="CZ527" s="138"/>
      <c r="DA527" s="138"/>
      <c r="DB527" s="138"/>
      <c r="DC527" s="138"/>
      <c r="DD527" s="138"/>
    </row>
    <row r="528" spans="1:108" ht="18.600000000000001">
      <c r="A528" s="135"/>
      <c r="B528" s="138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  <c r="BL528" s="138"/>
      <c r="BM528" s="138"/>
      <c r="BN528" s="138"/>
      <c r="BO528" s="138"/>
      <c r="BP528" s="138"/>
      <c r="BQ528" s="138"/>
      <c r="BR528" s="138"/>
      <c r="BS528" s="138"/>
      <c r="BT528" s="138"/>
      <c r="BU528" s="138"/>
      <c r="BV528" s="138"/>
      <c r="BW528" s="138"/>
      <c r="BX528" s="138"/>
      <c r="BY528" s="138"/>
      <c r="BZ528" s="138"/>
      <c r="CA528" s="138"/>
      <c r="CB528" s="138"/>
      <c r="CC528" s="138"/>
      <c r="CD528" s="138"/>
      <c r="CE528" s="138"/>
      <c r="CF528" s="138"/>
      <c r="CG528" s="138"/>
      <c r="CH528" s="138"/>
      <c r="CI528" s="138"/>
      <c r="CJ528" s="138"/>
      <c r="CK528" s="138"/>
      <c r="CL528" s="138"/>
      <c r="CM528" s="138"/>
      <c r="CN528" s="138"/>
      <c r="CO528" s="138"/>
      <c r="CP528" s="138"/>
      <c r="CQ528" s="138"/>
      <c r="CR528" s="138"/>
      <c r="CS528" s="138"/>
      <c r="CT528" s="138"/>
      <c r="CU528" s="138"/>
      <c r="CV528" s="138"/>
      <c r="CW528" s="138"/>
      <c r="CX528" s="138"/>
      <c r="CY528" s="138"/>
      <c r="CZ528" s="138"/>
      <c r="DA528" s="138"/>
      <c r="DB528" s="138"/>
      <c r="DC528" s="138"/>
      <c r="DD528" s="138"/>
    </row>
    <row r="529" spans="1:108" ht="18.600000000000001">
      <c r="A529" s="135"/>
      <c r="B529" s="138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  <c r="BL529" s="138"/>
      <c r="BM529" s="138"/>
      <c r="BN529" s="138"/>
      <c r="BO529" s="138"/>
      <c r="BP529" s="138"/>
      <c r="BQ529" s="138"/>
      <c r="BR529" s="138"/>
      <c r="BS529" s="138"/>
      <c r="BT529" s="138"/>
      <c r="BU529" s="138"/>
      <c r="BV529" s="138"/>
      <c r="BW529" s="138"/>
      <c r="BX529" s="138"/>
      <c r="BY529" s="138"/>
      <c r="BZ529" s="138"/>
      <c r="CA529" s="138"/>
      <c r="CB529" s="138"/>
      <c r="CC529" s="138"/>
      <c r="CD529" s="138"/>
      <c r="CE529" s="138"/>
      <c r="CF529" s="138"/>
      <c r="CG529" s="138"/>
      <c r="CH529" s="138"/>
      <c r="CI529" s="138"/>
      <c r="CJ529" s="138"/>
      <c r="CK529" s="138"/>
      <c r="CL529" s="138"/>
      <c r="CM529" s="138"/>
      <c r="CN529" s="138"/>
      <c r="CO529" s="138"/>
      <c r="CP529" s="138"/>
      <c r="CQ529" s="138"/>
      <c r="CR529" s="138"/>
      <c r="CS529" s="138"/>
      <c r="CT529" s="138"/>
      <c r="CU529" s="138"/>
      <c r="CV529" s="138"/>
      <c r="CW529" s="138"/>
      <c r="CX529" s="138"/>
      <c r="CY529" s="138"/>
      <c r="CZ529" s="138"/>
      <c r="DA529" s="138"/>
      <c r="DB529" s="138"/>
      <c r="DC529" s="138"/>
      <c r="DD529" s="138"/>
    </row>
    <row r="530" spans="1:108" ht="18.600000000000001">
      <c r="A530" s="135"/>
      <c r="B530" s="138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8"/>
      <c r="P530" s="138"/>
      <c r="Q530" s="138"/>
      <c r="R530" s="137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  <c r="BL530" s="138"/>
      <c r="BM530" s="138"/>
      <c r="BN530" s="138"/>
      <c r="BO530" s="138"/>
      <c r="BP530" s="138"/>
      <c r="BQ530" s="138"/>
      <c r="BR530" s="138"/>
      <c r="BS530" s="138"/>
      <c r="BT530" s="138"/>
      <c r="BU530" s="138"/>
      <c r="BV530" s="138"/>
      <c r="BW530" s="138"/>
      <c r="BX530" s="138"/>
      <c r="BY530" s="138"/>
      <c r="BZ530" s="138"/>
      <c r="CA530" s="138"/>
      <c r="CB530" s="138"/>
      <c r="CC530" s="138"/>
      <c r="CD530" s="138"/>
      <c r="CE530" s="138"/>
      <c r="CF530" s="138"/>
      <c r="CG530" s="138"/>
      <c r="CH530" s="138"/>
      <c r="CI530" s="138"/>
      <c r="CJ530" s="138"/>
      <c r="CK530" s="138"/>
      <c r="CL530" s="138"/>
      <c r="CM530" s="138"/>
      <c r="CN530" s="138"/>
      <c r="CO530" s="138"/>
      <c r="CP530" s="138"/>
      <c r="CQ530" s="138"/>
      <c r="CR530" s="138"/>
      <c r="CS530" s="138"/>
      <c r="CT530" s="138"/>
      <c r="CU530" s="138"/>
      <c r="CV530" s="138"/>
      <c r="CW530" s="138"/>
      <c r="CX530" s="138"/>
      <c r="CY530" s="138"/>
      <c r="CZ530" s="138"/>
      <c r="DA530" s="138"/>
      <c r="DB530" s="138"/>
      <c r="DC530" s="138"/>
      <c r="DD530" s="138"/>
    </row>
    <row r="531" spans="1:108" ht="18.600000000000001">
      <c r="A531" s="135"/>
      <c r="B531" s="138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  <c r="BL531" s="138"/>
      <c r="BM531" s="138"/>
      <c r="BN531" s="138"/>
      <c r="BO531" s="138"/>
      <c r="BP531" s="138"/>
      <c r="BQ531" s="138"/>
      <c r="BR531" s="138"/>
      <c r="BS531" s="138"/>
      <c r="BT531" s="138"/>
      <c r="BU531" s="138"/>
      <c r="BV531" s="138"/>
      <c r="BW531" s="138"/>
      <c r="BX531" s="138"/>
      <c r="BY531" s="138"/>
      <c r="BZ531" s="138"/>
      <c r="CA531" s="138"/>
      <c r="CB531" s="138"/>
      <c r="CC531" s="138"/>
      <c r="CD531" s="138"/>
      <c r="CE531" s="138"/>
      <c r="CF531" s="138"/>
      <c r="CG531" s="138"/>
      <c r="CH531" s="138"/>
      <c r="CI531" s="138"/>
      <c r="CJ531" s="138"/>
      <c r="CK531" s="138"/>
      <c r="CL531" s="138"/>
      <c r="CM531" s="138"/>
      <c r="CN531" s="138"/>
      <c r="CO531" s="138"/>
      <c r="CP531" s="138"/>
      <c r="CQ531" s="138"/>
      <c r="CR531" s="138"/>
      <c r="CS531" s="138"/>
      <c r="CT531" s="138"/>
      <c r="CU531" s="138"/>
      <c r="CV531" s="138"/>
      <c r="CW531" s="138"/>
      <c r="CX531" s="138"/>
      <c r="CY531" s="138"/>
      <c r="CZ531" s="138"/>
      <c r="DA531" s="138"/>
      <c r="DB531" s="138"/>
      <c r="DC531" s="138"/>
      <c r="DD531" s="138"/>
    </row>
    <row r="532" spans="1:108" ht="18.600000000000001">
      <c r="A532" s="135"/>
      <c r="B532" s="138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8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  <c r="AI532" s="137"/>
      <c r="AJ532" s="137"/>
      <c r="AK532" s="137"/>
      <c r="AL532" s="137"/>
      <c r="AM532" s="137"/>
      <c r="AN532" s="137"/>
      <c r="AO532" s="137"/>
      <c r="AP532" s="137"/>
      <c r="AQ532" s="137"/>
      <c r="AR532" s="137"/>
      <c r="AS532" s="137"/>
      <c r="AT532" s="137"/>
      <c r="AU532" s="137"/>
      <c r="AV532" s="137"/>
      <c r="AW532" s="137"/>
      <c r="AX532" s="137"/>
      <c r="AY532" s="137"/>
      <c r="AZ532" s="137"/>
      <c r="BA532" s="137"/>
      <c r="BB532" s="137"/>
      <c r="BC532" s="137"/>
      <c r="BD532" s="137"/>
      <c r="BE532" s="137"/>
      <c r="BF532" s="137"/>
      <c r="BG532" s="137"/>
      <c r="BH532" s="137"/>
      <c r="BI532" s="137"/>
      <c r="BJ532" s="137"/>
      <c r="BK532" s="137"/>
      <c r="BL532" s="137"/>
      <c r="BM532" s="137"/>
      <c r="BN532" s="137"/>
      <c r="BO532" s="137"/>
      <c r="BP532" s="137"/>
      <c r="BQ532" s="137"/>
      <c r="BR532" s="137"/>
      <c r="BS532" s="137"/>
      <c r="BT532" s="137"/>
      <c r="BU532" s="137"/>
      <c r="BV532" s="137"/>
      <c r="BW532" s="137"/>
      <c r="BX532" s="137"/>
      <c r="BY532" s="137"/>
      <c r="BZ532" s="137"/>
      <c r="CA532" s="137"/>
      <c r="CB532" s="137"/>
      <c r="CC532" s="137"/>
      <c r="CD532" s="137"/>
      <c r="CE532" s="137"/>
      <c r="CF532" s="137"/>
      <c r="CG532" s="137"/>
      <c r="CH532" s="137"/>
      <c r="CI532" s="137"/>
      <c r="CJ532" s="137"/>
      <c r="CK532" s="137"/>
      <c r="CL532" s="137"/>
      <c r="CM532" s="137"/>
      <c r="CN532" s="137"/>
      <c r="CO532" s="137"/>
      <c r="CP532" s="137"/>
      <c r="CQ532" s="137"/>
      <c r="CR532" s="137"/>
      <c r="CS532" s="137"/>
      <c r="CT532" s="137"/>
      <c r="CU532" s="137"/>
      <c r="CV532" s="137"/>
      <c r="CW532" s="137"/>
      <c r="CX532" s="137"/>
      <c r="CY532" s="137"/>
      <c r="CZ532" s="137"/>
      <c r="DA532" s="137"/>
      <c r="DB532" s="137"/>
      <c r="DC532" s="137"/>
      <c r="DD532" s="137"/>
    </row>
    <row r="533" spans="1:108" ht="18.600000000000001">
      <c r="A533" s="135"/>
      <c r="B533" s="138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8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  <c r="AI533" s="137"/>
      <c r="AJ533" s="137"/>
      <c r="AK533" s="137"/>
      <c r="AL533" s="137"/>
      <c r="AM533" s="137"/>
      <c r="AN533" s="137"/>
      <c r="AO533" s="137"/>
      <c r="AP533" s="137"/>
      <c r="AQ533" s="137"/>
      <c r="AR533" s="137"/>
      <c r="AS533" s="137"/>
      <c r="AT533" s="137"/>
      <c r="AU533" s="137"/>
      <c r="AV533" s="137"/>
      <c r="AW533" s="137"/>
      <c r="AX533" s="137"/>
      <c r="AY533" s="137"/>
      <c r="AZ533" s="137"/>
      <c r="BA533" s="137"/>
      <c r="BB533" s="137"/>
      <c r="BC533" s="137"/>
      <c r="BD533" s="137"/>
      <c r="BE533" s="137"/>
      <c r="BF533" s="137"/>
      <c r="BG533" s="137"/>
      <c r="BH533" s="137"/>
      <c r="BI533" s="137"/>
      <c r="BJ533" s="137"/>
      <c r="BK533" s="137"/>
      <c r="BL533" s="137"/>
      <c r="BM533" s="137"/>
      <c r="BN533" s="137"/>
      <c r="BO533" s="137"/>
      <c r="BP533" s="137"/>
      <c r="BQ533" s="137"/>
      <c r="BR533" s="137"/>
      <c r="BS533" s="137"/>
      <c r="BT533" s="137"/>
      <c r="BU533" s="137"/>
      <c r="BV533" s="137"/>
      <c r="BW533" s="137"/>
      <c r="BX533" s="137"/>
      <c r="BY533" s="137"/>
      <c r="BZ533" s="137"/>
      <c r="CA533" s="137"/>
      <c r="CB533" s="137"/>
      <c r="CC533" s="137"/>
      <c r="CD533" s="137"/>
      <c r="CE533" s="137"/>
      <c r="CF533" s="137"/>
      <c r="CG533" s="137"/>
      <c r="CH533" s="137"/>
      <c r="CI533" s="137"/>
      <c r="CJ533" s="137"/>
      <c r="CK533" s="137"/>
      <c r="CL533" s="137"/>
      <c r="CM533" s="137"/>
      <c r="CN533" s="137"/>
      <c r="CO533" s="137"/>
      <c r="CP533" s="137"/>
      <c r="CQ533" s="137"/>
      <c r="CR533" s="137"/>
      <c r="CS533" s="137"/>
      <c r="CT533" s="137"/>
      <c r="CU533" s="137"/>
      <c r="CV533" s="137"/>
      <c r="CW533" s="137"/>
      <c r="CX533" s="137"/>
      <c r="CY533" s="137"/>
      <c r="CZ533" s="137"/>
      <c r="DA533" s="137"/>
      <c r="DB533" s="137"/>
      <c r="DC533" s="137"/>
      <c r="DD533" s="137"/>
    </row>
    <row r="534" spans="1:108" ht="18.600000000000001">
      <c r="A534" s="135"/>
      <c r="B534" s="138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8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  <c r="AI534" s="137"/>
      <c r="AJ534" s="137"/>
      <c r="AK534" s="137"/>
      <c r="AL534" s="137"/>
      <c r="AM534" s="137"/>
      <c r="AN534" s="137"/>
      <c r="AO534" s="137"/>
      <c r="AP534" s="137"/>
      <c r="AQ534" s="137"/>
      <c r="AR534" s="137"/>
      <c r="AS534" s="137"/>
      <c r="AT534" s="137"/>
      <c r="AU534" s="137"/>
      <c r="AV534" s="137"/>
      <c r="AW534" s="137"/>
      <c r="AX534" s="137"/>
      <c r="AY534" s="137"/>
      <c r="AZ534" s="137"/>
      <c r="BA534" s="137"/>
      <c r="BB534" s="137"/>
      <c r="BC534" s="137"/>
      <c r="BD534" s="137"/>
      <c r="BE534" s="137"/>
      <c r="BF534" s="137"/>
      <c r="BG534" s="137"/>
      <c r="BH534" s="137"/>
      <c r="BI534" s="137"/>
      <c r="BJ534" s="137"/>
      <c r="BK534" s="137"/>
      <c r="BL534" s="137"/>
      <c r="BM534" s="137"/>
      <c r="BN534" s="137"/>
      <c r="BO534" s="137"/>
      <c r="BP534" s="137"/>
      <c r="BQ534" s="137"/>
      <c r="BR534" s="137"/>
      <c r="BS534" s="137"/>
      <c r="BT534" s="137"/>
      <c r="BU534" s="137"/>
      <c r="BV534" s="137"/>
      <c r="BW534" s="137"/>
      <c r="BX534" s="137"/>
      <c r="BY534" s="137"/>
      <c r="BZ534" s="137"/>
      <c r="CA534" s="137"/>
      <c r="CB534" s="137"/>
      <c r="CC534" s="137"/>
      <c r="CD534" s="137"/>
      <c r="CE534" s="137"/>
      <c r="CF534" s="137"/>
      <c r="CG534" s="137"/>
      <c r="CH534" s="137"/>
      <c r="CI534" s="137"/>
      <c r="CJ534" s="137"/>
      <c r="CK534" s="137"/>
      <c r="CL534" s="137"/>
      <c r="CM534" s="137"/>
      <c r="CN534" s="137"/>
      <c r="CO534" s="137"/>
      <c r="CP534" s="137"/>
      <c r="CQ534" s="137"/>
      <c r="CR534" s="137"/>
      <c r="CS534" s="137"/>
      <c r="CT534" s="137"/>
      <c r="CU534" s="137"/>
      <c r="CV534" s="137"/>
      <c r="CW534" s="137"/>
      <c r="CX534" s="137"/>
      <c r="CY534" s="137"/>
      <c r="CZ534" s="137"/>
      <c r="DA534" s="137"/>
      <c r="DB534" s="137"/>
      <c r="DC534" s="137"/>
      <c r="DD534" s="137"/>
    </row>
    <row r="535" spans="1:108" ht="18.600000000000001">
      <c r="A535" s="135"/>
      <c r="B535" s="138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8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  <c r="AI535" s="137"/>
      <c r="AJ535" s="137"/>
      <c r="AK535" s="137"/>
      <c r="AL535" s="137"/>
      <c r="AM535" s="137"/>
      <c r="AN535" s="137"/>
      <c r="AO535" s="137"/>
      <c r="AP535" s="137"/>
      <c r="AQ535" s="137"/>
      <c r="AR535" s="137"/>
      <c r="AS535" s="137"/>
      <c r="AT535" s="137"/>
      <c r="AU535" s="137"/>
      <c r="AV535" s="137"/>
      <c r="AW535" s="137"/>
      <c r="AX535" s="137"/>
      <c r="AY535" s="137"/>
      <c r="AZ535" s="137"/>
      <c r="BA535" s="137"/>
      <c r="BB535" s="137"/>
      <c r="BC535" s="137"/>
      <c r="BD535" s="137"/>
      <c r="BE535" s="137"/>
      <c r="BF535" s="137"/>
      <c r="BG535" s="137"/>
      <c r="BH535" s="137"/>
      <c r="BI535" s="137"/>
      <c r="BJ535" s="137"/>
      <c r="BK535" s="137"/>
      <c r="BL535" s="137"/>
      <c r="BM535" s="137"/>
      <c r="BN535" s="137"/>
      <c r="BO535" s="137"/>
      <c r="BP535" s="137"/>
      <c r="BQ535" s="137"/>
      <c r="BR535" s="137"/>
      <c r="BS535" s="137"/>
      <c r="BT535" s="137"/>
      <c r="BU535" s="137"/>
      <c r="BV535" s="137"/>
      <c r="BW535" s="137"/>
      <c r="BX535" s="137"/>
      <c r="BY535" s="137"/>
      <c r="BZ535" s="137"/>
      <c r="CA535" s="137"/>
      <c r="CB535" s="137"/>
      <c r="CC535" s="137"/>
      <c r="CD535" s="137"/>
      <c r="CE535" s="137"/>
      <c r="CF535" s="137"/>
      <c r="CG535" s="137"/>
      <c r="CH535" s="137"/>
      <c r="CI535" s="137"/>
      <c r="CJ535" s="137"/>
      <c r="CK535" s="137"/>
      <c r="CL535" s="137"/>
      <c r="CM535" s="137"/>
      <c r="CN535" s="137"/>
      <c r="CO535" s="137"/>
      <c r="CP535" s="137"/>
      <c r="CQ535" s="137"/>
      <c r="CR535" s="137"/>
      <c r="CS535" s="137"/>
      <c r="CT535" s="137"/>
      <c r="CU535" s="137"/>
      <c r="CV535" s="137"/>
      <c r="CW535" s="137"/>
      <c r="CX535" s="137"/>
      <c r="CY535" s="137"/>
      <c r="CZ535" s="137"/>
      <c r="DA535" s="137"/>
      <c r="DB535" s="137"/>
      <c r="DC535" s="137"/>
      <c r="DD535" s="137"/>
    </row>
    <row r="536" spans="1:108" ht="18.600000000000001">
      <c r="A536" s="135"/>
      <c r="B536" s="138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8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  <c r="AI536" s="137"/>
      <c r="AJ536" s="137"/>
      <c r="AK536" s="137"/>
      <c r="AL536" s="137"/>
      <c r="AM536" s="137"/>
      <c r="AN536" s="137"/>
      <c r="AO536" s="137"/>
      <c r="AP536" s="137"/>
      <c r="AQ536" s="137"/>
      <c r="AR536" s="137"/>
      <c r="AS536" s="137"/>
      <c r="AT536" s="137"/>
      <c r="AU536" s="137"/>
      <c r="AV536" s="137"/>
      <c r="AW536" s="137"/>
      <c r="AX536" s="137"/>
      <c r="AY536" s="137"/>
      <c r="AZ536" s="137"/>
      <c r="BA536" s="137"/>
      <c r="BB536" s="137"/>
      <c r="BC536" s="137"/>
      <c r="BD536" s="137"/>
      <c r="BE536" s="137"/>
      <c r="BF536" s="137"/>
      <c r="BG536" s="137"/>
      <c r="BH536" s="137"/>
      <c r="BI536" s="137"/>
      <c r="BJ536" s="137"/>
      <c r="BK536" s="137"/>
      <c r="BL536" s="137"/>
      <c r="BM536" s="137"/>
      <c r="BN536" s="137"/>
      <c r="BO536" s="137"/>
      <c r="BP536" s="137"/>
      <c r="BQ536" s="137"/>
      <c r="BR536" s="137"/>
      <c r="BS536" s="137"/>
      <c r="BT536" s="137"/>
      <c r="BU536" s="137"/>
      <c r="BV536" s="137"/>
      <c r="BW536" s="137"/>
      <c r="BX536" s="137"/>
      <c r="BY536" s="137"/>
      <c r="BZ536" s="137"/>
      <c r="CA536" s="137"/>
      <c r="CB536" s="137"/>
      <c r="CC536" s="137"/>
      <c r="CD536" s="137"/>
      <c r="CE536" s="137"/>
      <c r="CF536" s="137"/>
      <c r="CG536" s="137"/>
      <c r="CH536" s="137"/>
      <c r="CI536" s="137"/>
      <c r="CJ536" s="137"/>
      <c r="CK536" s="137"/>
      <c r="CL536" s="137"/>
      <c r="CM536" s="137"/>
      <c r="CN536" s="137"/>
      <c r="CO536" s="137"/>
      <c r="CP536" s="137"/>
      <c r="CQ536" s="137"/>
      <c r="CR536" s="137"/>
      <c r="CS536" s="137"/>
      <c r="CT536" s="137"/>
      <c r="CU536" s="137"/>
      <c r="CV536" s="137"/>
      <c r="CW536" s="137"/>
      <c r="CX536" s="137"/>
      <c r="CY536" s="137"/>
      <c r="CZ536" s="137"/>
      <c r="DA536" s="137"/>
      <c r="DB536" s="137"/>
      <c r="DC536" s="137"/>
      <c r="DD536" s="137"/>
    </row>
    <row r="537" spans="1:108" ht="18.600000000000001">
      <c r="A537" s="135"/>
      <c r="B537" s="138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  <c r="AI537" s="137"/>
      <c r="AJ537" s="137"/>
      <c r="AK537" s="137"/>
      <c r="AL537" s="137"/>
      <c r="AM537" s="137"/>
      <c r="AN537" s="137"/>
      <c r="AO537" s="137"/>
      <c r="AP537" s="137"/>
      <c r="AQ537" s="137"/>
      <c r="AR537" s="137"/>
      <c r="AS537" s="137"/>
      <c r="AT537" s="137"/>
      <c r="AU537" s="137"/>
      <c r="AV537" s="137"/>
      <c r="AW537" s="137"/>
      <c r="AX537" s="137"/>
      <c r="AY537" s="137"/>
      <c r="AZ537" s="137"/>
      <c r="BA537" s="137"/>
      <c r="BB537" s="137"/>
      <c r="BC537" s="137"/>
      <c r="BD537" s="137"/>
      <c r="BE537" s="137"/>
      <c r="BF537" s="137"/>
      <c r="BG537" s="137"/>
      <c r="BH537" s="137"/>
      <c r="BI537" s="137"/>
      <c r="BJ537" s="137"/>
      <c r="BK537" s="137"/>
      <c r="BL537" s="137"/>
      <c r="BM537" s="137"/>
      <c r="BN537" s="137"/>
      <c r="BO537" s="137"/>
      <c r="BP537" s="137"/>
      <c r="BQ537" s="137"/>
      <c r="BR537" s="137"/>
      <c r="BS537" s="137"/>
      <c r="BT537" s="137"/>
      <c r="BU537" s="137"/>
      <c r="BV537" s="137"/>
      <c r="BW537" s="137"/>
      <c r="BX537" s="137"/>
      <c r="BY537" s="137"/>
      <c r="BZ537" s="137"/>
      <c r="CA537" s="137"/>
      <c r="CB537" s="137"/>
      <c r="CC537" s="137"/>
      <c r="CD537" s="137"/>
      <c r="CE537" s="137"/>
      <c r="CF537" s="137"/>
      <c r="CG537" s="137"/>
      <c r="CH537" s="137"/>
      <c r="CI537" s="137"/>
      <c r="CJ537" s="137"/>
      <c r="CK537" s="137"/>
      <c r="CL537" s="137"/>
      <c r="CM537" s="137"/>
      <c r="CN537" s="137"/>
      <c r="CO537" s="137"/>
      <c r="CP537" s="137"/>
      <c r="CQ537" s="137"/>
      <c r="CR537" s="137"/>
      <c r="CS537" s="137"/>
      <c r="CT537" s="137"/>
      <c r="CU537" s="137"/>
      <c r="CV537" s="137"/>
      <c r="CW537" s="137"/>
      <c r="CX537" s="137"/>
      <c r="CY537" s="137"/>
      <c r="CZ537" s="137"/>
      <c r="DA537" s="137"/>
      <c r="DB537" s="137"/>
      <c r="DC537" s="137"/>
      <c r="DD537" s="137"/>
    </row>
    <row r="538" spans="1:108" ht="18.600000000000001">
      <c r="A538" s="135"/>
      <c r="B538" s="138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  <c r="AI538" s="137"/>
      <c r="AJ538" s="137"/>
      <c r="AK538" s="137"/>
      <c r="AL538" s="137"/>
      <c r="AM538" s="137"/>
      <c r="AN538" s="137"/>
      <c r="AO538" s="137"/>
      <c r="AP538" s="137"/>
      <c r="AQ538" s="137"/>
      <c r="AR538" s="137"/>
      <c r="AS538" s="137"/>
      <c r="AT538" s="137"/>
      <c r="AU538" s="137"/>
      <c r="AV538" s="137"/>
      <c r="AW538" s="137"/>
      <c r="AX538" s="137"/>
      <c r="AY538" s="137"/>
      <c r="AZ538" s="137"/>
      <c r="BA538" s="137"/>
      <c r="BB538" s="137"/>
      <c r="BC538" s="137"/>
      <c r="BD538" s="137"/>
      <c r="BE538" s="137"/>
      <c r="BF538" s="137"/>
      <c r="BG538" s="137"/>
      <c r="BH538" s="137"/>
      <c r="BI538" s="137"/>
      <c r="BJ538" s="137"/>
      <c r="BK538" s="137"/>
      <c r="BL538" s="137"/>
      <c r="BM538" s="137"/>
      <c r="BN538" s="137"/>
      <c r="BO538" s="137"/>
      <c r="BP538" s="137"/>
      <c r="BQ538" s="137"/>
      <c r="BR538" s="137"/>
      <c r="BS538" s="137"/>
      <c r="BT538" s="137"/>
      <c r="BU538" s="137"/>
      <c r="BV538" s="137"/>
      <c r="BW538" s="137"/>
      <c r="BX538" s="137"/>
      <c r="BY538" s="137"/>
      <c r="BZ538" s="137"/>
      <c r="CA538" s="137"/>
      <c r="CB538" s="137"/>
      <c r="CC538" s="137"/>
      <c r="CD538" s="137"/>
      <c r="CE538" s="137"/>
      <c r="CF538" s="137"/>
      <c r="CG538" s="137"/>
      <c r="CH538" s="137"/>
      <c r="CI538" s="137"/>
      <c r="CJ538" s="137"/>
      <c r="CK538" s="137"/>
      <c r="CL538" s="137"/>
      <c r="CM538" s="137"/>
      <c r="CN538" s="137"/>
      <c r="CO538" s="137"/>
      <c r="CP538" s="137"/>
      <c r="CQ538" s="137"/>
      <c r="CR538" s="137"/>
      <c r="CS538" s="137"/>
      <c r="CT538" s="137"/>
      <c r="CU538" s="137"/>
      <c r="CV538" s="137"/>
      <c r="CW538" s="137"/>
      <c r="CX538" s="137"/>
      <c r="CY538" s="137"/>
      <c r="CZ538" s="137"/>
      <c r="DA538" s="137"/>
      <c r="DB538" s="137"/>
      <c r="DC538" s="137"/>
      <c r="DD538" s="137"/>
    </row>
    <row r="539" spans="1:108" ht="18.600000000000001">
      <c r="A539" s="135"/>
      <c r="B539" s="138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  <c r="AI539" s="137"/>
      <c r="AJ539" s="137"/>
      <c r="AK539" s="137"/>
      <c r="AL539" s="137"/>
      <c r="AM539" s="137"/>
      <c r="AN539" s="137"/>
      <c r="AO539" s="137"/>
      <c r="AP539" s="137"/>
      <c r="AQ539" s="137"/>
      <c r="AR539" s="137"/>
      <c r="AS539" s="137"/>
      <c r="AT539" s="137"/>
      <c r="AU539" s="137"/>
      <c r="AV539" s="137"/>
      <c r="AW539" s="137"/>
      <c r="AX539" s="137"/>
      <c r="AY539" s="137"/>
      <c r="AZ539" s="137"/>
      <c r="BA539" s="137"/>
      <c r="BB539" s="137"/>
      <c r="BC539" s="137"/>
      <c r="BD539" s="137"/>
      <c r="BE539" s="137"/>
      <c r="BF539" s="137"/>
      <c r="BG539" s="137"/>
      <c r="BH539" s="137"/>
      <c r="BI539" s="137"/>
      <c r="BJ539" s="137"/>
      <c r="BK539" s="137"/>
      <c r="BL539" s="137"/>
      <c r="BM539" s="137"/>
      <c r="BN539" s="137"/>
      <c r="BO539" s="137"/>
      <c r="BP539" s="137"/>
      <c r="BQ539" s="137"/>
      <c r="BR539" s="137"/>
      <c r="BS539" s="137"/>
      <c r="BT539" s="137"/>
      <c r="BU539" s="137"/>
      <c r="BV539" s="137"/>
      <c r="BW539" s="137"/>
      <c r="BX539" s="137"/>
      <c r="BY539" s="137"/>
      <c r="BZ539" s="137"/>
      <c r="CA539" s="137"/>
      <c r="CB539" s="137"/>
      <c r="CC539" s="137"/>
      <c r="CD539" s="137"/>
      <c r="CE539" s="137"/>
      <c r="CF539" s="137"/>
      <c r="CG539" s="137"/>
      <c r="CH539" s="137"/>
      <c r="CI539" s="137"/>
      <c r="CJ539" s="137"/>
      <c r="CK539" s="137"/>
      <c r="CL539" s="137"/>
      <c r="CM539" s="137"/>
      <c r="CN539" s="137"/>
      <c r="CO539" s="137"/>
      <c r="CP539" s="137"/>
      <c r="CQ539" s="137"/>
      <c r="CR539" s="137"/>
      <c r="CS539" s="137"/>
      <c r="CT539" s="137"/>
      <c r="CU539" s="137"/>
      <c r="CV539" s="137"/>
      <c r="CW539" s="137"/>
      <c r="CX539" s="137"/>
      <c r="CY539" s="137"/>
      <c r="CZ539" s="137"/>
      <c r="DA539" s="137"/>
      <c r="DB539" s="137"/>
      <c r="DC539" s="137"/>
      <c r="DD539" s="137"/>
    </row>
    <row r="540" spans="1:108" ht="18.600000000000001">
      <c r="A540" s="135"/>
      <c r="B540" s="138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  <c r="AI540" s="137"/>
      <c r="AJ540" s="137"/>
      <c r="AK540" s="137"/>
      <c r="AL540" s="137"/>
      <c r="AM540" s="137"/>
      <c r="AN540" s="137"/>
      <c r="AO540" s="137"/>
      <c r="AP540" s="137"/>
      <c r="AQ540" s="137"/>
      <c r="AR540" s="137"/>
      <c r="AS540" s="137"/>
      <c r="AT540" s="137"/>
      <c r="AU540" s="137"/>
      <c r="AV540" s="137"/>
      <c r="AW540" s="137"/>
      <c r="AX540" s="137"/>
      <c r="AY540" s="137"/>
      <c r="AZ540" s="137"/>
      <c r="BA540" s="137"/>
      <c r="BB540" s="137"/>
      <c r="BC540" s="137"/>
      <c r="BD540" s="137"/>
      <c r="BE540" s="137"/>
      <c r="BF540" s="137"/>
      <c r="BG540" s="137"/>
      <c r="BH540" s="137"/>
      <c r="BI540" s="137"/>
      <c r="BJ540" s="137"/>
      <c r="BK540" s="137"/>
      <c r="BL540" s="137"/>
      <c r="BM540" s="137"/>
      <c r="BN540" s="137"/>
      <c r="BO540" s="137"/>
      <c r="BP540" s="137"/>
      <c r="BQ540" s="137"/>
      <c r="BR540" s="137"/>
      <c r="BS540" s="137"/>
      <c r="BT540" s="137"/>
      <c r="BU540" s="137"/>
      <c r="BV540" s="137"/>
      <c r="BW540" s="137"/>
      <c r="BX540" s="137"/>
      <c r="BY540" s="137"/>
      <c r="BZ540" s="137"/>
      <c r="CA540" s="137"/>
      <c r="CB540" s="137"/>
      <c r="CC540" s="137"/>
      <c r="CD540" s="137"/>
      <c r="CE540" s="137"/>
      <c r="CF540" s="137"/>
      <c r="CG540" s="137"/>
      <c r="CH540" s="137"/>
      <c r="CI540" s="137"/>
      <c r="CJ540" s="137"/>
      <c r="CK540" s="137"/>
      <c r="CL540" s="137"/>
      <c r="CM540" s="137"/>
      <c r="CN540" s="137"/>
      <c r="CO540" s="137"/>
      <c r="CP540" s="137"/>
      <c r="CQ540" s="137"/>
      <c r="CR540" s="137"/>
      <c r="CS540" s="137"/>
      <c r="CT540" s="137"/>
      <c r="CU540" s="137"/>
      <c r="CV540" s="137"/>
      <c r="CW540" s="137"/>
      <c r="CX540" s="137"/>
      <c r="CY540" s="137"/>
      <c r="CZ540" s="137"/>
      <c r="DA540" s="137"/>
      <c r="DB540" s="137"/>
      <c r="DC540" s="137"/>
      <c r="DD540" s="137"/>
    </row>
    <row r="541" spans="1:108" ht="18.600000000000001">
      <c r="A541" s="135"/>
      <c r="B541" s="138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  <c r="AI541" s="137"/>
      <c r="AJ541" s="137"/>
      <c r="AK541" s="137"/>
      <c r="AL541" s="137"/>
      <c r="AM541" s="137"/>
      <c r="AN541" s="137"/>
      <c r="AO541" s="137"/>
      <c r="AP541" s="137"/>
      <c r="AQ541" s="137"/>
      <c r="AR541" s="137"/>
      <c r="AS541" s="137"/>
      <c r="AT541" s="137"/>
      <c r="AU541" s="137"/>
      <c r="AV541" s="137"/>
      <c r="AW541" s="137"/>
      <c r="AX541" s="137"/>
      <c r="AY541" s="137"/>
      <c r="AZ541" s="137"/>
      <c r="BA541" s="137"/>
      <c r="BB541" s="137"/>
      <c r="BC541" s="137"/>
      <c r="BD541" s="137"/>
      <c r="BE541" s="137"/>
      <c r="BF541" s="137"/>
      <c r="BG541" s="137"/>
      <c r="BH541" s="137"/>
      <c r="BI541" s="137"/>
      <c r="BJ541" s="137"/>
      <c r="BK541" s="137"/>
      <c r="BL541" s="137"/>
      <c r="BM541" s="137"/>
      <c r="BN541" s="137"/>
      <c r="BO541" s="137"/>
      <c r="BP541" s="137"/>
      <c r="BQ541" s="137"/>
      <c r="BR541" s="137"/>
      <c r="BS541" s="137"/>
      <c r="BT541" s="137"/>
      <c r="BU541" s="137"/>
      <c r="BV541" s="137"/>
      <c r="BW541" s="137"/>
      <c r="BX541" s="137"/>
      <c r="BY541" s="137"/>
      <c r="BZ541" s="137"/>
      <c r="CA541" s="137"/>
      <c r="CB541" s="137"/>
      <c r="CC541" s="137"/>
      <c r="CD541" s="137"/>
      <c r="CE541" s="137"/>
      <c r="CF541" s="137"/>
      <c r="CG541" s="137"/>
      <c r="CH541" s="137"/>
      <c r="CI541" s="137"/>
      <c r="CJ541" s="137"/>
      <c r="CK541" s="137"/>
      <c r="CL541" s="137"/>
      <c r="CM541" s="137"/>
      <c r="CN541" s="137"/>
      <c r="CO541" s="137"/>
      <c r="CP541" s="137"/>
      <c r="CQ541" s="137"/>
      <c r="CR541" s="137"/>
      <c r="CS541" s="137"/>
      <c r="CT541" s="137"/>
      <c r="CU541" s="137"/>
      <c r="CV541" s="137"/>
      <c r="CW541" s="137"/>
      <c r="CX541" s="137"/>
      <c r="CY541" s="137"/>
      <c r="CZ541" s="137"/>
      <c r="DA541" s="137"/>
      <c r="DB541" s="137"/>
      <c r="DC541" s="137"/>
      <c r="DD541" s="137"/>
    </row>
    <row r="542" spans="1:108" ht="18.600000000000001">
      <c r="A542" s="135"/>
      <c r="B542" s="138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  <c r="AI542" s="137"/>
      <c r="AJ542" s="137"/>
      <c r="AK542" s="137"/>
      <c r="AL542" s="137"/>
      <c r="AM542" s="137"/>
      <c r="AN542" s="137"/>
      <c r="AO542" s="137"/>
      <c r="AP542" s="137"/>
      <c r="AQ542" s="137"/>
      <c r="AR542" s="137"/>
      <c r="AS542" s="137"/>
      <c r="AT542" s="137"/>
      <c r="AU542" s="137"/>
      <c r="AV542" s="137"/>
      <c r="AW542" s="137"/>
      <c r="AX542" s="137"/>
      <c r="AY542" s="137"/>
      <c r="AZ542" s="137"/>
      <c r="BA542" s="137"/>
      <c r="BB542" s="137"/>
      <c r="BC542" s="137"/>
      <c r="BD542" s="137"/>
      <c r="BE542" s="137"/>
      <c r="BF542" s="137"/>
      <c r="BG542" s="137"/>
      <c r="BH542" s="137"/>
      <c r="BI542" s="137"/>
      <c r="BJ542" s="137"/>
      <c r="BK542" s="137"/>
      <c r="BL542" s="137"/>
      <c r="BM542" s="137"/>
      <c r="BN542" s="137"/>
      <c r="BO542" s="137"/>
      <c r="BP542" s="137"/>
      <c r="BQ542" s="137"/>
      <c r="BR542" s="137"/>
      <c r="BS542" s="137"/>
      <c r="BT542" s="137"/>
      <c r="BU542" s="137"/>
      <c r="BV542" s="137"/>
      <c r="BW542" s="137"/>
      <c r="BX542" s="137"/>
      <c r="BY542" s="137"/>
      <c r="BZ542" s="137"/>
      <c r="CA542" s="137"/>
      <c r="CB542" s="137"/>
      <c r="CC542" s="137"/>
      <c r="CD542" s="137"/>
      <c r="CE542" s="137"/>
      <c r="CF542" s="137"/>
      <c r="CG542" s="137"/>
      <c r="CH542" s="137"/>
      <c r="CI542" s="137"/>
      <c r="CJ542" s="137"/>
      <c r="CK542" s="137"/>
      <c r="CL542" s="137"/>
      <c r="CM542" s="137"/>
      <c r="CN542" s="137"/>
      <c r="CO542" s="137"/>
      <c r="CP542" s="137"/>
      <c r="CQ542" s="137"/>
      <c r="CR542" s="137"/>
      <c r="CS542" s="137"/>
      <c r="CT542" s="137"/>
      <c r="CU542" s="137"/>
      <c r="CV542" s="137"/>
      <c r="CW542" s="137"/>
      <c r="CX542" s="137"/>
      <c r="CY542" s="137"/>
      <c r="CZ542" s="137"/>
      <c r="DA542" s="137"/>
      <c r="DB542" s="137"/>
      <c r="DC542" s="137"/>
      <c r="DD542" s="137"/>
    </row>
    <row r="543" spans="1:108" ht="18.600000000000001">
      <c r="A543" s="135"/>
      <c r="B543" s="138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  <c r="AI543" s="137"/>
      <c r="AJ543" s="137"/>
      <c r="AK543" s="137"/>
      <c r="AL543" s="137"/>
      <c r="AM543" s="137"/>
      <c r="AN543" s="137"/>
      <c r="AO543" s="137"/>
      <c r="AP543" s="137"/>
      <c r="AQ543" s="137"/>
      <c r="AR543" s="137"/>
      <c r="AS543" s="137"/>
      <c r="AT543" s="137"/>
      <c r="AU543" s="137"/>
      <c r="AV543" s="137"/>
      <c r="AW543" s="137"/>
      <c r="AX543" s="137"/>
      <c r="AY543" s="137"/>
      <c r="AZ543" s="137"/>
      <c r="BA543" s="137"/>
      <c r="BB543" s="137"/>
      <c r="BC543" s="137"/>
      <c r="BD543" s="137"/>
      <c r="BE543" s="137"/>
      <c r="BF543" s="137"/>
      <c r="BG543" s="137"/>
      <c r="BH543" s="137"/>
      <c r="BI543" s="137"/>
      <c r="BJ543" s="137"/>
      <c r="BK543" s="137"/>
      <c r="BL543" s="137"/>
      <c r="BM543" s="137"/>
      <c r="BN543" s="137"/>
      <c r="BO543" s="137"/>
      <c r="BP543" s="137"/>
      <c r="BQ543" s="137"/>
      <c r="BR543" s="137"/>
      <c r="BS543" s="137"/>
      <c r="BT543" s="137"/>
      <c r="BU543" s="137"/>
      <c r="BV543" s="137"/>
      <c r="BW543" s="137"/>
      <c r="BX543" s="137"/>
      <c r="BY543" s="137"/>
      <c r="BZ543" s="137"/>
      <c r="CA543" s="137"/>
      <c r="CB543" s="137"/>
      <c r="CC543" s="137"/>
      <c r="CD543" s="137"/>
      <c r="CE543" s="137"/>
      <c r="CF543" s="137"/>
      <c r="CG543" s="137"/>
      <c r="CH543" s="137"/>
      <c r="CI543" s="137"/>
      <c r="CJ543" s="137"/>
      <c r="CK543" s="137"/>
      <c r="CL543" s="137"/>
      <c r="CM543" s="137"/>
      <c r="CN543" s="137"/>
      <c r="CO543" s="137"/>
      <c r="CP543" s="137"/>
      <c r="CQ543" s="137"/>
      <c r="CR543" s="137"/>
      <c r="CS543" s="137"/>
      <c r="CT543" s="137"/>
      <c r="CU543" s="137"/>
      <c r="CV543" s="137"/>
      <c r="CW543" s="137"/>
      <c r="CX543" s="137"/>
      <c r="CY543" s="137"/>
      <c r="CZ543" s="137"/>
      <c r="DA543" s="137"/>
      <c r="DB543" s="137"/>
      <c r="DC543" s="137"/>
      <c r="DD543" s="137"/>
    </row>
    <row r="544" spans="1:108" ht="18.600000000000001">
      <c r="A544" s="135"/>
      <c r="B544" s="138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  <c r="AI544" s="137"/>
      <c r="AJ544" s="137"/>
      <c r="AK544" s="137"/>
      <c r="AL544" s="137"/>
      <c r="AM544" s="137"/>
      <c r="AN544" s="137"/>
      <c r="AO544" s="137"/>
      <c r="AP544" s="137"/>
      <c r="AQ544" s="137"/>
      <c r="AR544" s="137"/>
      <c r="AS544" s="137"/>
      <c r="AT544" s="137"/>
      <c r="AU544" s="137"/>
      <c r="AV544" s="137"/>
      <c r="AW544" s="137"/>
      <c r="AX544" s="137"/>
      <c r="AY544" s="137"/>
      <c r="AZ544" s="137"/>
      <c r="BA544" s="137"/>
      <c r="BB544" s="137"/>
      <c r="BC544" s="137"/>
      <c r="BD544" s="137"/>
      <c r="BE544" s="137"/>
      <c r="BF544" s="137"/>
      <c r="BG544" s="137"/>
      <c r="BH544" s="137"/>
      <c r="BI544" s="137"/>
      <c r="BJ544" s="137"/>
      <c r="BK544" s="137"/>
      <c r="BL544" s="137"/>
      <c r="BM544" s="137"/>
      <c r="BN544" s="137"/>
      <c r="BO544" s="137"/>
      <c r="BP544" s="137"/>
      <c r="BQ544" s="137"/>
      <c r="BR544" s="137"/>
      <c r="BS544" s="137"/>
      <c r="BT544" s="137"/>
      <c r="BU544" s="137"/>
      <c r="BV544" s="137"/>
      <c r="BW544" s="137"/>
      <c r="BX544" s="137"/>
      <c r="BY544" s="137"/>
      <c r="BZ544" s="137"/>
      <c r="CA544" s="137"/>
      <c r="CB544" s="137"/>
      <c r="CC544" s="137"/>
      <c r="CD544" s="137"/>
      <c r="CE544" s="137"/>
      <c r="CF544" s="137"/>
      <c r="CG544" s="137"/>
      <c r="CH544" s="137"/>
      <c r="CI544" s="137"/>
      <c r="CJ544" s="137"/>
      <c r="CK544" s="137"/>
      <c r="CL544" s="137"/>
      <c r="CM544" s="137"/>
      <c r="CN544" s="137"/>
      <c r="CO544" s="137"/>
      <c r="CP544" s="137"/>
      <c r="CQ544" s="137"/>
      <c r="CR544" s="137"/>
      <c r="CS544" s="137"/>
      <c r="CT544" s="137"/>
      <c r="CU544" s="137"/>
      <c r="CV544" s="137"/>
      <c r="CW544" s="137"/>
      <c r="CX544" s="137"/>
      <c r="CY544" s="137"/>
      <c r="CZ544" s="137"/>
      <c r="DA544" s="137"/>
      <c r="DB544" s="137"/>
      <c r="DC544" s="137"/>
      <c r="DD544" s="137"/>
    </row>
    <row r="545" spans="1:108" ht="18.600000000000001">
      <c r="A545" s="135"/>
      <c r="B545" s="138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  <c r="AI545" s="137"/>
      <c r="AJ545" s="137"/>
      <c r="AK545" s="137"/>
      <c r="AL545" s="137"/>
      <c r="AM545" s="137"/>
      <c r="AN545" s="137"/>
      <c r="AO545" s="137"/>
      <c r="AP545" s="137"/>
      <c r="AQ545" s="137"/>
      <c r="AR545" s="137"/>
      <c r="AS545" s="137"/>
      <c r="AT545" s="137"/>
      <c r="AU545" s="137"/>
      <c r="AV545" s="137"/>
      <c r="AW545" s="137"/>
      <c r="AX545" s="137"/>
      <c r="AY545" s="137"/>
      <c r="AZ545" s="137"/>
      <c r="BA545" s="137"/>
      <c r="BB545" s="137"/>
      <c r="BC545" s="137"/>
      <c r="BD545" s="137"/>
      <c r="BE545" s="137"/>
      <c r="BF545" s="137"/>
      <c r="BG545" s="137"/>
      <c r="BH545" s="137"/>
      <c r="BI545" s="137"/>
      <c r="BJ545" s="137"/>
      <c r="BK545" s="137"/>
      <c r="BL545" s="137"/>
      <c r="BM545" s="137"/>
      <c r="BN545" s="137"/>
      <c r="BO545" s="137"/>
      <c r="BP545" s="137"/>
      <c r="BQ545" s="137"/>
      <c r="BR545" s="137"/>
      <c r="BS545" s="137"/>
      <c r="BT545" s="137"/>
      <c r="BU545" s="137"/>
      <c r="BV545" s="137"/>
      <c r="BW545" s="137"/>
      <c r="BX545" s="137"/>
      <c r="BY545" s="137"/>
      <c r="BZ545" s="137"/>
      <c r="CA545" s="137"/>
      <c r="CB545" s="137"/>
      <c r="CC545" s="137"/>
      <c r="CD545" s="137"/>
      <c r="CE545" s="137"/>
      <c r="CF545" s="137"/>
      <c r="CG545" s="137"/>
      <c r="CH545" s="137"/>
      <c r="CI545" s="137"/>
      <c r="CJ545" s="137"/>
      <c r="CK545" s="137"/>
      <c r="CL545" s="137"/>
      <c r="CM545" s="137"/>
      <c r="CN545" s="137"/>
      <c r="CO545" s="137"/>
      <c r="CP545" s="137"/>
      <c r="CQ545" s="137"/>
      <c r="CR545" s="137"/>
      <c r="CS545" s="137"/>
      <c r="CT545" s="137"/>
      <c r="CU545" s="137"/>
      <c r="CV545" s="137"/>
      <c r="CW545" s="137"/>
      <c r="CX545" s="137"/>
      <c r="CY545" s="137"/>
      <c r="CZ545" s="137"/>
      <c r="DA545" s="137"/>
      <c r="DB545" s="137"/>
      <c r="DC545" s="137"/>
      <c r="DD545" s="137"/>
    </row>
    <row r="546" spans="1:108" ht="18.600000000000001">
      <c r="A546" s="135"/>
      <c r="B546" s="138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  <c r="AI546" s="137"/>
      <c r="AJ546" s="137"/>
      <c r="AK546" s="137"/>
      <c r="AL546" s="137"/>
      <c r="AM546" s="137"/>
      <c r="AN546" s="137"/>
      <c r="AO546" s="137"/>
      <c r="AP546" s="137"/>
      <c r="AQ546" s="137"/>
      <c r="AR546" s="137"/>
      <c r="AS546" s="137"/>
      <c r="AT546" s="137"/>
      <c r="AU546" s="137"/>
      <c r="AV546" s="137"/>
      <c r="AW546" s="137"/>
      <c r="AX546" s="137"/>
      <c r="AY546" s="137"/>
      <c r="AZ546" s="137"/>
      <c r="BA546" s="137"/>
      <c r="BB546" s="137"/>
      <c r="BC546" s="137"/>
      <c r="BD546" s="137"/>
      <c r="BE546" s="137"/>
      <c r="BF546" s="137"/>
      <c r="BG546" s="137"/>
      <c r="BH546" s="137"/>
      <c r="BI546" s="137"/>
      <c r="BJ546" s="137"/>
      <c r="BK546" s="137"/>
      <c r="BL546" s="137"/>
      <c r="BM546" s="137"/>
      <c r="BN546" s="137"/>
      <c r="BO546" s="137"/>
      <c r="BP546" s="137"/>
      <c r="BQ546" s="137"/>
      <c r="BR546" s="137"/>
      <c r="BS546" s="137"/>
      <c r="BT546" s="137"/>
      <c r="BU546" s="137"/>
      <c r="BV546" s="137"/>
      <c r="BW546" s="137"/>
      <c r="BX546" s="137"/>
      <c r="BY546" s="137"/>
      <c r="BZ546" s="137"/>
      <c r="CA546" s="137"/>
      <c r="CB546" s="137"/>
      <c r="CC546" s="137"/>
      <c r="CD546" s="137"/>
      <c r="CE546" s="137"/>
      <c r="CF546" s="137"/>
      <c r="CG546" s="137"/>
      <c r="CH546" s="137"/>
      <c r="CI546" s="137"/>
      <c r="CJ546" s="137"/>
      <c r="CK546" s="137"/>
      <c r="CL546" s="137"/>
      <c r="CM546" s="137"/>
      <c r="CN546" s="137"/>
      <c r="CO546" s="137"/>
      <c r="CP546" s="137"/>
      <c r="CQ546" s="137"/>
      <c r="CR546" s="137"/>
      <c r="CS546" s="137"/>
      <c r="CT546" s="137"/>
      <c r="CU546" s="137"/>
      <c r="CV546" s="137"/>
      <c r="CW546" s="137"/>
      <c r="CX546" s="137"/>
      <c r="CY546" s="137"/>
      <c r="CZ546" s="137"/>
      <c r="DA546" s="137"/>
      <c r="DB546" s="137"/>
      <c r="DC546" s="137"/>
      <c r="DD546" s="137"/>
    </row>
    <row r="547" spans="1:108" ht="18.600000000000001">
      <c r="A547" s="135"/>
      <c r="B547" s="138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  <c r="AI547" s="137"/>
      <c r="AJ547" s="137"/>
      <c r="AK547" s="137"/>
      <c r="AL547" s="137"/>
      <c r="AM547" s="137"/>
      <c r="AN547" s="137"/>
      <c r="AO547" s="137"/>
      <c r="AP547" s="137"/>
      <c r="AQ547" s="137"/>
      <c r="AR547" s="137"/>
      <c r="AS547" s="137"/>
      <c r="AT547" s="137"/>
      <c r="AU547" s="137"/>
      <c r="AV547" s="137"/>
      <c r="AW547" s="137"/>
      <c r="AX547" s="137"/>
      <c r="AY547" s="137"/>
      <c r="AZ547" s="137"/>
      <c r="BA547" s="137"/>
      <c r="BB547" s="137"/>
      <c r="BC547" s="137"/>
      <c r="BD547" s="137"/>
      <c r="BE547" s="137"/>
      <c r="BF547" s="137"/>
      <c r="BG547" s="137"/>
      <c r="BH547" s="137"/>
      <c r="BI547" s="137"/>
      <c r="BJ547" s="137"/>
      <c r="BK547" s="137"/>
      <c r="BL547" s="137"/>
      <c r="BM547" s="137"/>
      <c r="BN547" s="137"/>
      <c r="BO547" s="137"/>
      <c r="BP547" s="137"/>
      <c r="BQ547" s="137"/>
      <c r="BR547" s="137"/>
      <c r="BS547" s="137"/>
      <c r="BT547" s="137"/>
      <c r="BU547" s="137"/>
      <c r="BV547" s="137"/>
      <c r="BW547" s="137"/>
      <c r="BX547" s="137"/>
      <c r="BY547" s="137"/>
      <c r="BZ547" s="137"/>
      <c r="CA547" s="137"/>
      <c r="CB547" s="137"/>
      <c r="CC547" s="137"/>
      <c r="CD547" s="137"/>
      <c r="CE547" s="137"/>
      <c r="CF547" s="137"/>
      <c r="CG547" s="137"/>
      <c r="CH547" s="137"/>
      <c r="CI547" s="137"/>
      <c r="CJ547" s="137"/>
      <c r="CK547" s="137"/>
      <c r="CL547" s="137"/>
      <c r="CM547" s="137"/>
      <c r="CN547" s="137"/>
      <c r="CO547" s="137"/>
      <c r="CP547" s="137"/>
      <c r="CQ547" s="137"/>
      <c r="CR547" s="137"/>
      <c r="CS547" s="137"/>
      <c r="CT547" s="137"/>
      <c r="CU547" s="137"/>
      <c r="CV547" s="137"/>
      <c r="CW547" s="137"/>
      <c r="CX547" s="137"/>
      <c r="CY547" s="137"/>
      <c r="CZ547" s="137"/>
      <c r="DA547" s="137"/>
      <c r="DB547" s="137"/>
      <c r="DC547" s="137"/>
      <c r="DD547" s="137"/>
    </row>
    <row r="548" spans="1:108" ht="18.600000000000001">
      <c r="A548" s="135"/>
      <c r="B548" s="138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  <c r="AI548" s="137"/>
      <c r="AJ548" s="137"/>
      <c r="AK548" s="137"/>
      <c r="AL548" s="137"/>
      <c r="AM548" s="137"/>
      <c r="AN548" s="137"/>
      <c r="AO548" s="137"/>
      <c r="AP548" s="137"/>
      <c r="AQ548" s="137"/>
      <c r="AR548" s="137"/>
      <c r="AS548" s="137"/>
      <c r="AT548" s="137"/>
      <c r="AU548" s="137"/>
      <c r="AV548" s="137"/>
      <c r="AW548" s="137"/>
      <c r="AX548" s="137"/>
      <c r="AY548" s="137"/>
      <c r="AZ548" s="137"/>
      <c r="BA548" s="137"/>
      <c r="BB548" s="137"/>
      <c r="BC548" s="137"/>
      <c r="BD548" s="137"/>
      <c r="BE548" s="137"/>
      <c r="BF548" s="137"/>
      <c r="BG548" s="137"/>
      <c r="BH548" s="137"/>
      <c r="BI548" s="137"/>
      <c r="BJ548" s="137"/>
      <c r="BK548" s="137"/>
      <c r="BL548" s="137"/>
      <c r="BM548" s="137"/>
      <c r="BN548" s="137"/>
      <c r="BO548" s="137"/>
      <c r="BP548" s="137"/>
      <c r="BQ548" s="137"/>
      <c r="BR548" s="137"/>
      <c r="BS548" s="137"/>
      <c r="BT548" s="137"/>
      <c r="BU548" s="137"/>
      <c r="BV548" s="137"/>
      <c r="BW548" s="137"/>
      <c r="BX548" s="137"/>
      <c r="BY548" s="137"/>
      <c r="BZ548" s="137"/>
      <c r="CA548" s="137"/>
      <c r="CB548" s="137"/>
      <c r="CC548" s="137"/>
      <c r="CD548" s="137"/>
      <c r="CE548" s="137"/>
      <c r="CF548" s="137"/>
      <c r="CG548" s="137"/>
      <c r="CH548" s="137"/>
      <c r="CI548" s="137"/>
      <c r="CJ548" s="137"/>
      <c r="CK548" s="137"/>
      <c r="CL548" s="137"/>
      <c r="CM548" s="137"/>
      <c r="CN548" s="137"/>
      <c r="CO548" s="137"/>
      <c r="CP548" s="137"/>
      <c r="CQ548" s="137"/>
      <c r="CR548" s="137"/>
      <c r="CS548" s="137"/>
      <c r="CT548" s="137"/>
      <c r="CU548" s="137"/>
      <c r="CV548" s="137"/>
      <c r="CW548" s="137"/>
      <c r="CX548" s="137"/>
      <c r="CY548" s="137"/>
      <c r="CZ548" s="137"/>
      <c r="DA548" s="137"/>
      <c r="DB548" s="137"/>
      <c r="DC548" s="137"/>
      <c r="DD548" s="137"/>
    </row>
    <row r="549" spans="1:108" ht="18.600000000000001">
      <c r="A549" s="135"/>
      <c r="B549" s="138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  <c r="AI549" s="137"/>
      <c r="AJ549" s="137"/>
      <c r="AK549" s="137"/>
      <c r="AL549" s="137"/>
      <c r="AM549" s="137"/>
      <c r="AN549" s="137"/>
      <c r="AO549" s="137"/>
      <c r="AP549" s="137"/>
      <c r="AQ549" s="137"/>
      <c r="AR549" s="137"/>
      <c r="AS549" s="137"/>
      <c r="AT549" s="137"/>
      <c r="AU549" s="137"/>
      <c r="AV549" s="137"/>
      <c r="AW549" s="137"/>
      <c r="AX549" s="137"/>
      <c r="AY549" s="137"/>
      <c r="AZ549" s="137"/>
      <c r="BA549" s="137"/>
      <c r="BB549" s="137"/>
      <c r="BC549" s="137"/>
      <c r="BD549" s="137"/>
      <c r="BE549" s="137"/>
      <c r="BF549" s="137"/>
      <c r="BG549" s="137"/>
      <c r="BH549" s="137"/>
      <c r="BI549" s="137"/>
      <c r="BJ549" s="137"/>
      <c r="BK549" s="137"/>
      <c r="BL549" s="137"/>
      <c r="BM549" s="137"/>
      <c r="BN549" s="137"/>
      <c r="BO549" s="137"/>
      <c r="BP549" s="137"/>
      <c r="BQ549" s="137"/>
      <c r="BR549" s="137"/>
      <c r="BS549" s="137"/>
      <c r="BT549" s="137"/>
      <c r="BU549" s="137"/>
      <c r="BV549" s="137"/>
      <c r="BW549" s="137"/>
      <c r="BX549" s="137"/>
      <c r="BY549" s="137"/>
      <c r="BZ549" s="137"/>
      <c r="CA549" s="137"/>
      <c r="CB549" s="137"/>
      <c r="CC549" s="137"/>
      <c r="CD549" s="137"/>
      <c r="CE549" s="137"/>
      <c r="CF549" s="137"/>
      <c r="CG549" s="137"/>
      <c r="CH549" s="137"/>
      <c r="CI549" s="137"/>
      <c r="CJ549" s="137"/>
      <c r="CK549" s="137"/>
      <c r="CL549" s="137"/>
      <c r="CM549" s="137"/>
      <c r="CN549" s="137"/>
      <c r="CO549" s="137"/>
      <c r="CP549" s="137"/>
      <c r="CQ549" s="137"/>
      <c r="CR549" s="137"/>
      <c r="CS549" s="137"/>
      <c r="CT549" s="137"/>
      <c r="CU549" s="137"/>
      <c r="CV549" s="137"/>
      <c r="CW549" s="137"/>
      <c r="CX549" s="137"/>
      <c r="CY549" s="137"/>
      <c r="CZ549" s="137"/>
      <c r="DA549" s="137"/>
      <c r="DB549" s="137"/>
      <c r="DC549" s="137"/>
      <c r="DD549" s="137"/>
    </row>
    <row r="550" spans="1:108" ht="18.600000000000001">
      <c r="A550" s="135"/>
      <c r="B550" s="138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  <c r="AI550" s="137"/>
      <c r="AJ550" s="137"/>
      <c r="AK550" s="137"/>
      <c r="AL550" s="137"/>
      <c r="AM550" s="137"/>
      <c r="AN550" s="137"/>
      <c r="AO550" s="137"/>
      <c r="AP550" s="137"/>
      <c r="AQ550" s="137"/>
      <c r="AR550" s="137"/>
      <c r="AS550" s="137"/>
      <c r="AT550" s="137"/>
      <c r="AU550" s="137"/>
      <c r="AV550" s="137"/>
      <c r="AW550" s="137"/>
      <c r="AX550" s="137"/>
      <c r="AY550" s="137"/>
      <c r="AZ550" s="137"/>
      <c r="BA550" s="137"/>
      <c r="BB550" s="137"/>
      <c r="BC550" s="137"/>
      <c r="BD550" s="137"/>
      <c r="BE550" s="137"/>
      <c r="BF550" s="137"/>
      <c r="BG550" s="137"/>
      <c r="BH550" s="137"/>
      <c r="BI550" s="137"/>
      <c r="BJ550" s="137"/>
      <c r="BK550" s="137"/>
      <c r="BL550" s="137"/>
      <c r="BM550" s="137"/>
      <c r="BN550" s="137"/>
      <c r="BO550" s="137"/>
      <c r="BP550" s="137"/>
      <c r="BQ550" s="137"/>
      <c r="BR550" s="137"/>
      <c r="BS550" s="137"/>
      <c r="BT550" s="137"/>
      <c r="BU550" s="137"/>
      <c r="BV550" s="137"/>
      <c r="BW550" s="137"/>
      <c r="BX550" s="137"/>
      <c r="BY550" s="137"/>
      <c r="BZ550" s="137"/>
      <c r="CA550" s="137"/>
      <c r="CB550" s="137"/>
      <c r="CC550" s="137"/>
      <c r="CD550" s="137"/>
      <c r="CE550" s="137"/>
      <c r="CF550" s="137"/>
      <c r="CG550" s="137"/>
      <c r="CH550" s="137"/>
      <c r="CI550" s="137"/>
      <c r="CJ550" s="137"/>
      <c r="CK550" s="137"/>
      <c r="CL550" s="137"/>
      <c r="CM550" s="137"/>
      <c r="CN550" s="137"/>
      <c r="CO550" s="137"/>
      <c r="CP550" s="137"/>
      <c r="CQ550" s="137"/>
      <c r="CR550" s="137"/>
      <c r="CS550" s="137"/>
      <c r="CT550" s="137"/>
      <c r="CU550" s="137"/>
      <c r="CV550" s="137"/>
      <c r="CW550" s="137"/>
      <c r="CX550" s="137"/>
      <c r="CY550" s="137"/>
      <c r="CZ550" s="137"/>
      <c r="DA550" s="137"/>
      <c r="DB550" s="137"/>
      <c r="DC550" s="137"/>
      <c r="DD550" s="137"/>
    </row>
    <row r="551" spans="1:108" ht="18.600000000000001">
      <c r="A551" s="135"/>
      <c r="B551" s="138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  <c r="AI551" s="137"/>
      <c r="AJ551" s="137"/>
      <c r="AK551" s="137"/>
      <c r="AL551" s="137"/>
      <c r="AM551" s="137"/>
      <c r="AN551" s="137"/>
      <c r="AO551" s="137"/>
      <c r="AP551" s="137"/>
      <c r="AQ551" s="137"/>
      <c r="AR551" s="137"/>
      <c r="AS551" s="137"/>
      <c r="AT551" s="137"/>
      <c r="AU551" s="137"/>
      <c r="AV551" s="137"/>
      <c r="AW551" s="137"/>
      <c r="AX551" s="137"/>
      <c r="AY551" s="137"/>
      <c r="AZ551" s="137"/>
      <c r="BA551" s="137"/>
      <c r="BB551" s="137"/>
      <c r="BC551" s="137"/>
      <c r="BD551" s="137"/>
      <c r="BE551" s="137"/>
      <c r="BF551" s="137"/>
      <c r="BG551" s="137"/>
      <c r="BH551" s="137"/>
      <c r="BI551" s="137"/>
      <c r="BJ551" s="137"/>
      <c r="BK551" s="137"/>
      <c r="BL551" s="137"/>
      <c r="BM551" s="137"/>
      <c r="BN551" s="137"/>
      <c r="BO551" s="137"/>
      <c r="BP551" s="137"/>
      <c r="BQ551" s="137"/>
      <c r="BR551" s="137"/>
      <c r="BS551" s="137"/>
      <c r="BT551" s="137"/>
      <c r="BU551" s="137"/>
      <c r="BV551" s="137"/>
      <c r="BW551" s="137"/>
      <c r="BX551" s="137"/>
      <c r="BY551" s="137"/>
      <c r="BZ551" s="137"/>
      <c r="CA551" s="137"/>
      <c r="CB551" s="137"/>
      <c r="CC551" s="137"/>
      <c r="CD551" s="137"/>
      <c r="CE551" s="137"/>
      <c r="CF551" s="137"/>
      <c r="CG551" s="137"/>
      <c r="CH551" s="137"/>
      <c r="CI551" s="137"/>
      <c r="CJ551" s="137"/>
      <c r="CK551" s="137"/>
      <c r="CL551" s="137"/>
      <c r="CM551" s="137"/>
      <c r="CN551" s="137"/>
      <c r="CO551" s="137"/>
      <c r="CP551" s="137"/>
      <c r="CQ551" s="137"/>
      <c r="CR551" s="137"/>
      <c r="CS551" s="137"/>
      <c r="CT551" s="137"/>
      <c r="CU551" s="137"/>
      <c r="CV551" s="137"/>
      <c r="CW551" s="137"/>
      <c r="CX551" s="137"/>
      <c r="CY551" s="137"/>
      <c r="CZ551" s="137"/>
      <c r="DA551" s="137"/>
      <c r="DB551" s="137"/>
      <c r="DC551" s="137"/>
      <c r="DD551" s="137"/>
    </row>
    <row r="552" spans="1:108" ht="18.600000000000001">
      <c r="A552" s="135"/>
      <c r="B552" s="138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  <c r="AI552" s="137"/>
      <c r="AJ552" s="137"/>
      <c r="AK552" s="137"/>
      <c r="AL552" s="137"/>
      <c r="AM552" s="137"/>
      <c r="AN552" s="137"/>
      <c r="AO552" s="137"/>
      <c r="AP552" s="137"/>
      <c r="AQ552" s="137"/>
      <c r="AR552" s="137"/>
      <c r="AS552" s="137"/>
      <c r="AT552" s="137"/>
      <c r="AU552" s="137"/>
      <c r="AV552" s="137"/>
      <c r="AW552" s="137"/>
      <c r="AX552" s="137"/>
      <c r="AY552" s="137"/>
      <c r="AZ552" s="137"/>
      <c r="BA552" s="137"/>
      <c r="BB552" s="137"/>
      <c r="BC552" s="137"/>
      <c r="BD552" s="137"/>
      <c r="BE552" s="137"/>
      <c r="BF552" s="137"/>
      <c r="BG552" s="137"/>
      <c r="BH552" s="137"/>
      <c r="BI552" s="137"/>
      <c r="BJ552" s="137"/>
      <c r="BK552" s="137"/>
      <c r="BL552" s="137"/>
      <c r="BM552" s="137"/>
      <c r="BN552" s="137"/>
      <c r="BO552" s="137"/>
      <c r="BP552" s="137"/>
      <c r="BQ552" s="137"/>
      <c r="BR552" s="137"/>
      <c r="BS552" s="137"/>
      <c r="BT552" s="137"/>
      <c r="BU552" s="137"/>
      <c r="BV552" s="137"/>
      <c r="BW552" s="137"/>
      <c r="BX552" s="137"/>
      <c r="BY552" s="137"/>
      <c r="BZ552" s="137"/>
      <c r="CA552" s="137"/>
      <c r="CB552" s="137"/>
      <c r="CC552" s="137"/>
      <c r="CD552" s="137"/>
      <c r="CE552" s="137"/>
      <c r="CF552" s="137"/>
      <c r="CG552" s="137"/>
      <c r="CH552" s="137"/>
      <c r="CI552" s="137"/>
      <c r="CJ552" s="137"/>
      <c r="CK552" s="137"/>
      <c r="CL552" s="137"/>
      <c r="CM552" s="137"/>
      <c r="CN552" s="137"/>
      <c r="CO552" s="137"/>
      <c r="CP552" s="137"/>
      <c r="CQ552" s="137"/>
      <c r="CR552" s="137"/>
      <c r="CS552" s="137"/>
      <c r="CT552" s="137"/>
      <c r="CU552" s="137"/>
      <c r="CV552" s="137"/>
      <c r="CW552" s="137"/>
      <c r="CX552" s="137"/>
      <c r="CY552" s="137"/>
      <c r="CZ552" s="137"/>
      <c r="DA552" s="137"/>
      <c r="DB552" s="137"/>
      <c r="DC552" s="137"/>
      <c r="DD552" s="137"/>
    </row>
    <row r="553" spans="1:108" ht="18.600000000000001">
      <c r="A553" s="135"/>
      <c r="B553" s="138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  <c r="AI553" s="137"/>
      <c r="AJ553" s="137"/>
      <c r="AK553" s="137"/>
      <c r="AL553" s="137"/>
      <c r="AM553" s="137"/>
      <c r="AN553" s="137"/>
      <c r="AO553" s="137"/>
      <c r="AP553" s="137"/>
      <c r="AQ553" s="137"/>
      <c r="AR553" s="137"/>
      <c r="AS553" s="137"/>
      <c r="AT553" s="137"/>
      <c r="AU553" s="137"/>
      <c r="AV553" s="137"/>
      <c r="AW553" s="137"/>
      <c r="AX553" s="137"/>
      <c r="AY553" s="137"/>
      <c r="AZ553" s="137"/>
      <c r="BA553" s="137"/>
      <c r="BB553" s="137"/>
      <c r="BC553" s="137"/>
      <c r="BD553" s="137"/>
      <c r="BE553" s="137"/>
      <c r="BF553" s="137"/>
      <c r="BG553" s="137"/>
      <c r="BH553" s="137"/>
      <c r="BI553" s="137"/>
      <c r="BJ553" s="137"/>
      <c r="BK553" s="137"/>
      <c r="BL553" s="137"/>
      <c r="BM553" s="137"/>
      <c r="BN553" s="137"/>
      <c r="BO553" s="137"/>
      <c r="BP553" s="137"/>
      <c r="BQ553" s="137"/>
      <c r="BR553" s="137"/>
      <c r="BS553" s="137"/>
      <c r="BT553" s="137"/>
      <c r="BU553" s="137"/>
      <c r="BV553" s="137"/>
      <c r="BW553" s="137"/>
      <c r="BX553" s="137"/>
      <c r="BY553" s="137"/>
      <c r="BZ553" s="137"/>
      <c r="CA553" s="137"/>
      <c r="CB553" s="137"/>
      <c r="CC553" s="137"/>
      <c r="CD553" s="137"/>
      <c r="CE553" s="137"/>
      <c r="CF553" s="137"/>
      <c r="CG553" s="137"/>
      <c r="CH553" s="137"/>
      <c r="CI553" s="137"/>
      <c r="CJ553" s="137"/>
      <c r="CK553" s="137"/>
      <c r="CL553" s="137"/>
      <c r="CM553" s="137"/>
      <c r="CN553" s="137"/>
      <c r="CO553" s="137"/>
      <c r="CP553" s="137"/>
      <c r="CQ553" s="137"/>
      <c r="CR553" s="137"/>
      <c r="CS553" s="137"/>
      <c r="CT553" s="137"/>
      <c r="CU553" s="137"/>
      <c r="CV553" s="137"/>
      <c r="CW553" s="137"/>
      <c r="CX553" s="137"/>
      <c r="CY553" s="137"/>
      <c r="CZ553" s="137"/>
      <c r="DA553" s="137"/>
      <c r="DB553" s="137"/>
      <c r="DC553" s="137"/>
      <c r="DD553" s="137"/>
    </row>
    <row r="554" spans="1:108" ht="18.600000000000001">
      <c r="A554" s="135"/>
      <c r="B554" s="138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  <c r="AI554" s="137"/>
      <c r="AJ554" s="137"/>
      <c r="AK554" s="137"/>
      <c r="AL554" s="137"/>
      <c r="AM554" s="137"/>
      <c r="AN554" s="137"/>
      <c r="AO554" s="137"/>
      <c r="AP554" s="137"/>
      <c r="AQ554" s="137"/>
      <c r="AR554" s="137"/>
      <c r="AS554" s="137"/>
      <c r="AT554" s="137"/>
      <c r="AU554" s="137"/>
      <c r="AV554" s="137"/>
      <c r="AW554" s="137"/>
      <c r="AX554" s="137"/>
      <c r="AY554" s="137"/>
      <c r="AZ554" s="137"/>
      <c r="BA554" s="137"/>
      <c r="BB554" s="137"/>
      <c r="BC554" s="137"/>
      <c r="BD554" s="137"/>
      <c r="BE554" s="137"/>
      <c r="BF554" s="137"/>
      <c r="BG554" s="137"/>
      <c r="BH554" s="137"/>
      <c r="BI554" s="137"/>
      <c r="BJ554" s="137"/>
      <c r="BK554" s="137"/>
      <c r="BL554" s="137"/>
      <c r="BM554" s="137"/>
      <c r="BN554" s="137"/>
      <c r="BO554" s="137"/>
      <c r="BP554" s="137"/>
      <c r="BQ554" s="137"/>
      <c r="BR554" s="137"/>
      <c r="BS554" s="137"/>
      <c r="BT554" s="137"/>
      <c r="BU554" s="137"/>
      <c r="BV554" s="137"/>
      <c r="BW554" s="137"/>
      <c r="BX554" s="137"/>
      <c r="BY554" s="137"/>
      <c r="BZ554" s="137"/>
      <c r="CA554" s="137"/>
      <c r="CB554" s="137"/>
      <c r="CC554" s="137"/>
      <c r="CD554" s="137"/>
      <c r="CE554" s="137"/>
      <c r="CF554" s="137"/>
      <c r="CG554" s="137"/>
      <c r="CH554" s="137"/>
      <c r="CI554" s="137"/>
      <c r="CJ554" s="137"/>
      <c r="CK554" s="137"/>
      <c r="CL554" s="137"/>
      <c r="CM554" s="137"/>
      <c r="CN554" s="137"/>
      <c r="CO554" s="137"/>
      <c r="CP554" s="137"/>
      <c r="CQ554" s="137"/>
      <c r="CR554" s="137"/>
      <c r="CS554" s="137"/>
      <c r="CT554" s="137"/>
      <c r="CU554" s="137"/>
      <c r="CV554" s="137"/>
      <c r="CW554" s="137"/>
      <c r="CX554" s="137"/>
      <c r="CY554" s="137"/>
      <c r="CZ554" s="137"/>
      <c r="DA554" s="137"/>
      <c r="DB554" s="137"/>
      <c r="DC554" s="137"/>
      <c r="DD554" s="137"/>
    </row>
    <row r="555" spans="1:108" ht="18.600000000000001">
      <c r="A555" s="135"/>
      <c r="B555" s="138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  <c r="AI555" s="137"/>
      <c r="AJ555" s="137"/>
      <c r="AK555" s="137"/>
      <c r="AL555" s="137"/>
      <c r="AM555" s="137"/>
      <c r="AN555" s="137"/>
      <c r="AO555" s="137"/>
      <c r="AP555" s="137"/>
      <c r="AQ555" s="137"/>
      <c r="AR555" s="137"/>
      <c r="AS555" s="137"/>
      <c r="AT555" s="137"/>
      <c r="AU555" s="137"/>
      <c r="AV555" s="137"/>
      <c r="AW555" s="137"/>
      <c r="AX555" s="137"/>
      <c r="AY555" s="137"/>
      <c r="AZ555" s="137"/>
      <c r="BA555" s="137"/>
      <c r="BB555" s="137"/>
      <c r="BC555" s="137"/>
      <c r="BD555" s="137"/>
      <c r="BE555" s="137"/>
      <c r="BF555" s="137"/>
      <c r="BG555" s="137"/>
      <c r="BH555" s="137"/>
      <c r="BI555" s="137"/>
      <c r="BJ555" s="137"/>
      <c r="BK555" s="137"/>
      <c r="BL555" s="137"/>
      <c r="BM555" s="137"/>
      <c r="BN555" s="137"/>
      <c r="BO555" s="137"/>
      <c r="BP555" s="137"/>
      <c r="BQ555" s="137"/>
      <c r="BR555" s="137"/>
      <c r="BS555" s="137"/>
      <c r="BT555" s="137"/>
      <c r="BU555" s="137"/>
      <c r="BV555" s="137"/>
      <c r="BW555" s="137"/>
      <c r="BX555" s="137"/>
      <c r="BY555" s="137"/>
      <c r="BZ555" s="137"/>
      <c r="CA555" s="137"/>
      <c r="CB555" s="137"/>
      <c r="CC555" s="137"/>
      <c r="CD555" s="137"/>
      <c r="CE555" s="137"/>
      <c r="CF555" s="137"/>
      <c r="CG555" s="137"/>
      <c r="CH555" s="137"/>
      <c r="CI555" s="137"/>
      <c r="CJ555" s="137"/>
      <c r="CK555" s="137"/>
      <c r="CL555" s="137"/>
      <c r="CM555" s="137"/>
      <c r="CN555" s="137"/>
      <c r="CO555" s="137"/>
      <c r="CP555" s="137"/>
      <c r="CQ555" s="137"/>
      <c r="CR555" s="137"/>
      <c r="CS555" s="137"/>
      <c r="CT555" s="137"/>
      <c r="CU555" s="137"/>
      <c r="CV555" s="137"/>
      <c r="CW555" s="137"/>
      <c r="CX555" s="137"/>
      <c r="CY555" s="137"/>
      <c r="CZ555" s="137"/>
      <c r="DA555" s="137"/>
      <c r="DB555" s="137"/>
      <c r="DC555" s="137"/>
      <c r="DD555" s="137"/>
    </row>
    <row r="556" spans="1:108" ht="18.600000000000001">
      <c r="A556" s="135"/>
      <c r="B556" s="138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  <c r="AI556" s="137"/>
      <c r="AJ556" s="137"/>
      <c r="AK556" s="137"/>
      <c r="AL556" s="137"/>
      <c r="AM556" s="137"/>
      <c r="AN556" s="137"/>
      <c r="AO556" s="137"/>
      <c r="AP556" s="137"/>
      <c r="AQ556" s="137"/>
      <c r="AR556" s="137"/>
      <c r="AS556" s="137"/>
      <c r="AT556" s="137"/>
      <c r="AU556" s="137"/>
      <c r="AV556" s="137"/>
      <c r="AW556" s="137"/>
      <c r="AX556" s="137"/>
      <c r="AY556" s="137"/>
      <c r="AZ556" s="137"/>
      <c r="BA556" s="137"/>
      <c r="BB556" s="137"/>
      <c r="BC556" s="137"/>
      <c r="BD556" s="137"/>
      <c r="BE556" s="137"/>
      <c r="BF556" s="137"/>
      <c r="BG556" s="137"/>
      <c r="BH556" s="137"/>
      <c r="BI556" s="137"/>
      <c r="BJ556" s="137"/>
      <c r="BK556" s="137"/>
      <c r="BL556" s="137"/>
      <c r="BM556" s="137"/>
      <c r="BN556" s="137"/>
      <c r="BO556" s="137"/>
      <c r="BP556" s="137"/>
      <c r="BQ556" s="137"/>
      <c r="BR556" s="137"/>
      <c r="BS556" s="137"/>
      <c r="BT556" s="137"/>
      <c r="BU556" s="137"/>
      <c r="BV556" s="137"/>
      <c r="BW556" s="137"/>
      <c r="BX556" s="137"/>
      <c r="BY556" s="137"/>
      <c r="BZ556" s="137"/>
      <c r="CA556" s="137"/>
      <c r="CB556" s="137"/>
      <c r="CC556" s="137"/>
      <c r="CD556" s="137"/>
      <c r="CE556" s="137"/>
      <c r="CF556" s="137"/>
      <c r="CG556" s="137"/>
      <c r="CH556" s="137"/>
      <c r="CI556" s="137"/>
      <c r="CJ556" s="137"/>
      <c r="CK556" s="137"/>
      <c r="CL556" s="137"/>
      <c r="CM556" s="137"/>
      <c r="CN556" s="137"/>
      <c r="CO556" s="137"/>
      <c r="CP556" s="137"/>
      <c r="CQ556" s="137"/>
      <c r="CR556" s="137"/>
      <c r="CS556" s="137"/>
      <c r="CT556" s="137"/>
      <c r="CU556" s="137"/>
      <c r="CV556" s="137"/>
      <c r="CW556" s="137"/>
      <c r="CX556" s="137"/>
      <c r="CY556" s="137"/>
      <c r="CZ556" s="137"/>
      <c r="DA556" s="137"/>
      <c r="DB556" s="137"/>
      <c r="DC556" s="137"/>
      <c r="DD556" s="137"/>
    </row>
    <row r="557" spans="1:108" ht="18.600000000000001">
      <c r="A557" s="135"/>
      <c r="B557" s="138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  <c r="AI557" s="137"/>
      <c r="AJ557" s="137"/>
      <c r="AK557" s="137"/>
      <c r="AL557" s="137"/>
      <c r="AM557" s="137"/>
      <c r="AN557" s="137"/>
      <c r="AO557" s="137"/>
      <c r="AP557" s="137"/>
      <c r="AQ557" s="137"/>
      <c r="AR557" s="137"/>
      <c r="AS557" s="137"/>
      <c r="AT557" s="137"/>
      <c r="AU557" s="137"/>
      <c r="AV557" s="137"/>
      <c r="AW557" s="137"/>
      <c r="AX557" s="137"/>
      <c r="AY557" s="137"/>
      <c r="AZ557" s="137"/>
      <c r="BA557" s="137"/>
      <c r="BB557" s="137"/>
      <c r="BC557" s="137"/>
      <c r="BD557" s="137"/>
      <c r="BE557" s="137"/>
      <c r="BF557" s="137"/>
      <c r="BG557" s="137"/>
      <c r="BH557" s="137"/>
      <c r="BI557" s="137"/>
      <c r="BJ557" s="137"/>
      <c r="BK557" s="137"/>
      <c r="BL557" s="137"/>
      <c r="BM557" s="137"/>
      <c r="BN557" s="137"/>
      <c r="BO557" s="137"/>
      <c r="BP557" s="137"/>
      <c r="BQ557" s="137"/>
      <c r="BR557" s="137"/>
      <c r="BS557" s="137"/>
      <c r="BT557" s="137"/>
      <c r="BU557" s="137"/>
      <c r="BV557" s="137"/>
      <c r="BW557" s="137"/>
      <c r="BX557" s="137"/>
      <c r="BY557" s="137"/>
      <c r="BZ557" s="137"/>
      <c r="CA557" s="137"/>
      <c r="CB557" s="137"/>
      <c r="CC557" s="137"/>
      <c r="CD557" s="137"/>
      <c r="CE557" s="137"/>
      <c r="CF557" s="137"/>
      <c r="CG557" s="137"/>
      <c r="CH557" s="137"/>
      <c r="CI557" s="137"/>
      <c r="CJ557" s="137"/>
      <c r="CK557" s="137"/>
      <c r="CL557" s="137"/>
      <c r="CM557" s="137"/>
      <c r="CN557" s="137"/>
      <c r="CO557" s="137"/>
      <c r="CP557" s="137"/>
      <c r="CQ557" s="137"/>
      <c r="CR557" s="137"/>
      <c r="CS557" s="137"/>
      <c r="CT557" s="137"/>
      <c r="CU557" s="137"/>
      <c r="CV557" s="137"/>
      <c r="CW557" s="137"/>
      <c r="CX557" s="137"/>
      <c r="CY557" s="137"/>
      <c r="CZ557" s="137"/>
      <c r="DA557" s="137"/>
      <c r="DB557" s="137"/>
      <c r="DC557" s="137"/>
      <c r="DD557" s="137"/>
    </row>
    <row r="558" spans="1:108" ht="18.600000000000001">
      <c r="A558" s="135"/>
      <c r="B558" s="138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  <c r="AI558" s="137"/>
      <c r="AJ558" s="137"/>
      <c r="AK558" s="137"/>
      <c r="AL558" s="137"/>
      <c r="AM558" s="137"/>
      <c r="AN558" s="137"/>
      <c r="AO558" s="137"/>
      <c r="AP558" s="137"/>
      <c r="AQ558" s="137"/>
      <c r="AR558" s="137"/>
      <c r="AS558" s="137"/>
      <c r="AT558" s="137"/>
      <c r="AU558" s="137"/>
      <c r="AV558" s="137"/>
      <c r="AW558" s="137"/>
      <c r="AX558" s="137"/>
      <c r="AY558" s="137"/>
      <c r="AZ558" s="137"/>
      <c r="BA558" s="137"/>
      <c r="BB558" s="137"/>
      <c r="BC558" s="137"/>
      <c r="BD558" s="137"/>
      <c r="BE558" s="137"/>
      <c r="BF558" s="137"/>
      <c r="BG558" s="137"/>
      <c r="BH558" s="137"/>
      <c r="BI558" s="137"/>
      <c r="BJ558" s="137"/>
      <c r="BK558" s="137"/>
      <c r="BL558" s="137"/>
      <c r="BM558" s="137"/>
      <c r="BN558" s="137"/>
      <c r="BO558" s="137"/>
      <c r="BP558" s="137"/>
      <c r="BQ558" s="137"/>
      <c r="BR558" s="137"/>
      <c r="BS558" s="137"/>
      <c r="BT558" s="137"/>
      <c r="BU558" s="137"/>
      <c r="BV558" s="137"/>
      <c r="BW558" s="137"/>
      <c r="BX558" s="137"/>
      <c r="BY558" s="137"/>
      <c r="BZ558" s="137"/>
      <c r="CA558" s="137"/>
      <c r="CB558" s="137"/>
      <c r="CC558" s="137"/>
      <c r="CD558" s="137"/>
      <c r="CE558" s="137"/>
      <c r="CF558" s="137"/>
      <c r="CG558" s="137"/>
      <c r="CH558" s="137"/>
      <c r="CI558" s="137"/>
      <c r="CJ558" s="137"/>
      <c r="CK558" s="137"/>
      <c r="CL558" s="137"/>
      <c r="CM558" s="137"/>
      <c r="CN558" s="137"/>
      <c r="CO558" s="137"/>
      <c r="CP558" s="137"/>
      <c r="CQ558" s="137"/>
      <c r="CR558" s="137"/>
      <c r="CS558" s="137"/>
      <c r="CT558" s="137"/>
      <c r="CU558" s="137"/>
      <c r="CV558" s="137"/>
      <c r="CW558" s="137"/>
      <c r="CX558" s="137"/>
      <c r="CY558" s="137"/>
      <c r="CZ558" s="137"/>
      <c r="DA558" s="137"/>
      <c r="DB558" s="137"/>
      <c r="DC558" s="137"/>
      <c r="DD558" s="137"/>
    </row>
    <row r="559" spans="1:108" ht="18.600000000000001">
      <c r="A559" s="135"/>
      <c r="B559" s="138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  <c r="AI559" s="137"/>
      <c r="AJ559" s="137"/>
      <c r="AK559" s="137"/>
      <c r="AL559" s="137"/>
      <c r="AM559" s="137"/>
      <c r="AN559" s="137"/>
      <c r="AO559" s="137"/>
      <c r="AP559" s="137"/>
      <c r="AQ559" s="137"/>
      <c r="AR559" s="137"/>
      <c r="AS559" s="137"/>
      <c r="AT559" s="137"/>
      <c r="AU559" s="137"/>
      <c r="AV559" s="137"/>
      <c r="AW559" s="137"/>
      <c r="AX559" s="137"/>
      <c r="AY559" s="137"/>
      <c r="AZ559" s="137"/>
      <c r="BA559" s="137"/>
      <c r="BB559" s="137"/>
      <c r="BC559" s="137"/>
      <c r="BD559" s="137"/>
      <c r="BE559" s="137"/>
      <c r="BF559" s="137"/>
      <c r="BG559" s="137"/>
      <c r="BH559" s="137"/>
      <c r="BI559" s="137"/>
      <c r="BJ559" s="137"/>
      <c r="BK559" s="137"/>
      <c r="BL559" s="137"/>
      <c r="BM559" s="137"/>
      <c r="BN559" s="137"/>
      <c r="BO559" s="137"/>
      <c r="BP559" s="137"/>
      <c r="BQ559" s="137"/>
      <c r="BR559" s="137"/>
      <c r="BS559" s="137"/>
      <c r="BT559" s="137"/>
      <c r="BU559" s="137"/>
      <c r="BV559" s="137"/>
      <c r="BW559" s="137"/>
      <c r="BX559" s="137"/>
      <c r="BY559" s="137"/>
      <c r="BZ559" s="137"/>
      <c r="CA559" s="137"/>
      <c r="CB559" s="137"/>
      <c r="CC559" s="137"/>
      <c r="CD559" s="137"/>
      <c r="CE559" s="137"/>
      <c r="CF559" s="137"/>
      <c r="CG559" s="137"/>
      <c r="CH559" s="137"/>
      <c r="CI559" s="137"/>
      <c r="CJ559" s="137"/>
      <c r="CK559" s="137"/>
      <c r="CL559" s="137"/>
      <c r="CM559" s="137"/>
      <c r="CN559" s="137"/>
      <c r="CO559" s="137"/>
      <c r="CP559" s="137"/>
      <c r="CQ559" s="137"/>
      <c r="CR559" s="137"/>
      <c r="CS559" s="137"/>
      <c r="CT559" s="137"/>
      <c r="CU559" s="137"/>
      <c r="CV559" s="137"/>
      <c r="CW559" s="137"/>
      <c r="CX559" s="137"/>
      <c r="CY559" s="137"/>
      <c r="CZ559" s="137"/>
      <c r="DA559" s="137"/>
      <c r="DB559" s="137"/>
      <c r="DC559" s="137"/>
      <c r="DD559" s="137"/>
    </row>
    <row r="560" spans="1:108" ht="18.600000000000001">
      <c r="A560" s="135"/>
      <c r="B560" s="138"/>
      <c r="C560" s="138"/>
      <c r="D560" s="138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  <c r="AI560" s="137"/>
      <c r="AJ560" s="137"/>
      <c r="AK560" s="137"/>
      <c r="AL560" s="137"/>
      <c r="AM560" s="137"/>
      <c r="AN560" s="137"/>
      <c r="AO560" s="137"/>
      <c r="AP560" s="137"/>
      <c r="AQ560" s="137"/>
      <c r="AR560" s="137"/>
      <c r="AS560" s="137"/>
      <c r="AT560" s="137"/>
      <c r="AU560" s="137"/>
      <c r="AV560" s="137"/>
      <c r="AW560" s="137"/>
      <c r="AX560" s="137"/>
      <c r="AY560" s="137"/>
      <c r="AZ560" s="137"/>
      <c r="BA560" s="137"/>
      <c r="BB560" s="137"/>
      <c r="BC560" s="137"/>
      <c r="BD560" s="137"/>
      <c r="BE560" s="137"/>
      <c r="BF560" s="137"/>
      <c r="BG560" s="137"/>
      <c r="BH560" s="137"/>
      <c r="BI560" s="137"/>
      <c r="BJ560" s="137"/>
      <c r="BK560" s="137"/>
      <c r="BL560" s="137"/>
      <c r="BM560" s="137"/>
      <c r="BN560" s="137"/>
      <c r="BO560" s="137"/>
      <c r="BP560" s="137"/>
      <c r="BQ560" s="137"/>
      <c r="BR560" s="137"/>
      <c r="BS560" s="137"/>
      <c r="BT560" s="137"/>
      <c r="BU560" s="137"/>
      <c r="BV560" s="137"/>
      <c r="BW560" s="137"/>
      <c r="BX560" s="137"/>
      <c r="BY560" s="137"/>
      <c r="BZ560" s="137"/>
      <c r="CA560" s="137"/>
      <c r="CB560" s="137"/>
      <c r="CC560" s="137"/>
      <c r="CD560" s="137"/>
      <c r="CE560" s="137"/>
      <c r="CF560" s="137"/>
      <c r="CG560" s="137"/>
      <c r="CH560" s="137"/>
      <c r="CI560" s="137"/>
      <c r="CJ560" s="137"/>
      <c r="CK560" s="137"/>
      <c r="CL560" s="137"/>
      <c r="CM560" s="137"/>
      <c r="CN560" s="137"/>
      <c r="CO560" s="137"/>
      <c r="CP560" s="137"/>
      <c r="CQ560" s="137"/>
      <c r="CR560" s="137"/>
      <c r="CS560" s="137"/>
      <c r="CT560" s="137"/>
      <c r="CU560" s="137"/>
      <c r="CV560" s="137"/>
      <c r="CW560" s="137"/>
      <c r="CX560" s="137"/>
      <c r="CY560" s="137"/>
      <c r="CZ560" s="137"/>
      <c r="DA560" s="137"/>
      <c r="DB560" s="137"/>
      <c r="DC560" s="137"/>
      <c r="DD560" s="137"/>
    </row>
    <row r="561" spans="1:108" ht="18.600000000000001">
      <c r="A561" s="135"/>
      <c r="B561" s="138"/>
      <c r="C561" s="137"/>
      <c r="D561" s="137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  <c r="BL561" s="138"/>
      <c r="BM561" s="138"/>
      <c r="BN561" s="138"/>
      <c r="BO561" s="138"/>
      <c r="BP561" s="138"/>
      <c r="BQ561" s="138"/>
      <c r="BR561" s="138"/>
      <c r="BS561" s="138"/>
      <c r="BT561" s="138"/>
      <c r="BU561" s="138"/>
      <c r="BV561" s="138"/>
      <c r="BW561" s="138"/>
      <c r="BX561" s="138"/>
      <c r="BY561" s="138"/>
      <c r="BZ561" s="138"/>
      <c r="CA561" s="138"/>
      <c r="CB561" s="138"/>
      <c r="CC561" s="138"/>
      <c r="CD561" s="138"/>
      <c r="CE561" s="138"/>
      <c r="CF561" s="138"/>
      <c r="CG561" s="138"/>
      <c r="CH561" s="138"/>
      <c r="CI561" s="138"/>
      <c r="CJ561" s="138"/>
      <c r="CK561" s="138"/>
      <c r="CL561" s="138"/>
      <c r="CM561" s="138"/>
      <c r="CN561" s="138"/>
      <c r="CO561" s="138"/>
      <c r="CP561" s="138"/>
      <c r="CQ561" s="138"/>
      <c r="CR561" s="138"/>
      <c r="CS561" s="138"/>
      <c r="CT561" s="138"/>
      <c r="CU561" s="138"/>
      <c r="CV561" s="138"/>
      <c r="CW561" s="138"/>
      <c r="CX561" s="138"/>
      <c r="CY561" s="138"/>
      <c r="CZ561" s="138"/>
      <c r="DA561" s="138"/>
      <c r="DB561" s="138"/>
      <c r="DC561" s="138"/>
      <c r="DD561" s="138"/>
    </row>
    <row r="562" spans="1:108" ht="18.600000000000001">
      <c r="A562" s="135"/>
      <c r="B562" s="138"/>
      <c r="C562" s="138"/>
      <c r="D562" s="138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  <c r="AI562" s="137"/>
      <c r="AJ562" s="137"/>
      <c r="AK562" s="137"/>
      <c r="AL562" s="137"/>
      <c r="AM562" s="137"/>
      <c r="AN562" s="137"/>
      <c r="AO562" s="137"/>
      <c r="AP562" s="137"/>
      <c r="AQ562" s="137"/>
      <c r="AR562" s="137"/>
      <c r="AS562" s="137"/>
      <c r="AT562" s="137"/>
      <c r="AU562" s="137"/>
      <c r="AV562" s="137"/>
      <c r="AW562" s="137"/>
      <c r="AX562" s="137"/>
      <c r="AY562" s="137"/>
      <c r="AZ562" s="137"/>
      <c r="BA562" s="137"/>
      <c r="BB562" s="137"/>
      <c r="BC562" s="137"/>
      <c r="BD562" s="137"/>
      <c r="BE562" s="137"/>
      <c r="BF562" s="137"/>
      <c r="BG562" s="137"/>
      <c r="BH562" s="137"/>
      <c r="BI562" s="137"/>
      <c r="BJ562" s="137"/>
      <c r="BK562" s="137"/>
      <c r="BL562" s="137"/>
      <c r="BM562" s="137"/>
      <c r="BN562" s="137"/>
      <c r="BO562" s="137"/>
      <c r="BP562" s="137"/>
      <c r="BQ562" s="137"/>
      <c r="BR562" s="137"/>
      <c r="BS562" s="137"/>
      <c r="BT562" s="137"/>
      <c r="BU562" s="137"/>
      <c r="BV562" s="137"/>
      <c r="BW562" s="137"/>
      <c r="BX562" s="137"/>
      <c r="BY562" s="137"/>
      <c r="BZ562" s="137"/>
      <c r="CA562" s="137"/>
      <c r="CB562" s="137"/>
      <c r="CC562" s="137"/>
      <c r="CD562" s="137"/>
      <c r="CE562" s="137"/>
      <c r="CF562" s="137"/>
      <c r="CG562" s="137"/>
      <c r="CH562" s="137"/>
      <c r="CI562" s="137"/>
      <c r="CJ562" s="137"/>
      <c r="CK562" s="137"/>
      <c r="CL562" s="137"/>
      <c r="CM562" s="137"/>
      <c r="CN562" s="137"/>
      <c r="CO562" s="137"/>
      <c r="CP562" s="137"/>
      <c r="CQ562" s="137"/>
      <c r="CR562" s="137"/>
      <c r="CS562" s="137"/>
      <c r="CT562" s="137"/>
      <c r="CU562" s="137"/>
      <c r="CV562" s="137"/>
      <c r="CW562" s="137"/>
      <c r="CX562" s="137"/>
      <c r="CY562" s="137"/>
      <c r="CZ562" s="137"/>
      <c r="DA562" s="137"/>
      <c r="DB562" s="137"/>
      <c r="DC562" s="137"/>
      <c r="DD562" s="137"/>
    </row>
    <row r="563" spans="1:108" ht="18.600000000000001">
      <c r="A563" s="135"/>
      <c r="B563" s="138"/>
      <c r="C563" s="137"/>
      <c r="D563" s="137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  <c r="BL563" s="138"/>
      <c r="BM563" s="138"/>
      <c r="BN563" s="138"/>
      <c r="BO563" s="138"/>
      <c r="BP563" s="138"/>
      <c r="BQ563" s="138"/>
      <c r="BR563" s="138"/>
      <c r="BS563" s="138"/>
      <c r="BT563" s="138"/>
      <c r="BU563" s="138"/>
      <c r="BV563" s="138"/>
      <c r="BW563" s="138"/>
      <c r="BX563" s="138"/>
      <c r="BY563" s="138"/>
      <c r="BZ563" s="138"/>
      <c r="CA563" s="138"/>
      <c r="CB563" s="138"/>
      <c r="CC563" s="138"/>
      <c r="CD563" s="138"/>
      <c r="CE563" s="138"/>
      <c r="CF563" s="138"/>
      <c r="CG563" s="138"/>
      <c r="CH563" s="138"/>
      <c r="CI563" s="138"/>
      <c r="CJ563" s="138"/>
      <c r="CK563" s="138"/>
      <c r="CL563" s="138"/>
      <c r="CM563" s="138"/>
      <c r="CN563" s="138"/>
      <c r="CO563" s="138"/>
      <c r="CP563" s="138"/>
      <c r="CQ563" s="138"/>
      <c r="CR563" s="138"/>
      <c r="CS563" s="138"/>
      <c r="CT563" s="138"/>
      <c r="CU563" s="138"/>
      <c r="CV563" s="138"/>
      <c r="CW563" s="138"/>
      <c r="CX563" s="138"/>
      <c r="CY563" s="138"/>
      <c r="CZ563" s="138"/>
      <c r="DA563" s="138"/>
      <c r="DB563" s="138"/>
      <c r="DC563" s="138"/>
      <c r="DD563" s="138"/>
    </row>
    <row r="564" spans="1:108" ht="18.600000000000001">
      <c r="A564" s="135"/>
      <c r="B564" s="138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  <c r="AI564" s="137"/>
      <c r="AJ564" s="137"/>
      <c r="AK564" s="137"/>
      <c r="AL564" s="137"/>
      <c r="AM564" s="137"/>
      <c r="AN564" s="137"/>
      <c r="AO564" s="137"/>
      <c r="AP564" s="137"/>
      <c r="AQ564" s="137"/>
      <c r="AR564" s="137"/>
      <c r="AS564" s="137"/>
      <c r="AT564" s="137"/>
      <c r="AU564" s="137"/>
      <c r="AV564" s="137"/>
      <c r="AW564" s="137"/>
      <c r="AX564" s="137"/>
      <c r="AY564" s="137"/>
      <c r="AZ564" s="137"/>
      <c r="BA564" s="137"/>
      <c r="BB564" s="137"/>
      <c r="BC564" s="137"/>
      <c r="BD564" s="137"/>
      <c r="BE564" s="137"/>
      <c r="BF564" s="137"/>
      <c r="BG564" s="137"/>
      <c r="BH564" s="137"/>
      <c r="BI564" s="137"/>
      <c r="BJ564" s="137"/>
      <c r="BK564" s="137"/>
      <c r="BL564" s="137"/>
      <c r="BM564" s="137"/>
      <c r="BN564" s="137"/>
      <c r="BO564" s="137"/>
      <c r="BP564" s="137"/>
      <c r="BQ564" s="137"/>
      <c r="BR564" s="137"/>
      <c r="BS564" s="137"/>
      <c r="BT564" s="137"/>
      <c r="BU564" s="137"/>
      <c r="BV564" s="137"/>
      <c r="BW564" s="137"/>
      <c r="BX564" s="137"/>
      <c r="BY564" s="137"/>
      <c r="BZ564" s="137"/>
      <c r="CA564" s="137"/>
      <c r="CB564" s="137"/>
      <c r="CC564" s="137"/>
      <c r="CD564" s="137"/>
      <c r="CE564" s="137"/>
      <c r="CF564" s="137"/>
      <c r="CG564" s="137"/>
      <c r="CH564" s="137"/>
      <c r="CI564" s="137"/>
      <c r="CJ564" s="137"/>
      <c r="CK564" s="137"/>
      <c r="CL564" s="137"/>
      <c r="CM564" s="137"/>
      <c r="CN564" s="137"/>
      <c r="CO564" s="137"/>
      <c r="CP564" s="137"/>
      <c r="CQ564" s="137"/>
      <c r="CR564" s="137"/>
      <c r="CS564" s="137"/>
      <c r="CT564" s="137"/>
      <c r="CU564" s="137"/>
      <c r="CV564" s="137"/>
      <c r="CW564" s="137"/>
      <c r="CX564" s="137"/>
      <c r="CY564" s="137"/>
      <c r="CZ564" s="137"/>
      <c r="DA564" s="137"/>
      <c r="DB564" s="137"/>
      <c r="DC564" s="137"/>
      <c r="DD564" s="137"/>
    </row>
    <row r="565" spans="1:108" ht="18.600000000000001">
      <c r="A565" s="135"/>
      <c r="B565" s="138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  <c r="AI565" s="137"/>
      <c r="AJ565" s="137"/>
      <c r="AK565" s="137"/>
      <c r="AL565" s="137"/>
      <c r="AM565" s="137"/>
      <c r="AN565" s="137"/>
      <c r="AO565" s="137"/>
      <c r="AP565" s="137"/>
      <c r="AQ565" s="137"/>
      <c r="AR565" s="137"/>
      <c r="AS565" s="137"/>
      <c r="AT565" s="137"/>
      <c r="AU565" s="137"/>
      <c r="AV565" s="137"/>
      <c r="AW565" s="137"/>
      <c r="AX565" s="137"/>
      <c r="AY565" s="137"/>
      <c r="AZ565" s="137"/>
      <c r="BA565" s="137"/>
      <c r="BB565" s="137"/>
      <c r="BC565" s="137"/>
      <c r="BD565" s="137"/>
      <c r="BE565" s="137"/>
      <c r="BF565" s="137"/>
      <c r="BG565" s="137"/>
      <c r="BH565" s="137"/>
      <c r="BI565" s="137"/>
      <c r="BJ565" s="137"/>
      <c r="BK565" s="137"/>
      <c r="BL565" s="137"/>
      <c r="BM565" s="137"/>
      <c r="BN565" s="137"/>
      <c r="BO565" s="137"/>
      <c r="BP565" s="137"/>
      <c r="BQ565" s="137"/>
      <c r="BR565" s="137"/>
      <c r="BS565" s="137"/>
      <c r="BT565" s="137"/>
      <c r="BU565" s="137"/>
      <c r="BV565" s="137"/>
      <c r="BW565" s="137"/>
      <c r="BX565" s="137"/>
      <c r="BY565" s="137"/>
      <c r="BZ565" s="137"/>
      <c r="CA565" s="137"/>
      <c r="CB565" s="137"/>
      <c r="CC565" s="137"/>
      <c r="CD565" s="137"/>
      <c r="CE565" s="137"/>
      <c r="CF565" s="137"/>
      <c r="CG565" s="137"/>
      <c r="CH565" s="137"/>
      <c r="CI565" s="137"/>
      <c r="CJ565" s="137"/>
      <c r="CK565" s="137"/>
      <c r="CL565" s="137"/>
      <c r="CM565" s="137"/>
      <c r="CN565" s="137"/>
      <c r="CO565" s="137"/>
      <c r="CP565" s="137"/>
      <c r="CQ565" s="137"/>
      <c r="CR565" s="137"/>
      <c r="CS565" s="137"/>
      <c r="CT565" s="137"/>
      <c r="CU565" s="137"/>
      <c r="CV565" s="137"/>
      <c r="CW565" s="137"/>
      <c r="CX565" s="137"/>
      <c r="CY565" s="137"/>
      <c r="CZ565" s="137"/>
      <c r="DA565" s="137"/>
      <c r="DB565" s="137"/>
      <c r="DC565" s="137"/>
      <c r="DD565" s="137"/>
    </row>
    <row r="566" spans="1:108" ht="18.600000000000001">
      <c r="A566" s="135"/>
      <c r="B566" s="138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  <c r="AI566" s="137"/>
      <c r="AJ566" s="137"/>
      <c r="AK566" s="137"/>
      <c r="AL566" s="137"/>
      <c r="AM566" s="137"/>
      <c r="AN566" s="137"/>
      <c r="AO566" s="137"/>
      <c r="AP566" s="137"/>
      <c r="AQ566" s="137"/>
      <c r="AR566" s="137"/>
      <c r="AS566" s="137"/>
      <c r="AT566" s="137"/>
      <c r="AU566" s="137"/>
      <c r="AV566" s="137"/>
      <c r="AW566" s="137"/>
      <c r="AX566" s="137"/>
      <c r="AY566" s="137"/>
      <c r="AZ566" s="137"/>
      <c r="BA566" s="137"/>
      <c r="BB566" s="137"/>
      <c r="BC566" s="137"/>
      <c r="BD566" s="137"/>
      <c r="BE566" s="137"/>
      <c r="BF566" s="137"/>
      <c r="BG566" s="137"/>
      <c r="BH566" s="137"/>
      <c r="BI566" s="137"/>
      <c r="BJ566" s="137"/>
      <c r="BK566" s="137"/>
      <c r="BL566" s="137"/>
      <c r="BM566" s="137"/>
      <c r="BN566" s="137"/>
      <c r="BO566" s="137"/>
      <c r="BP566" s="137"/>
      <c r="BQ566" s="137"/>
      <c r="BR566" s="137"/>
      <c r="BS566" s="137"/>
      <c r="BT566" s="137"/>
      <c r="BU566" s="137"/>
      <c r="BV566" s="137"/>
      <c r="BW566" s="137"/>
      <c r="BX566" s="137"/>
      <c r="BY566" s="137"/>
      <c r="BZ566" s="137"/>
      <c r="CA566" s="137"/>
      <c r="CB566" s="137"/>
      <c r="CC566" s="137"/>
      <c r="CD566" s="137"/>
      <c r="CE566" s="137"/>
      <c r="CF566" s="137"/>
      <c r="CG566" s="137"/>
      <c r="CH566" s="137"/>
      <c r="CI566" s="137"/>
      <c r="CJ566" s="137"/>
      <c r="CK566" s="137"/>
      <c r="CL566" s="137"/>
      <c r="CM566" s="137"/>
      <c r="CN566" s="137"/>
      <c r="CO566" s="137"/>
      <c r="CP566" s="137"/>
      <c r="CQ566" s="137"/>
      <c r="CR566" s="137"/>
      <c r="CS566" s="137"/>
      <c r="CT566" s="137"/>
      <c r="CU566" s="137"/>
      <c r="CV566" s="137"/>
      <c r="CW566" s="137"/>
      <c r="CX566" s="137"/>
      <c r="CY566" s="137"/>
      <c r="CZ566" s="137"/>
      <c r="DA566" s="137"/>
      <c r="DB566" s="137"/>
      <c r="DC566" s="137"/>
      <c r="DD566" s="137"/>
    </row>
    <row r="567" spans="1:108" ht="18.600000000000001">
      <c r="A567" s="135"/>
      <c r="B567" s="138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  <c r="AI567" s="137"/>
      <c r="AJ567" s="137"/>
      <c r="AK567" s="137"/>
      <c r="AL567" s="137"/>
      <c r="AM567" s="137"/>
      <c r="AN567" s="137"/>
      <c r="AO567" s="137"/>
      <c r="AP567" s="137"/>
      <c r="AQ567" s="137"/>
      <c r="AR567" s="137"/>
      <c r="AS567" s="137"/>
      <c r="AT567" s="137"/>
      <c r="AU567" s="137"/>
      <c r="AV567" s="137"/>
      <c r="AW567" s="137"/>
      <c r="AX567" s="137"/>
      <c r="AY567" s="137"/>
      <c r="AZ567" s="137"/>
      <c r="BA567" s="137"/>
      <c r="BB567" s="137"/>
      <c r="BC567" s="137"/>
      <c r="BD567" s="137"/>
      <c r="BE567" s="137"/>
      <c r="BF567" s="137"/>
      <c r="BG567" s="137"/>
      <c r="BH567" s="137"/>
      <c r="BI567" s="137"/>
      <c r="BJ567" s="137"/>
      <c r="BK567" s="137"/>
      <c r="BL567" s="137"/>
      <c r="BM567" s="137"/>
      <c r="BN567" s="137"/>
      <c r="BO567" s="137"/>
      <c r="BP567" s="137"/>
      <c r="BQ567" s="137"/>
      <c r="BR567" s="137"/>
      <c r="BS567" s="137"/>
      <c r="BT567" s="137"/>
      <c r="BU567" s="137"/>
      <c r="BV567" s="137"/>
      <c r="BW567" s="137"/>
      <c r="BX567" s="137"/>
      <c r="BY567" s="137"/>
      <c r="BZ567" s="137"/>
      <c r="CA567" s="137"/>
      <c r="CB567" s="137"/>
      <c r="CC567" s="137"/>
      <c r="CD567" s="137"/>
      <c r="CE567" s="137"/>
      <c r="CF567" s="137"/>
      <c r="CG567" s="137"/>
      <c r="CH567" s="137"/>
      <c r="CI567" s="137"/>
      <c r="CJ567" s="137"/>
      <c r="CK567" s="137"/>
      <c r="CL567" s="137"/>
      <c r="CM567" s="137"/>
      <c r="CN567" s="137"/>
      <c r="CO567" s="137"/>
      <c r="CP567" s="137"/>
      <c r="CQ567" s="137"/>
      <c r="CR567" s="137"/>
      <c r="CS567" s="137"/>
      <c r="CT567" s="137"/>
      <c r="CU567" s="137"/>
      <c r="CV567" s="137"/>
      <c r="CW567" s="137"/>
      <c r="CX567" s="137"/>
      <c r="CY567" s="137"/>
      <c r="CZ567" s="137"/>
      <c r="DA567" s="137"/>
      <c r="DB567" s="137"/>
      <c r="DC567" s="137"/>
      <c r="DD567" s="137"/>
    </row>
    <row r="568" spans="1:108" ht="18.600000000000001">
      <c r="A568" s="135"/>
      <c r="B568" s="138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  <c r="AI568" s="137"/>
      <c r="AJ568" s="137"/>
      <c r="AK568" s="137"/>
      <c r="AL568" s="137"/>
      <c r="AM568" s="137"/>
      <c r="AN568" s="137"/>
      <c r="AO568" s="137"/>
      <c r="AP568" s="137"/>
      <c r="AQ568" s="137"/>
      <c r="AR568" s="137"/>
      <c r="AS568" s="137"/>
      <c r="AT568" s="137"/>
      <c r="AU568" s="137"/>
      <c r="AV568" s="137"/>
      <c r="AW568" s="137"/>
      <c r="AX568" s="137"/>
      <c r="AY568" s="137"/>
      <c r="AZ568" s="137"/>
      <c r="BA568" s="137"/>
      <c r="BB568" s="137"/>
      <c r="BC568" s="137"/>
      <c r="BD568" s="137"/>
      <c r="BE568" s="137"/>
      <c r="BF568" s="137"/>
      <c r="BG568" s="137"/>
      <c r="BH568" s="137"/>
      <c r="BI568" s="137"/>
      <c r="BJ568" s="137"/>
      <c r="BK568" s="137"/>
      <c r="BL568" s="137"/>
      <c r="BM568" s="137"/>
      <c r="BN568" s="137"/>
      <c r="BO568" s="137"/>
      <c r="BP568" s="137"/>
      <c r="BQ568" s="137"/>
      <c r="BR568" s="137"/>
      <c r="BS568" s="137"/>
      <c r="BT568" s="137"/>
      <c r="BU568" s="137"/>
      <c r="BV568" s="137"/>
      <c r="BW568" s="137"/>
      <c r="BX568" s="137"/>
      <c r="BY568" s="137"/>
      <c r="BZ568" s="137"/>
      <c r="CA568" s="137"/>
      <c r="CB568" s="137"/>
      <c r="CC568" s="137"/>
      <c r="CD568" s="137"/>
      <c r="CE568" s="137"/>
      <c r="CF568" s="137"/>
      <c r="CG568" s="137"/>
      <c r="CH568" s="137"/>
      <c r="CI568" s="137"/>
      <c r="CJ568" s="137"/>
      <c r="CK568" s="137"/>
      <c r="CL568" s="137"/>
      <c r="CM568" s="137"/>
      <c r="CN568" s="137"/>
      <c r="CO568" s="137"/>
      <c r="CP568" s="137"/>
      <c r="CQ568" s="137"/>
      <c r="CR568" s="137"/>
      <c r="CS568" s="137"/>
      <c r="CT568" s="137"/>
      <c r="CU568" s="137"/>
      <c r="CV568" s="137"/>
      <c r="CW568" s="137"/>
      <c r="CX568" s="137"/>
      <c r="CY568" s="137"/>
      <c r="CZ568" s="137"/>
      <c r="DA568" s="137"/>
      <c r="DB568" s="137"/>
      <c r="DC568" s="137"/>
      <c r="DD568" s="137"/>
    </row>
    <row r="569" spans="1:108" ht="18.600000000000001">
      <c r="A569" s="135"/>
      <c r="B569" s="138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  <c r="AI569" s="137"/>
      <c r="AJ569" s="137"/>
      <c r="AK569" s="137"/>
      <c r="AL569" s="137"/>
      <c r="AM569" s="137"/>
      <c r="AN569" s="137"/>
      <c r="AO569" s="137"/>
      <c r="AP569" s="137"/>
      <c r="AQ569" s="137"/>
      <c r="AR569" s="137"/>
      <c r="AS569" s="137"/>
      <c r="AT569" s="137"/>
      <c r="AU569" s="137"/>
      <c r="AV569" s="137"/>
      <c r="AW569" s="137"/>
      <c r="AX569" s="137"/>
      <c r="AY569" s="137"/>
      <c r="AZ569" s="137"/>
      <c r="BA569" s="137"/>
      <c r="BB569" s="137"/>
      <c r="BC569" s="137"/>
      <c r="BD569" s="137"/>
      <c r="BE569" s="137"/>
      <c r="BF569" s="137"/>
      <c r="BG569" s="137"/>
      <c r="BH569" s="137"/>
      <c r="BI569" s="137"/>
      <c r="BJ569" s="137"/>
      <c r="BK569" s="137"/>
      <c r="BL569" s="137"/>
      <c r="BM569" s="137"/>
      <c r="BN569" s="137"/>
      <c r="BO569" s="137"/>
      <c r="BP569" s="137"/>
      <c r="BQ569" s="137"/>
      <c r="BR569" s="137"/>
      <c r="BS569" s="137"/>
      <c r="BT569" s="137"/>
      <c r="BU569" s="137"/>
      <c r="BV569" s="137"/>
      <c r="BW569" s="137"/>
      <c r="BX569" s="137"/>
      <c r="BY569" s="137"/>
      <c r="BZ569" s="137"/>
      <c r="CA569" s="137"/>
      <c r="CB569" s="137"/>
      <c r="CC569" s="137"/>
      <c r="CD569" s="137"/>
      <c r="CE569" s="137"/>
      <c r="CF569" s="137"/>
      <c r="CG569" s="137"/>
      <c r="CH569" s="137"/>
      <c r="CI569" s="137"/>
      <c r="CJ569" s="137"/>
      <c r="CK569" s="137"/>
      <c r="CL569" s="137"/>
      <c r="CM569" s="137"/>
      <c r="CN569" s="137"/>
      <c r="CO569" s="137"/>
      <c r="CP569" s="137"/>
      <c r="CQ569" s="137"/>
      <c r="CR569" s="137"/>
      <c r="CS569" s="137"/>
      <c r="CT569" s="137"/>
      <c r="CU569" s="137"/>
      <c r="CV569" s="137"/>
      <c r="CW569" s="137"/>
      <c r="CX569" s="137"/>
      <c r="CY569" s="137"/>
      <c r="CZ569" s="137"/>
      <c r="DA569" s="137"/>
      <c r="DB569" s="137"/>
      <c r="DC569" s="137"/>
      <c r="DD569" s="137"/>
    </row>
    <row r="570" spans="1:108" ht="18.600000000000001">
      <c r="A570" s="135"/>
      <c r="B570" s="138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  <c r="AI570" s="137"/>
      <c r="AJ570" s="137"/>
      <c r="AK570" s="137"/>
      <c r="AL570" s="137"/>
      <c r="AM570" s="137"/>
      <c r="AN570" s="137"/>
      <c r="AO570" s="137"/>
      <c r="AP570" s="137"/>
      <c r="AQ570" s="137"/>
      <c r="AR570" s="137"/>
      <c r="AS570" s="137"/>
      <c r="AT570" s="137"/>
      <c r="AU570" s="137"/>
      <c r="AV570" s="137"/>
      <c r="AW570" s="137"/>
      <c r="AX570" s="137"/>
      <c r="AY570" s="137"/>
      <c r="AZ570" s="137"/>
      <c r="BA570" s="137"/>
      <c r="BB570" s="137"/>
      <c r="BC570" s="137"/>
      <c r="BD570" s="137"/>
      <c r="BE570" s="137"/>
      <c r="BF570" s="137"/>
      <c r="BG570" s="137"/>
      <c r="BH570" s="137"/>
      <c r="BI570" s="137"/>
      <c r="BJ570" s="137"/>
      <c r="BK570" s="137"/>
      <c r="BL570" s="137"/>
      <c r="BM570" s="137"/>
      <c r="BN570" s="137"/>
      <c r="BO570" s="137"/>
      <c r="BP570" s="137"/>
      <c r="BQ570" s="137"/>
      <c r="BR570" s="137"/>
      <c r="BS570" s="137"/>
      <c r="BT570" s="137"/>
      <c r="BU570" s="137"/>
      <c r="BV570" s="137"/>
      <c r="BW570" s="137"/>
      <c r="BX570" s="137"/>
      <c r="BY570" s="137"/>
      <c r="BZ570" s="137"/>
      <c r="CA570" s="137"/>
      <c r="CB570" s="137"/>
      <c r="CC570" s="137"/>
      <c r="CD570" s="137"/>
      <c r="CE570" s="137"/>
      <c r="CF570" s="137"/>
      <c r="CG570" s="137"/>
      <c r="CH570" s="137"/>
      <c r="CI570" s="137"/>
      <c r="CJ570" s="137"/>
      <c r="CK570" s="137"/>
      <c r="CL570" s="137"/>
      <c r="CM570" s="137"/>
      <c r="CN570" s="137"/>
      <c r="CO570" s="137"/>
      <c r="CP570" s="137"/>
      <c r="CQ570" s="137"/>
      <c r="CR570" s="137"/>
      <c r="CS570" s="137"/>
      <c r="CT570" s="137"/>
      <c r="CU570" s="137"/>
      <c r="CV570" s="137"/>
      <c r="CW570" s="137"/>
      <c r="CX570" s="137"/>
      <c r="CY570" s="137"/>
      <c r="CZ570" s="137"/>
      <c r="DA570" s="137"/>
      <c r="DB570" s="137"/>
      <c r="DC570" s="137"/>
      <c r="DD570" s="137"/>
    </row>
    <row r="571" spans="1:108" ht="18.600000000000001">
      <c r="A571" s="135"/>
      <c r="B571" s="138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  <c r="AI571" s="137"/>
      <c r="AJ571" s="137"/>
      <c r="AK571" s="137"/>
      <c r="AL571" s="137"/>
      <c r="AM571" s="137"/>
      <c r="AN571" s="137"/>
      <c r="AO571" s="137"/>
      <c r="AP571" s="137"/>
      <c r="AQ571" s="137"/>
      <c r="AR571" s="137"/>
      <c r="AS571" s="137"/>
      <c r="AT571" s="137"/>
      <c r="AU571" s="137"/>
      <c r="AV571" s="137"/>
      <c r="AW571" s="137"/>
      <c r="AX571" s="137"/>
      <c r="AY571" s="137"/>
      <c r="AZ571" s="137"/>
      <c r="BA571" s="137"/>
      <c r="BB571" s="137"/>
      <c r="BC571" s="137"/>
      <c r="BD571" s="137"/>
      <c r="BE571" s="137"/>
      <c r="BF571" s="137"/>
      <c r="BG571" s="137"/>
      <c r="BH571" s="137"/>
      <c r="BI571" s="137"/>
      <c r="BJ571" s="137"/>
      <c r="BK571" s="137"/>
      <c r="BL571" s="137"/>
      <c r="BM571" s="137"/>
      <c r="BN571" s="137"/>
      <c r="BO571" s="137"/>
      <c r="BP571" s="137"/>
      <c r="BQ571" s="137"/>
      <c r="BR571" s="137"/>
      <c r="BS571" s="137"/>
      <c r="BT571" s="137"/>
      <c r="BU571" s="137"/>
      <c r="BV571" s="137"/>
      <c r="BW571" s="137"/>
      <c r="BX571" s="137"/>
      <c r="BY571" s="137"/>
      <c r="BZ571" s="137"/>
      <c r="CA571" s="137"/>
      <c r="CB571" s="137"/>
      <c r="CC571" s="137"/>
      <c r="CD571" s="137"/>
      <c r="CE571" s="137"/>
      <c r="CF571" s="137"/>
      <c r="CG571" s="137"/>
      <c r="CH571" s="137"/>
      <c r="CI571" s="137"/>
      <c r="CJ571" s="137"/>
      <c r="CK571" s="137"/>
      <c r="CL571" s="137"/>
      <c r="CM571" s="137"/>
      <c r="CN571" s="137"/>
      <c r="CO571" s="137"/>
      <c r="CP571" s="137"/>
      <c r="CQ571" s="137"/>
      <c r="CR571" s="137"/>
      <c r="CS571" s="137"/>
      <c r="CT571" s="137"/>
      <c r="CU571" s="137"/>
      <c r="CV571" s="137"/>
      <c r="CW571" s="137"/>
      <c r="CX571" s="137"/>
      <c r="CY571" s="137"/>
      <c r="CZ571" s="137"/>
      <c r="DA571" s="137"/>
      <c r="DB571" s="137"/>
      <c r="DC571" s="137"/>
      <c r="DD571" s="137"/>
    </row>
    <row r="572" spans="1:108" ht="18.600000000000001">
      <c r="A572" s="135"/>
      <c r="B572" s="138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  <c r="AI572" s="137"/>
      <c r="AJ572" s="137"/>
      <c r="AK572" s="137"/>
      <c r="AL572" s="137"/>
      <c r="AM572" s="137"/>
      <c r="AN572" s="137"/>
      <c r="AO572" s="137"/>
      <c r="AP572" s="137"/>
      <c r="AQ572" s="137"/>
      <c r="AR572" s="137"/>
      <c r="AS572" s="137"/>
      <c r="AT572" s="137"/>
      <c r="AU572" s="137"/>
      <c r="AV572" s="137"/>
      <c r="AW572" s="137"/>
      <c r="AX572" s="137"/>
      <c r="AY572" s="137"/>
      <c r="AZ572" s="137"/>
      <c r="BA572" s="137"/>
      <c r="BB572" s="137"/>
      <c r="BC572" s="137"/>
      <c r="BD572" s="137"/>
      <c r="BE572" s="137"/>
      <c r="BF572" s="137"/>
      <c r="BG572" s="137"/>
      <c r="BH572" s="137"/>
      <c r="BI572" s="137"/>
      <c r="BJ572" s="137"/>
      <c r="BK572" s="137"/>
      <c r="BL572" s="137"/>
      <c r="BM572" s="137"/>
      <c r="BN572" s="137"/>
      <c r="BO572" s="137"/>
      <c r="BP572" s="137"/>
      <c r="BQ572" s="137"/>
      <c r="BR572" s="137"/>
      <c r="BS572" s="137"/>
      <c r="BT572" s="137"/>
      <c r="BU572" s="137"/>
      <c r="BV572" s="137"/>
      <c r="BW572" s="137"/>
      <c r="BX572" s="137"/>
      <c r="BY572" s="137"/>
      <c r="BZ572" s="137"/>
      <c r="CA572" s="137"/>
      <c r="CB572" s="137"/>
      <c r="CC572" s="137"/>
      <c r="CD572" s="137"/>
      <c r="CE572" s="137"/>
      <c r="CF572" s="137"/>
      <c r="CG572" s="137"/>
      <c r="CH572" s="137"/>
      <c r="CI572" s="137"/>
      <c r="CJ572" s="137"/>
      <c r="CK572" s="137"/>
      <c r="CL572" s="137"/>
      <c r="CM572" s="137"/>
      <c r="CN572" s="137"/>
      <c r="CO572" s="137"/>
      <c r="CP572" s="137"/>
      <c r="CQ572" s="137"/>
      <c r="CR572" s="137"/>
      <c r="CS572" s="137"/>
      <c r="CT572" s="137"/>
      <c r="CU572" s="137"/>
      <c r="CV572" s="137"/>
      <c r="CW572" s="137"/>
      <c r="CX572" s="137"/>
      <c r="CY572" s="137"/>
      <c r="CZ572" s="137"/>
      <c r="DA572" s="137"/>
      <c r="DB572" s="137"/>
      <c r="DC572" s="137"/>
      <c r="DD572" s="137"/>
    </row>
    <row r="573" spans="1:108" ht="18.600000000000001">
      <c r="A573" s="135"/>
      <c r="B573" s="138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  <c r="AI573" s="137"/>
      <c r="AJ573" s="137"/>
      <c r="AK573" s="137"/>
      <c r="AL573" s="137"/>
      <c r="AM573" s="137"/>
      <c r="AN573" s="137"/>
      <c r="AO573" s="137"/>
      <c r="AP573" s="137"/>
      <c r="AQ573" s="137"/>
      <c r="AR573" s="137"/>
      <c r="AS573" s="137"/>
      <c r="AT573" s="137"/>
      <c r="AU573" s="137"/>
      <c r="AV573" s="137"/>
      <c r="AW573" s="137"/>
      <c r="AX573" s="137"/>
      <c r="AY573" s="137"/>
      <c r="AZ573" s="137"/>
      <c r="BA573" s="137"/>
      <c r="BB573" s="137"/>
      <c r="BC573" s="137"/>
      <c r="BD573" s="137"/>
      <c r="BE573" s="137"/>
      <c r="BF573" s="137"/>
      <c r="BG573" s="137"/>
      <c r="BH573" s="137"/>
      <c r="BI573" s="137"/>
      <c r="BJ573" s="137"/>
      <c r="BK573" s="137"/>
      <c r="BL573" s="137"/>
      <c r="BM573" s="137"/>
      <c r="BN573" s="137"/>
      <c r="BO573" s="137"/>
      <c r="BP573" s="137"/>
      <c r="BQ573" s="137"/>
      <c r="BR573" s="137"/>
      <c r="BS573" s="137"/>
      <c r="BT573" s="137"/>
      <c r="BU573" s="137"/>
      <c r="BV573" s="137"/>
      <c r="BW573" s="137"/>
      <c r="BX573" s="137"/>
      <c r="BY573" s="137"/>
      <c r="BZ573" s="137"/>
      <c r="CA573" s="137"/>
      <c r="CB573" s="137"/>
      <c r="CC573" s="137"/>
      <c r="CD573" s="137"/>
      <c r="CE573" s="137"/>
      <c r="CF573" s="137"/>
      <c r="CG573" s="137"/>
      <c r="CH573" s="137"/>
      <c r="CI573" s="137"/>
      <c r="CJ573" s="137"/>
      <c r="CK573" s="137"/>
      <c r="CL573" s="137"/>
      <c r="CM573" s="137"/>
      <c r="CN573" s="137"/>
      <c r="CO573" s="137"/>
      <c r="CP573" s="137"/>
      <c r="CQ573" s="137"/>
      <c r="CR573" s="137"/>
      <c r="CS573" s="137"/>
      <c r="CT573" s="137"/>
      <c r="CU573" s="137"/>
      <c r="CV573" s="137"/>
      <c r="CW573" s="137"/>
      <c r="CX573" s="137"/>
      <c r="CY573" s="137"/>
      <c r="CZ573" s="137"/>
      <c r="DA573" s="137"/>
      <c r="DB573" s="137"/>
      <c r="DC573" s="137"/>
      <c r="DD573" s="137"/>
    </row>
    <row r="574" spans="1:108" ht="18.600000000000001">
      <c r="A574" s="135"/>
      <c r="B574" s="138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  <c r="AI574" s="137"/>
      <c r="AJ574" s="137"/>
      <c r="AK574" s="137"/>
      <c r="AL574" s="137"/>
      <c r="AM574" s="137"/>
      <c r="AN574" s="137"/>
      <c r="AO574" s="137"/>
      <c r="AP574" s="137"/>
      <c r="AQ574" s="137"/>
      <c r="AR574" s="137"/>
      <c r="AS574" s="137"/>
      <c r="AT574" s="137"/>
      <c r="AU574" s="137"/>
      <c r="AV574" s="137"/>
      <c r="AW574" s="137"/>
      <c r="AX574" s="137"/>
      <c r="AY574" s="137"/>
      <c r="AZ574" s="137"/>
      <c r="BA574" s="137"/>
      <c r="BB574" s="137"/>
      <c r="BC574" s="137"/>
      <c r="BD574" s="137"/>
      <c r="BE574" s="137"/>
      <c r="BF574" s="137"/>
      <c r="BG574" s="137"/>
      <c r="BH574" s="137"/>
      <c r="BI574" s="137"/>
      <c r="BJ574" s="137"/>
      <c r="BK574" s="137"/>
      <c r="BL574" s="137"/>
      <c r="BM574" s="137"/>
      <c r="BN574" s="137"/>
      <c r="BO574" s="137"/>
      <c r="BP574" s="137"/>
      <c r="BQ574" s="137"/>
      <c r="BR574" s="137"/>
      <c r="BS574" s="137"/>
      <c r="BT574" s="137"/>
      <c r="BU574" s="137"/>
      <c r="BV574" s="137"/>
      <c r="BW574" s="137"/>
      <c r="BX574" s="137"/>
      <c r="BY574" s="137"/>
      <c r="BZ574" s="137"/>
      <c r="CA574" s="137"/>
      <c r="CB574" s="137"/>
      <c r="CC574" s="137"/>
      <c r="CD574" s="137"/>
      <c r="CE574" s="137"/>
      <c r="CF574" s="137"/>
      <c r="CG574" s="137"/>
      <c r="CH574" s="137"/>
      <c r="CI574" s="137"/>
      <c r="CJ574" s="137"/>
      <c r="CK574" s="137"/>
      <c r="CL574" s="137"/>
      <c r="CM574" s="137"/>
      <c r="CN574" s="137"/>
      <c r="CO574" s="137"/>
      <c r="CP574" s="137"/>
      <c r="CQ574" s="137"/>
      <c r="CR574" s="137"/>
      <c r="CS574" s="137"/>
      <c r="CT574" s="137"/>
      <c r="CU574" s="137"/>
      <c r="CV574" s="137"/>
      <c r="CW574" s="137"/>
      <c r="CX574" s="137"/>
      <c r="CY574" s="137"/>
      <c r="CZ574" s="137"/>
      <c r="DA574" s="137"/>
      <c r="DB574" s="137"/>
      <c r="DC574" s="137"/>
      <c r="DD574" s="137"/>
    </row>
    <row r="575" spans="1:108" ht="18.600000000000001">
      <c r="A575" s="135"/>
      <c r="B575" s="138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  <c r="AI575" s="137"/>
      <c r="AJ575" s="137"/>
      <c r="AK575" s="137"/>
      <c r="AL575" s="137"/>
      <c r="AM575" s="137"/>
      <c r="AN575" s="137"/>
      <c r="AO575" s="137"/>
      <c r="AP575" s="137"/>
      <c r="AQ575" s="137"/>
      <c r="AR575" s="137"/>
      <c r="AS575" s="137"/>
      <c r="AT575" s="137"/>
      <c r="AU575" s="137"/>
      <c r="AV575" s="137"/>
      <c r="AW575" s="137"/>
      <c r="AX575" s="137"/>
      <c r="AY575" s="137"/>
      <c r="AZ575" s="137"/>
      <c r="BA575" s="137"/>
      <c r="BB575" s="137"/>
      <c r="BC575" s="137"/>
      <c r="BD575" s="137"/>
      <c r="BE575" s="137"/>
      <c r="BF575" s="137"/>
      <c r="BG575" s="137"/>
      <c r="BH575" s="137"/>
      <c r="BI575" s="137"/>
      <c r="BJ575" s="137"/>
      <c r="BK575" s="137"/>
      <c r="BL575" s="137"/>
      <c r="BM575" s="137"/>
      <c r="BN575" s="137"/>
      <c r="BO575" s="137"/>
      <c r="BP575" s="137"/>
      <c r="BQ575" s="137"/>
      <c r="BR575" s="137"/>
      <c r="BS575" s="137"/>
      <c r="BT575" s="137"/>
      <c r="BU575" s="137"/>
      <c r="BV575" s="137"/>
      <c r="BW575" s="137"/>
      <c r="BX575" s="137"/>
      <c r="BY575" s="137"/>
      <c r="BZ575" s="137"/>
      <c r="CA575" s="137"/>
      <c r="CB575" s="137"/>
      <c r="CC575" s="137"/>
      <c r="CD575" s="137"/>
      <c r="CE575" s="137"/>
      <c r="CF575" s="137"/>
      <c r="CG575" s="137"/>
      <c r="CH575" s="137"/>
      <c r="CI575" s="137"/>
      <c r="CJ575" s="137"/>
      <c r="CK575" s="137"/>
      <c r="CL575" s="137"/>
      <c r="CM575" s="137"/>
      <c r="CN575" s="137"/>
      <c r="CO575" s="137"/>
      <c r="CP575" s="137"/>
      <c r="CQ575" s="137"/>
      <c r="CR575" s="137"/>
      <c r="CS575" s="137"/>
      <c r="CT575" s="137"/>
      <c r="CU575" s="137"/>
      <c r="CV575" s="137"/>
      <c r="CW575" s="137"/>
      <c r="CX575" s="137"/>
      <c r="CY575" s="137"/>
      <c r="CZ575" s="137"/>
      <c r="DA575" s="137"/>
      <c r="DB575" s="137"/>
      <c r="DC575" s="137"/>
      <c r="DD575" s="137"/>
    </row>
    <row r="576" spans="1:108" ht="18.600000000000001">
      <c r="A576" s="135"/>
      <c r="B576" s="138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  <c r="AI576" s="137"/>
      <c r="AJ576" s="137"/>
      <c r="AK576" s="137"/>
      <c r="AL576" s="137"/>
      <c r="AM576" s="137"/>
      <c r="AN576" s="137"/>
      <c r="AO576" s="137"/>
      <c r="AP576" s="137"/>
      <c r="AQ576" s="137"/>
      <c r="AR576" s="137"/>
      <c r="AS576" s="137"/>
      <c r="AT576" s="137"/>
      <c r="AU576" s="137"/>
      <c r="AV576" s="137"/>
      <c r="AW576" s="137"/>
      <c r="AX576" s="137"/>
      <c r="AY576" s="137"/>
      <c r="AZ576" s="137"/>
      <c r="BA576" s="137"/>
      <c r="BB576" s="137"/>
      <c r="BC576" s="137"/>
      <c r="BD576" s="137"/>
      <c r="BE576" s="137"/>
      <c r="BF576" s="137"/>
      <c r="BG576" s="137"/>
      <c r="BH576" s="137"/>
      <c r="BI576" s="137"/>
      <c r="BJ576" s="137"/>
      <c r="BK576" s="137"/>
      <c r="BL576" s="137"/>
      <c r="BM576" s="137"/>
      <c r="BN576" s="137"/>
      <c r="BO576" s="137"/>
      <c r="BP576" s="137"/>
      <c r="BQ576" s="137"/>
      <c r="BR576" s="137"/>
      <c r="BS576" s="137"/>
      <c r="BT576" s="137"/>
      <c r="BU576" s="137"/>
      <c r="BV576" s="137"/>
      <c r="BW576" s="137"/>
      <c r="BX576" s="137"/>
      <c r="BY576" s="137"/>
      <c r="BZ576" s="137"/>
      <c r="CA576" s="137"/>
      <c r="CB576" s="137"/>
      <c r="CC576" s="137"/>
      <c r="CD576" s="137"/>
      <c r="CE576" s="137"/>
      <c r="CF576" s="137"/>
      <c r="CG576" s="137"/>
      <c r="CH576" s="137"/>
      <c r="CI576" s="137"/>
      <c r="CJ576" s="137"/>
      <c r="CK576" s="137"/>
      <c r="CL576" s="137"/>
      <c r="CM576" s="137"/>
      <c r="CN576" s="137"/>
      <c r="CO576" s="137"/>
      <c r="CP576" s="137"/>
      <c r="CQ576" s="137"/>
      <c r="CR576" s="137"/>
      <c r="CS576" s="137"/>
      <c r="CT576" s="137"/>
      <c r="CU576" s="137"/>
      <c r="CV576" s="137"/>
      <c r="CW576" s="137"/>
      <c r="CX576" s="137"/>
      <c r="CY576" s="137"/>
      <c r="CZ576" s="137"/>
      <c r="DA576" s="137"/>
      <c r="DB576" s="137"/>
      <c r="DC576" s="137"/>
      <c r="DD576" s="137"/>
    </row>
    <row r="577" spans="1:108" ht="18.600000000000001">
      <c r="A577" s="135"/>
      <c r="B577" s="138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  <c r="AI577" s="137"/>
      <c r="AJ577" s="137"/>
      <c r="AK577" s="137"/>
      <c r="AL577" s="137"/>
      <c r="AM577" s="137"/>
      <c r="AN577" s="137"/>
      <c r="AO577" s="137"/>
      <c r="AP577" s="137"/>
      <c r="AQ577" s="137"/>
      <c r="AR577" s="137"/>
      <c r="AS577" s="137"/>
      <c r="AT577" s="137"/>
      <c r="AU577" s="137"/>
      <c r="AV577" s="137"/>
      <c r="AW577" s="137"/>
      <c r="AX577" s="137"/>
      <c r="AY577" s="137"/>
      <c r="AZ577" s="137"/>
      <c r="BA577" s="137"/>
      <c r="BB577" s="137"/>
      <c r="BC577" s="137"/>
      <c r="BD577" s="137"/>
      <c r="BE577" s="137"/>
      <c r="BF577" s="137"/>
      <c r="BG577" s="137"/>
      <c r="BH577" s="137"/>
      <c r="BI577" s="137"/>
      <c r="BJ577" s="137"/>
      <c r="BK577" s="137"/>
      <c r="BL577" s="137"/>
      <c r="BM577" s="137"/>
      <c r="BN577" s="137"/>
      <c r="BO577" s="137"/>
      <c r="BP577" s="137"/>
      <c r="BQ577" s="137"/>
      <c r="BR577" s="137"/>
      <c r="BS577" s="137"/>
      <c r="BT577" s="137"/>
      <c r="BU577" s="137"/>
      <c r="BV577" s="137"/>
      <c r="BW577" s="137"/>
      <c r="BX577" s="137"/>
      <c r="BY577" s="137"/>
      <c r="BZ577" s="137"/>
      <c r="CA577" s="137"/>
      <c r="CB577" s="137"/>
      <c r="CC577" s="137"/>
      <c r="CD577" s="137"/>
      <c r="CE577" s="137"/>
      <c r="CF577" s="137"/>
      <c r="CG577" s="137"/>
      <c r="CH577" s="137"/>
      <c r="CI577" s="137"/>
      <c r="CJ577" s="137"/>
      <c r="CK577" s="137"/>
      <c r="CL577" s="137"/>
      <c r="CM577" s="137"/>
      <c r="CN577" s="137"/>
      <c r="CO577" s="137"/>
      <c r="CP577" s="137"/>
      <c r="CQ577" s="137"/>
      <c r="CR577" s="137"/>
      <c r="CS577" s="137"/>
      <c r="CT577" s="137"/>
      <c r="CU577" s="137"/>
      <c r="CV577" s="137"/>
      <c r="CW577" s="137"/>
      <c r="CX577" s="137"/>
      <c r="CY577" s="137"/>
      <c r="CZ577" s="137"/>
      <c r="DA577" s="137"/>
      <c r="DB577" s="137"/>
      <c r="DC577" s="137"/>
      <c r="DD577" s="137"/>
    </row>
    <row r="578" spans="1:108" ht="18.600000000000001">
      <c r="A578" s="135"/>
      <c r="B578" s="138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  <c r="AI578" s="137"/>
      <c r="AJ578" s="137"/>
      <c r="AK578" s="137"/>
      <c r="AL578" s="137"/>
      <c r="AM578" s="137"/>
      <c r="AN578" s="137"/>
      <c r="AO578" s="137"/>
      <c r="AP578" s="137"/>
      <c r="AQ578" s="137"/>
      <c r="AR578" s="137"/>
      <c r="AS578" s="137"/>
      <c r="AT578" s="137"/>
      <c r="AU578" s="137"/>
      <c r="AV578" s="137"/>
      <c r="AW578" s="137"/>
      <c r="AX578" s="137"/>
      <c r="AY578" s="137"/>
      <c r="AZ578" s="137"/>
      <c r="BA578" s="137"/>
      <c r="BB578" s="137"/>
      <c r="BC578" s="137"/>
      <c r="BD578" s="137"/>
      <c r="BE578" s="137"/>
      <c r="BF578" s="137"/>
      <c r="BG578" s="137"/>
      <c r="BH578" s="137"/>
      <c r="BI578" s="137"/>
      <c r="BJ578" s="137"/>
      <c r="BK578" s="137"/>
      <c r="BL578" s="137"/>
      <c r="BM578" s="137"/>
      <c r="BN578" s="137"/>
      <c r="BO578" s="137"/>
      <c r="BP578" s="137"/>
      <c r="BQ578" s="137"/>
      <c r="BR578" s="137"/>
      <c r="BS578" s="137"/>
      <c r="BT578" s="137"/>
      <c r="BU578" s="137"/>
      <c r="BV578" s="137"/>
      <c r="BW578" s="137"/>
      <c r="BX578" s="137"/>
      <c r="BY578" s="137"/>
      <c r="BZ578" s="137"/>
      <c r="CA578" s="137"/>
      <c r="CB578" s="137"/>
      <c r="CC578" s="137"/>
      <c r="CD578" s="137"/>
      <c r="CE578" s="137"/>
      <c r="CF578" s="137"/>
      <c r="CG578" s="137"/>
      <c r="CH578" s="137"/>
      <c r="CI578" s="137"/>
      <c r="CJ578" s="137"/>
      <c r="CK578" s="137"/>
      <c r="CL578" s="137"/>
      <c r="CM578" s="137"/>
      <c r="CN578" s="137"/>
      <c r="CO578" s="137"/>
      <c r="CP578" s="137"/>
      <c r="CQ578" s="137"/>
      <c r="CR578" s="137"/>
      <c r="CS578" s="137"/>
      <c r="CT578" s="137"/>
      <c r="CU578" s="137"/>
      <c r="CV578" s="137"/>
      <c r="CW578" s="137"/>
      <c r="CX578" s="137"/>
      <c r="CY578" s="137"/>
      <c r="CZ578" s="137"/>
      <c r="DA578" s="137"/>
      <c r="DB578" s="137"/>
      <c r="DC578" s="137"/>
      <c r="DD578" s="137"/>
    </row>
    <row r="579" spans="1:108" ht="18.600000000000001">
      <c r="A579" s="135"/>
      <c r="B579" s="138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  <c r="AI579" s="137"/>
      <c r="AJ579" s="137"/>
      <c r="AK579" s="137"/>
      <c r="AL579" s="137"/>
      <c r="AM579" s="137"/>
      <c r="AN579" s="137"/>
      <c r="AO579" s="137"/>
      <c r="AP579" s="137"/>
      <c r="AQ579" s="137"/>
      <c r="AR579" s="137"/>
      <c r="AS579" s="137"/>
      <c r="AT579" s="137"/>
      <c r="AU579" s="137"/>
      <c r="AV579" s="137"/>
      <c r="AW579" s="137"/>
      <c r="AX579" s="137"/>
      <c r="AY579" s="137"/>
      <c r="AZ579" s="137"/>
      <c r="BA579" s="137"/>
      <c r="BB579" s="137"/>
      <c r="BC579" s="137"/>
      <c r="BD579" s="137"/>
      <c r="BE579" s="137"/>
      <c r="BF579" s="137"/>
      <c r="BG579" s="137"/>
      <c r="BH579" s="137"/>
      <c r="BI579" s="137"/>
      <c r="BJ579" s="137"/>
      <c r="BK579" s="137"/>
      <c r="BL579" s="137"/>
      <c r="BM579" s="137"/>
      <c r="BN579" s="137"/>
      <c r="BO579" s="137"/>
      <c r="BP579" s="137"/>
      <c r="BQ579" s="137"/>
      <c r="BR579" s="137"/>
      <c r="BS579" s="137"/>
      <c r="BT579" s="137"/>
      <c r="BU579" s="137"/>
      <c r="BV579" s="137"/>
      <c r="BW579" s="137"/>
      <c r="BX579" s="137"/>
      <c r="BY579" s="137"/>
      <c r="BZ579" s="137"/>
      <c r="CA579" s="137"/>
      <c r="CB579" s="137"/>
      <c r="CC579" s="137"/>
      <c r="CD579" s="137"/>
      <c r="CE579" s="137"/>
      <c r="CF579" s="137"/>
      <c r="CG579" s="137"/>
      <c r="CH579" s="137"/>
      <c r="CI579" s="137"/>
      <c r="CJ579" s="137"/>
      <c r="CK579" s="137"/>
      <c r="CL579" s="137"/>
      <c r="CM579" s="137"/>
      <c r="CN579" s="137"/>
      <c r="CO579" s="137"/>
      <c r="CP579" s="137"/>
      <c r="CQ579" s="137"/>
      <c r="CR579" s="137"/>
      <c r="CS579" s="137"/>
      <c r="CT579" s="137"/>
      <c r="CU579" s="137"/>
      <c r="CV579" s="137"/>
      <c r="CW579" s="137"/>
      <c r="CX579" s="137"/>
      <c r="CY579" s="137"/>
      <c r="CZ579" s="137"/>
      <c r="DA579" s="137"/>
      <c r="DB579" s="137"/>
      <c r="DC579" s="137"/>
      <c r="DD579" s="137"/>
    </row>
    <row r="580" spans="1:108" ht="18.600000000000001">
      <c r="A580" s="135"/>
      <c r="B580" s="138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  <c r="AI580" s="137"/>
      <c r="AJ580" s="137"/>
      <c r="AK580" s="137"/>
      <c r="AL580" s="137"/>
      <c r="AM580" s="137"/>
      <c r="AN580" s="137"/>
      <c r="AO580" s="137"/>
      <c r="AP580" s="137"/>
      <c r="AQ580" s="137"/>
      <c r="AR580" s="137"/>
      <c r="AS580" s="137"/>
      <c r="AT580" s="137"/>
      <c r="AU580" s="137"/>
      <c r="AV580" s="137"/>
      <c r="AW580" s="137"/>
      <c r="AX580" s="137"/>
      <c r="AY580" s="137"/>
      <c r="AZ580" s="137"/>
      <c r="BA580" s="137"/>
      <c r="BB580" s="137"/>
      <c r="BC580" s="137"/>
      <c r="BD580" s="137"/>
      <c r="BE580" s="137"/>
      <c r="BF580" s="137"/>
      <c r="BG580" s="137"/>
      <c r="BH580" s="137"/>
      <c r="BI580" s="137"/>
      <c r="BJ580" s="137"/>
      <c r="BK580" s="137"/>
      <c r="BL580" s="137"/>
      <c r="BM580" s="137"/>
      <c r="BN580" s="137"/>
      <c r="BO580" s="137"/>
      <c r="BP580" s="137"/>
      <c r="BQ580" s="137"/>
      <c r="BR580" s="137"/>
      <c r="BS580" s="137"/>
      <c r="BT580" s="137"/>
      <c r="BU580" s="137"/>
      <c r="BV580" s="137"/>
      <c r="BW580" s="137"/>
      <c r="BX580" s="137"/>
      <c r="BY580" s="137"/>
      <c r="BZ580" s="137"/>
      <c r="CA580" s="137"/>
      <c r="CB580" s="137"/>
      <c r="CC580" s="137"/>
      <c r="CD580" s="137"/>
      <c r="CE580" s="137"/>
      <c r="CF580" s="137"/>
      <c r="CG580" s="137"/>
      <c r="CH580" s="137"/>
      <c r="CI580" s="137"/>
      <c r="CJ580" s="137"/>
      <c r="CK580" s="137"/>
      <c r="CL580" s="137"/>
      <c r="CM580" s="137"/>
      <c r="CN580" s="137"/>
      <c r="CO580" s="137"/>
      <c r="CP580" s="137"/>
      <c r="CQ580" s="137"/>
      <c r="CR580" s="137"/>
      <c r="CS580" s="137"/>
      <c r="CT580" s="137"/>
      <c r="CU580" s="137"/>
      <c r="CV580" s="137"/>
      <c r="CW580" s="137"/>
      <c r="CX580" s="137"/>
      <c r="CY580" s="137"/>
      <c r="CZ580" s="137"/>
      <c r="DA580" s="137"/>
      <c r="DB580" s="137"/>
      <c r="DC580" s="137"/>
      <c r="DD580" s="137"/>
    </row>
    <row r="581" spans="1:108" ht="18.600000000000001">
      <c r="A581" s="218"/>
      <c r="B581" s="138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  <c r="AI581" s="137"/>
      <c r="AJ581" s="137"/>
      <c r="AK581" s="137"/>
      <c r="AL581" s="137"/>
      <c r="AM581" s="137"/>
      <c r="AN581" s="137"/>
      <c r="AO581" s="137"/>
      <c r="AP581" s="137"/>
      <c r="AQ581" s="137"/>
      <c r="AR581" s="137"/>
      <c r="AS581" s="137"/>
      <c r="AT581" s="137"/>
      <c r="AU581" s="137"/>
      <c r="AV581" s="137"/>
      <c r="AW581" s="137"/>
      <c r="AX581" s="137"/>
      <c r="AY581" s="137"/>
      <c r="AZ581" s="137"/>
      <c r="BA581" s="137"/>
      <c r="BB581" s="137"/>
      <c r="BC581" s="137"/>
      <c r="BD581" s="137"/>
      <c r="BE581" s="137"/>
      <c r="BF581" s="137"/>
      <c r="BG581" s="137"/>
      <c r="BH581" s="137"/>
      <c r="BI581" s="137"/>
      <c r="BJ581" s="137"/>
      <c r="BK581" s="137"/>
      <c r="BL581" s="137"/>
      <c r="BM581" s="137"/>
      <c r="BN581" s="137"/>
      <c r="BO581" s="137"/>
      <c r="BP581" s="137"/>
      <c r="BQ581" s="137"/>
      <c r="BR581" s="137"/>
      <c r="BS581" s="137"/>
      <c r="BT581" s="137"/>
      <c r="BU581" s="137"/>
      <c r="BV581" s="137"/>
      <c r="BW581" s="137"/>
      <c r="BX581" s="137"/>
      <c r="BY581" s="137"/>
      <c r="BZ581" s="137"/>
      <c r="CA581" s="137"/>
      <c r="CB581" s="137"/>
      <c r="CC581" s="137"/>
      <c r="CD581" s="137"/>
      <c r="CE581" s="137"/>
      <c r="CF581" s="137"/>
      <c r="CG581" s="137"/>
      <c r="CH581" s="137"/>
      <c r="CI581" s="137"/>
      <c r="CJ581" s="137"/>
      <c r="CK581" s="137"/>
      <c r="CL581" s="137"/>
      <c r="CM581" s="137"/>
      <c r="CN581" s="137"/>
      <c r="CO581" s="137"/>
      <c r="CP581" s="137"/>
      <c r="CQ581" s="137"/>
      <c r="CR581" s="137"/>
      <c r="CS581" s="137"/>
      <c r="CT581" s="137"/>
      <c r="CU581" s="137"/>
      <c r="CV581" s="137"/>
      <c r="CW581" s="137"/>
      <c r="CX581" s="137"/>
      <c r="CY581" s="137"/>
      <c r="CZ581" s="137"/>
      <c r="DA581" s="137"/>
      <c r="DB581" s="137"/>
      <c r="DC581" s="137"/>
      <c r="DD581" s="137"/>
    </row>
    <row r="582" spans="1:108" ht="18.600000000000001">
      <c r="A582" s="135"/>
      <c r="B582" s="138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  <c r="AI582" s="137"/>
      <c r="AJ582" s="137"/>
      <c r="AK582" s="137"/>
      <c r="AL582" s="137"/>
      <c r="AM582" s="137"/>
      <c r="AN582" s="137"/>
      <c r="AO582" s="137"/>
      <c r="AP582" s="137"/>
      <c r="AQ582" s="137"/>
      <c r="AR582" s="137"/>
      <c r="AS582" s="137"/>
      <c r="AT582" s="137"/>
      <c r="AU582" s="137"/>
      <c r="AV582" s="137"/>
      <c r="AW582" s="137"/>
      <c r="AX582" s="137"/>
      <c r="AY582" s="137"/>
      <c r="AZ582" s="137"/>
      <c r="BA582" s="137"/>
      <c r="BB582" s="137"/>
      <c r="BC582" s="137"/>
      <c r="BD582" s="137"/>
      <c r="BE582" s="137"/>
      <c r="BF582" s="137"/>
      <c r="BG582" s="137"/>
      <c r="BH582" s="137"/>
      <c r="BI582" s="137"/>
      <c r="BJ582" s="137"/>
      <c r="BK582" s="137"/>
      <c r="BL582" s="137"/>
      <c r="BM582" s="137"/>
      <c r="BN582" s="137"/>
      <c r="BO582" s="137"/>
      <c r="BP582" s="137"/>
      <c r="BQ582" s="137"/>
      <c r="BR582" s="137"/>
      <c r="BS582" s="137"/>
      <c r="BT582" s="137"/>
      <c r="BU582" s="137"/>
      <c r="BV582" s="137"/>
      <c r="BW582" s="137"/>
      <c r="BX582" s="137"/>
      <c r="BY582" s="137"/>
      <c r="BZ582" s="137"/>
      <c r="CA582" s="137"/>
      <c r="CB582" s="137"/>
      <c r="CC582" s="137"/>
      <c r="CD582" s="137"/>
      <c r="CE582" s="137"/>
      <c r="CF582" s="137"/>
      <c r="CG582" s="137"/>
      <c r="CH582" s="137"/>
      <c r="CI582" s="137"/>
      <c r="CJ582" s="137"/>
      <c r="CK582" s="137"/>
      <c r="CL582" s="137"/>
      <c r="CM582" s="137"/>
      <c r="CN582" s="137"/>
      <c r="CO582" s="137"/>
      <c r="CP582" s="137"/>
      <c r="CQ582" s="137"/>
      <c r="CR582" s="137"/>
      <c r="CS582" s="137"/>
      <c r="CT582" s="137"/>
      <c r="CU582" s="137"/>
      <c r="CV582" s="137"/>
      <c r="CW582" s="137"/>
      <c r="CX582" s="137"/>
      <c r="CY582" s="137"/>
      <c r="CZ582" s="137"/>
      <c r="DA582" s="137"/>
      <c r="DB582" s="137"/>
      <c r="DC582" s="137"/>
      <c r="DD582" s="137"/>
    </row>
    <row r="583" spans="1:108" ht="18.600000000000001">
      <c r="A583" s="135"/>
      <c r="B583" s="138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  <c r="AI583" s="137"/>
      <c r="AJ583" s="137"/>
      <c r="AK583" s="137"/>
      <c r="AL583" s="137"/>
      <c r="AM583" s="137"/>
      <c r="AN583" s="137"/>
      <c r="AO583" s="137"/>
      <c r="AP583" s="137"/>
      <c r="AQ583" s="137"/>
      <c r="AR583" s="137"/>
      <c r="AS583" s="137"/>
      <c r="AT583" s="137"/>
      <c r="AU583" s="137"/>
      <c r="AV583" s="137"/>
      <c r="AW583" s="137"/>
      <c r="AX583" s="137"/>
      <c r="AY583" s="137"/>
      <c r="AZ583" s="137"/>
      <c r="BA583" s="137"/>
      <c r="BB583" s="137"/>
      <c r="BC583" s="137"/>
      <c r="BD583" s="137"/>
      <c r="BE583" s="137"/>
      <c r="BF583" s="137"/>
      <c r="BG583" s="137"/>
      <c r="BH583" s="137"/>
      <c r="BI583" s="137"/>
      <c r="BJ583" s="137"/>
      <c r="BK583" s="137"/>
      <c r="BL583" s="137"/>
      <c r="BM583" s="137"/>
      <c r="BN583" s="137"/>
      <c r="BO583" s="137"/>
      <c r="BP583" s="137"/>
      <c r="BQ583" s="137"/>
      <c r="BR583" s="137"/>
      <c r="BS583" s="137"/>
      <c r="BT583" s="137"/>
      <c r="BU583" s="137"/>
      <c r="BV583" s="137"/>
      <c r="BW583" s="137"/>
      <c r="BX583" s="137"/>
      <c r="BY583" s="137"/>
      <c r="BZ583" s="137"/>
      <c r="CA583" s="137"/>
      <c r="CB583" s="137"/>
      <c r="CC583" s="137"/>
      <c r="CD583" s="137"/>
      <c r="CE583" s="137"/>
      <c r="CF583" s="137"/>
      <c r="CG583" s="137"/>
      <c r="CH583" s="137"/>
      <c r="CI583" s="137"/>
      <c r="CJ583" s="137"/>
      <c r="CK583" s="137"/>
      <c r="CL583" s="137"/>
      <c r="CM583" s="137"/>
      <c r="CN583" s="137"/>
      <c r="CO583" s="137"/>
      <c r="CP583" s="137"/>
      <c r="CQ583" s="137"/>
      <c r="CR583" s="137"/>
      <c r="CS583" s="137"/>
      <c r="CT583" s="137"/>
      <c r="CU583" s="137"/>
      <c r="CV583" s="137"/>
      <c r="CW583" s="137"/>
      <c r="CX583" s="137"/>
      <c r="CY583" s="137"/>
      <c r="CZ583" s="137"/>
      <c r="DA583" s="137"/>
      <c r="DB583" s="137"/>
      <c r="DC583" s="137"/>
      <c r="DD583" s="137"/>
    </row>
    <row r="584" spans="1:108" ht="18.600000000000001">
      <c r="A584" s="135"/>
      <c r="B584" s="138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  <c r="AI584" s="137"/>
      <c r="AJ584" s="137"/>
      <c r="AK584" s="137"/>
      <c r="AL584" s="137"/>
      <c r="AM584" s="137"/>
      <c r="AN584" s="137"/>
      <c r="AO584" s="137"/>
      <c r="AP584" s="137"/>
      <c r="AQ584" s="137"/>
      <c r="AR584" s="137"/>
      <c r="AS584" s="137"/>
      <c r="AT584" s="137"/>
      <c r="AU584" s="137"/>
      <c r="AV584" s="137"/>
      <c r="AW584" s="137"/>
      <c r="AX584" s="137"/>
      <c r="AY584" s="137"/>
      <c r="AZ584" s="137"/>
      <c r="BA584" s="137"/>
      <c r="BB584" s="137"/>
      <c r="BC584" s="137"/>
      <c r="BD584" s="137"/>
      <c r="BE584" s="137"/>
      <c r="BF584" s="137"/>
      <c r="BG584" s="137"/>
      <c r="BH584" s="137"/>
      <c r="BI584" s="137"/>
      <c r="BJ584" s="137"/>
      <c r="BK584" s="137"/>
      <c r="BL584" s="137"/>
      <c r="BM584" s="137"/>
      <c r="BN584" s="137"/>
      <c r="BO584" s="137"/>
      <c r="BP584" s="137"/>
      <c r="BQ584" s="137"/>
      <c r="BR584" s="137"/>
      <c r="BS584" s="137"/>
      <c r="BT584" s="137"/>
      <c r="BU584" s="137"/>
      <c r="BV584" s="137"/>
      <c r="BW584" s="137"/>
      <c r="BX584" s="137"/>
      <c r="BY584" s="137"/>
      <c r="BZ584" s="137"/>
      <c r="CA584" s="137"/>
      <c r="CB584" s="137"/>
      <c r="CC584" s="137"/>
      <c r="CD584" s="137"/>
      <c r="CE584" s="137"/>
      <c r="CF584" s="137"/>
      <c r="CG584" s="137"/>
      <c r="CH584" s="137"/>
      <c r="CI584" s="137"/>
      <c r="CJ584" s="137"/>
      <c r="CK584" s="137"/>
      <c r="CL584" s="137"/>
      <c r="CM584" s="137"/>
      <c r="CN584" s="137"/>
      <c r="CO584" s="137"/>
      <c r="CP584" s="137"/>
      <c r="CQ584" s="137"/>
      <c r="CR584" s="137"/>
      <c r="CS584" s="137"/>
      <c r="CT584" s="137"/>
      <c r="CU584" s="137"/>
      <c r="CV584" s="137"/>
      <c r="CW584" s="137"/>
      <c r="CX584" s="137"/>
      <c r="CY584" s="137"/>
      <c r="CZ584" s="137"/>
      <c r="DA584" s="137"/>
      <c r="DB584" s="137"/>
      <c r="DC584" s="137"/>
      <c r="DD584" s="137"/>
    </row>
    <row r="585" spans="1:108" ht="18.600000000000001">
      <c r="A585" s="135"/>
      <c r="B585" s="138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  <c r="AI585" s="137"/>
      <c r="AJ585" s="137"/>
      <c r="AK585" s="137"/>
      <c r="AL585" s="137"/>
      <c r="AM585" s="137"/>
      <c r="AN585" s="137"/>
      <c r="AO585" s="137"/>
      <c r="AP585" s="137"/>
      <c r="AQ585" s="137"/>
      <c r="AR585" s="137"/>
      <c r="AS585" s="137"/>
      <c r="AT585" s="137"/>
      <c r="AU585" s="137"/>
      <c r="AV585" s="137"/>
      <c r="AW585" s="137"/>
      <c r="AX585" s="137"/>
      <c r="AY585" s="137"/>
      <c r="AZ585" s="137"/>
      <c r="BA585" s="137"/>
      <c r="BB585" s="137"/>
      <c r="BC585" s="137"/>
      <c r="BD585" s="137"/>
      <c r="BE585" s="137"/>
      <c r="BF585" s="137"/>
      <c r="BG585" s="137"/>
      <c r="BH585" s="137"/>
      <c r="BI585" s="137"/>
      <c r="BJ585" s="137"/>
      <c r="BK585" s="137"/>
      <c r="BL585" s="137"/>
      <c r="BM585" s="137"/>
      <c r="BN585" s="137"/>
      <c r="BO585" s="137"/>
      <c r="BP585" s="137"/>
      <c r="BQ585" s="137"/>
      <c r="BR585" s="137"/>
      <c r="BS585" s="137"/>
      <c r="BT585" s="137"/>
      <c r="BU585" s="137"/>
      <c r="BV585" s="137"/>
      <c r="BW585" s="137"/>
      <c r="BX585" s="137"/>
      <c r="BY585" s="137"/>
      <c r="BZ585" s="137"/>
      <c r="CA585" s="137"/>
      <c r="CB585" s="137"/>
      <c r="CC585" s="137"/>
      <c r="CD585" s="137"/>
      <c r="CE585" s="137"/>
      <c r="CF585" s="137"/>
      <c r="CG585" s="137"/>
      <c r="CH585" s="137"/>
      <c r="CI585" s="137"/>
      <c r="CJ585" s="137"/>
      <c r="CK585" s="137"/>
      <c r="CL585" s="137"/>
      <c r="CM585" s="137"/>
      <c r="CN585" s="137"/>
      <c r="CO585" s="137"/>
      <c r="CP585" s="137"/>
      <c r="CQ585" s="137"/>
      <c r="CR585" s="137"/>
      <c r="CS585" s="137"/>
      <c r="CT585" s="137"/>
      <c r="CU585" s="137"/>
      <c r="CV585" s="137"/>
      <c r="CW585" s="137"/>
      <c r="CX585" s="137"/>
      <c r="CY585" s="137"/>
      <c r="CZ585" s="137"/>
      <c r="DA585" s="137"/>
      <c r="DB585" s="137"/>
      <c r="DC585" s="137"/>
      <c r="DD585" s="137"/>
    </row>
    <row r="586" spans="1:108" ht="18.600000000000001">
      <c r="A586" s="135"/>
      <c r="B586" s="138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  <c r="AI586" s="137"/>
      <c r="AJ586" s="137"/>
      <c r="AK586" s="137"/>
      <c r="AL586" s="137"/>
      <c r="AM586" s="137"/>
      <c r="AN586" s="137"/>
      <c r="AO586" s="137"/>
      <c r="AP586" s="137"/>
      <c r="AQ586" s="137"/>
      <c r="AR586" s="137"/>
      <c r="AS586" s="137"/>
      <c r="AT586" s="137"/>
      <c r="AU586" s="137"/>
      <c r="AV586" s="137"/>
      <c r="AW586" s="137"/>
      <c r="AX586" s="137"/>
      <c r="AY586" s="137"/>
      <c r="AZ586" s="137"/>
      <c r="BA586" s="137"/>
      <c r="BB586" s="137"/>
      <c r="BC586" s="137"/>
      <c r="BD586" s="137"/>
      <c r="BE586" s="137"/>
      <c r="BF586" s="137"/>
      <c r="BG586" s="137"/>
      <c r="BH586" s="137"/>
      <c r="BI586" s="137"/>
      <c r="BJ586" s="137"/>
      <c r="BK586" s="137"/>
      <c r="BL586" s="137"/>
      <c r="BM586" s="137"/>
      <c r="BN586" s="137"/>
      <c r="BO586" s="137"/>
      <c r="BP586" s="137"/>
      <c r="BQ586" s="137"/>
      <c r="BR586" s="137"/>
      <c r="BS586" s="137"/>
      <c r="BT586" s="137"/>
      <c r="BU586" s="137"/>
      <c r="BV586" s="137"/>
      <c r="BW586" s="137"/>
      <c r="BX586" s="137"/>
      <c r="BY586" s="137"/>
      <c r="BZ586" s="137"/>
      <c r="CA586" s="137"/>
      <c r="CB586" s="137"/>
      <c r="CC586" s="137"/>
      <c r="CD586" s="137"/>
      <c r="CE586" s="137"/>
      <c r="CF586" s="137"/>
      <c r="CG586" s="137"/>
      <c r="CH586" s="137"/>
      <c r="CI586" s="137"/>
      <c r="CJ586" s="137"/>
      <c r="CK586" s="137"/>
      <c r="CL586" s="137"/>
      <c r="CM586" s="137"/>
      <c r="CN586" s="137"/>
      <c r="CO586" s="137"/>
      <c r="CP586" s="137"/>
      <c r="CQ586" s="137"/>
      <c r="CR586" s="137"/>
      <c r="CS586" s="137"/>
      <c r="CT586" s="137"/>
      <c r="CU586" s="137"/>
      <c r="CV586" s="137"/>
      <c r="CW586" s="137"/>
      <c r="CX586" s="137"/>
      <c r="CY586" s="137"/>
      <c r="CZ586" s="137"/>
      <c r="DA586" s="137"/>
      <c r="DB586" s="137"/>
      <c r="DC586" s="137"/>
      <c r="DD586" s="137"/>
    </row>
    <row r="587" spans="1:108" ht="18.600000000000001">
      <c r="A587" s="135"/>
      <c r="B587" s="138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  <c r="AI587" s="137"/>
      <c r="AJ587" s="137"/>
      <c r="AK587" s="137"/>
      <c r="AL587" s="137"/>
      <c r="AM587" s="137"/>
      <c r="AN587" s="137"/>
      <c r="AO587" s="137"/>
      <c r="AP587" s="137"/>
      <c r="AQ587" s="137"/>
      <c r="AR587" s="137"/>
      <c r="AS587" s="137"/>
      <c r="AT587" s="137"/>
      <c r="AU587" s="137"/>
      <c r="AV587" s="137"/>
      <c r="AW587" s="137"/>
      <c r="AX587" s="137"/>
      <c r="AY587" s="137"/>
      <c r="AZ587" s="137"/>
      <c r="BA587" s="137"/>
      <c r="BB587" s="137"/>
      <c r="BC587" s="137"/>
      <c r="BD587" s="137"/>
      <c r="BE587" s="137"/>
      <c r="BF587" s="137"/>
      <c r="BG587" s="137"/>
      <c r="BH587" s="137"/>
      <c r="BI587" s="137"/>
      <c r="BJ587" s="137"/>
      <c r="BK587" s="137"/>
      <c r="BL587" s="137"/>
      <c r="BM587" s="137"/>
      <c r="BN587" s="137"/>
      <c r="BO587" s="137"/>
      <c r="BP587" s="137"/>
      <c r="BQ587" s="137"/>
      <c r="BR587" s="137"/>
      <c r="BS587" s="137"/>
      <c r="BT587" s="137"/>
      <c r="BU587" s="137"/>
      <c r="BV587" s="137"/>
      <c r="BW587" s="137"/>
      <c r="BX587" s="137"/>
      <c r="BY587" s="137"/>
      <c r="BZ587" s="137"/>
      <c r="CA587" s="137"/>
      <c r="CB587" s="137"/>
      <c r="CC587" s="137"/>
      <c r="CD587" s="137"/>
      <c r="CE587" s="137"/>
      <c r="CF587" s="137"/>
      <c r="CG587" s="137"/>
      <c r="CH587" s="137"/>
      <c r="CI587" s="137"/>
      <c r="CJ587" s="137"/>
      <c r="CK587" s="137"/>
      <c r="CL587" s="137"/>
      <c r="CM587" s="137"/>
      <c r="CN587" s="137"/>
      <c r="CO587" s="137"/>
      <c r="CP587" s="137"/>
      <c r="CQ587" s="137"/>
      <c r="CR587" s="137"/>
      <c r="CS587" s="137"/>
      <c r="CT587" s="137"/>
      <c r="CU587" s="137"/>
      <c r="CV587" s="137"/>
      <c r="CW587" s="137"/>
      <c r="CX587" s="137"/>
      <c r="CY587" s="137"/>
      <c r="CZ587" s="137"/>
      <c r="DA587" s="137"/>
      <c r="DB587" s="137"/>
      <c r="DC587" s="137"/>
      <c r="DD587" s="137"/>
    </row>
    <row r="588" spans="1:108" ht="18.600000000000001">
      <c r="A588" s="135"/>
      <c r="B588" s="138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  <c r="AI588" s="137"/>
      <c r="AJ588" s="137"/>
      <c r="AK588" s="137"/>
      <c r="AL588" s="137"/>
      <c r="AM588" s="137"/>
      <c r="AN588" s="137"/>
      <c r="AO588" s="137"/>
      <c r="AP588" s="137"/>
      <c r="AQ588" s="137"/>
      <c r="AR588" s="137"/>
      <c r="AS588" s="137"/>
      <c r="AT588" s="137"/>
      <c r="AU588" s="137"/>
      <c r="AV588" s="137"/>
      <c r="AW588" s="137"/>
      <c r="AX588" s="137"/>
      <c r="AY588" s="137"/>
      <c r="AZ588" s="137"/>
      <c r="BA588" s="137"/>
      <c r="BB588" s="137"/>
      <c r="BC588" s="137"/>
      <c r="BD588" s="137"/>
      <c r="BE588" s="137"/>
      <c r="BF588" s="137"/>
      <c r="BG588" s="137"/>
      <c r="BH588" s="137"/>
      <c r="BI588" s="137"/>
      <c r="BJ588" s="137"/>
      <c r="BK588" s="137"/>
      <c r="BL588" s="137"/>
      <c r="BM588" s="137"/>
      <c r="BN588" s="137"/>
      <c r="BO588" s="137"/>
      <c r="BP588" s="137"/>
      <c r="BQ588" s="137"/>
      <c r="BR588" s="137"/>
      <c r="BS588" s="137"/>
      <c r="BT588" s="137"/>
      <c r="BU588" s="137"/>
      <c r="BV588" s="137"/>
      <c r="BW588" s="137"/>
      <c r="BX588" s="137"/>
      <c r="BY588" s="137"/>
      <c r="BZ588" s="137"/>
      <c r="CA588" s="137"/>
      <c r="CB588" s="137"/>
      <c r="CC588" s="137"/>
      <c r="CD588" s="137"/>
      <c r="CE588" s="137"/>
      <c r="CF588" s="137"/>
      <c r="CG588" s="137"/>
      <c r="CH588" s="137"/>
      <c r="CI588" s="137"/>
      <c r="CJ588" s="137"/>
      <c r="CK588" s="137"/>
      <c r="CL588" s="137"/>
      <c r="CM588" s="137"/>
      <c r="CN588" s="137"/>
      <c r="CO588" s="137"/>
      <c r="CP588" s="137"/>
      <c r="CQ588" s="137"/>
      <c r="CR588" s="137"/>
      <c r="CS588" s="137"/>
      <c r="CT588" s="137"/>
      <c r="CU588" s="137"/>
      <c r="CV588" s="137"/>
      <c r="CW588" s="137"/>
      <c r="CX588" s="137"/>
      <c r="CY588" s="137"/>
      <c r="CZ588" s="137"/>
      <c r="DA588" s="137"/>
      <c r="DB588" s="137"/>
      <c r="DC588" s="137"/>
      <c r="DD588" s="137"/>
    </row>
    <row r="589" spans="1:108" ht="18.600000000000001">
      <c r="A589" s="135"/>
      <c r="B589" s="138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  <c r="AI589" s="137"/>
      <c r="AJ589" s="137"/>
      <c r="AK589" s="137"/>
      <c r="AL589" s="137"/>
      <c r="AM589" s="137"/>
      <c r="AN589" s="137"/>
      <c r="AO589" s="137"/>
      <c r="AP589" s="137"/>
      <c r="AQ589" s="137"/>
      <c r="AR589" s="137"/>
      <c r="AS589" s="137"/>
      <c r="AT589" s="137"/>
      <c r="AU589" s="137"/>
      <c r="AV589" s="137"/>
      <c r="AW589" s="137"/>
      <c r="AX589" s="137"/>
      <c r="AY589" s="137"/>
      <c r="AZ589" s="137"/>
      <c r="BA589" s="137"/>
      <c r="BB589" s="137"/>
      <c r="BC589" s="137"/>
      <c r="BD589" s="137"/>
      <c r="BE589" s="137"/>
      <c r="BF589" s="137"/>
      <c r="BG589" s="137"/>
      <c r="BH589" s="137"/>
      <c r="BI589" s="137"/>
      <c r="BJ589" s="137"/>
      <c r="BK589" s="137"/>
      <c r="BL589" s="137"/>
      <c r="BM589" s="137"/>
      <c r="BN589" s="137"/>
      <c r="BO589" s="137"/>
      <c r="BP589" s="137"/>
      <c r="BQ589" s="137"/>
      <c r="BR589" s="137"/>
      <c r="BS589" s="137"/>
      <c r="BT589" s="137"/>
      <c r="BU589" s="137"/>
      <c r="BV589" s="137"/>
      <c r="BW589" s="137"/>
      <c r="BX589" s="137"/>
      <c r="BY589" s="137"/>
      <c r="BZ589" s="137"/>
      <c r="CA589" s="137"/>
      <c r="CB589" s="137"/>
      <c r="CC589" s="137"/>
      <c r="CD589" s="137"/>
      <c r="CE589" s="137"/>
      <c r="CF589" s="137"/>
      <c r="CG589" s="137"/>
      <c r="CH589" s="137"/>
      <c r="CI589" s="137"/>
      <c r="CJ589" s="137"/>
      <c r="CK589" s="137"/>
      <c r="CL589" s="137"/>
      <c r="CM589" s="137"/>
      <c r="CN589" s="137"/>
      <c r="CO589" s="137"/>
      <c r="CP589" s="137"/>
      <c r="CQ589" s="137"/>
      <c r="CR589" s="137"/>
      <c r="CS589" s="137"/>
      <c r="CT589" s="137"/>
      <c r="CU589" s="137"/>
      <c r="CV589" s="137"/>
      <c r="CW589" s="137"/>
      <c r="CX589" s="137"/>
      <c r="CY589" s="137"/>
      <c r="CZ589" s="137"/>
      <c r="DA589" s="137"/>
      <c r="DB589" s="137"/>
      <c r="DC589" s="137"/>
      <c r="DD589" s="137"/>
    </row>
    <row r="590" spans="1:108" ht="18.600000000000001">
      <c r="A590" s="135"/>
      <c r="B590" s="138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  <c r="AI590" s="137"/>
      <c r="AJ590" s="137"/>
      <c r="AK590" s="137"/>
      <c r="AL590" s="137"/>
      <c r="AM590" s="137"/>
      <c r="AN590" s="137"/>
      <c r="AO590" s="137"/>
      <c r="AP590" s="137"/>
      <c r="AQ590" s="137"/>
      <c r="AR590" s="137"/>
      <c r="AS590" s="137"/>
      <c r="AT590" s="137"/>
      <c r="AU590" s="137"/>
      <c r="AV590" s="137"/>
      <c r="AW590" s="137"/>
      <c r="AX590" s="137"/>
      <c r="AY590" s="137"/>
      <c r="AZ590" s="137"/>
      <c r="BA590" s="137"/>
      <c r="BB590" s="137"/>
      <c r="BC590" s="137"/>
      <c r="BD590" s="137"/>
      <c r="BE590" s="137"/>
      <c r="BF590" s="137"/>
      <c r="BG590" s="137"/>
      <c r="BH590" s="137"/>
      <c r="BI590" s="137"/>
      <c r="BJ590" s="137"/>
      <c r="BK590" s="137"/>
      <c r="BL590" s="137"/>
      <c r="BM590" s="137"/>
      <c r="BN590" s="137"/>
      <c r="BO590" s="137"/>
      <c r="BP590" s="137"/>
      <c r="BQ590" s="137"/>
      <c r="BR590" s="137"/>
      <c r="BS590" s="137"/>
      <c r="BT590" s="137"/>
      <c r="BU590" s="137"/>
      <c r="BV590" s="137"/>
      <c r="BW590" s="137"/>
      <c r="BX590" s="137"/>
      <c r="BY590" s="137"/>
      <c r="BZ590" s="137"/>
      <c r="CA590" s="137"/>
      <c r="CB590" s="137"/>
      <c r="CC590" s="137"/>
      <c r="CD590" s="137"/>
      <c r="CE590" s="137"/>
      <c r="CF590" s="137"/>
      <c r="CG590" s="137"/>
      <c r="CH590" s="137"/>
      <c r="CI590" s="137"/>
      <c r="CJ590" s="137"/>
      <c r="CK590" s="137"/>
      <c r="CL590" s="137"/>
      <c r="CM590" s="137"/>
      <c r="CN590" s="137"/>
      <c r="CO590" s="137"/>
      <c r="CP590" s="137"/>
      <c r="CQ590" s="137"/>
      <c r="CR590" s="137"/>
      <c r="CS590" s="137"/>
      <c r="CT590" s="137"/>
      <c r="CU590" s="137"/>
      <c r="CV590" s="137"/>
      <c r="CW590" s="137"/>
      <c r="CX590" s="137"/>
      <c r="CY590" s="137"/>
      <c r="CZ590" s="137"/>
      <c r="DA590" s="137"/>
      <c r="DB590" s="137"/>
      <c r="DC590" s="137"/>
      <c r="DD590" s="137"/>
    </row>
    <row r="591" spans="1:108" ht="18.600000000000001">
      <c r="A591" s="135"/>
      <c r="B591" s="138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  <c r="AI591" s="137"/>
      <c r="AJ591" s="137"/>
      <c r="AK591" s="137"/>
      <c r="AL591" s="137"/>
      <c r="AM591" s="137"/>
      <c r="AN591" s="137"/>
      <c r="AO591" s="137"/>
      <c r="AP591" s="137"/>
      <c r="AQ591" s="137"/>
      <c r="AR591" s="137"/>
      <c r="AS591" s="137"/>
      <c r="AT591" s="137"/>
      <c r="AU591" s="137"/>
      <c r="AV591" s="137"/>
      <c r="AW591" s="137"/>
      <c r="AX591" s="137"/>
      <c r="AY591" s="137"/>
      <c r="AZ591" s="137"/>
      <c r="BA591" s="137"/>
      <c r="BB591" s="137"/>
      <c r="BC591" s="137"/>
      <c r="BD591" s="137"/>
      <c r="BE591" s="137"/>
      <c r="BF591" s="137"/>
      <c r="BG591" s="137"/>
      <c r="BH591" s="137"/>
      <c r="BI591" s="137"/>
      <c r="BJ591" s="137"/>
      <c r="BK591" s="137"/>
      <c r="BL591" s="137"/>
      <c r="BM591" s="137"/>
      <c r="BN591" s="137"/>
      <c r="BO591" s="137"/>
      <c r="BP591" s="137"/>
      <c r="BQ591" s="137"/>
      <c r="BR591" s="137"/>
      <c r="BS591" s="137"/>
      <c r="BT591" s="137"/>
      <c r="BU591" s="137"/>
      <c r="BV591" s="137"/>
      <c r="BW591" s="137"/>
      <c r="BX591" s="137"/>
      <c r="BY591" s="137"/>
      <c r="BZ591" s="137"/>
      <c r="CA591" s="137"/>
      <c r="CB591" s="137"/>
      <c r="CC591" s="137"/>
      <c r="CD591" s="137"/>
      <c r="CE591" s="137"/>
      <c r="CF591" s="137"/>
      <c r="CG591" s="137"/>
      <c r="CH591" s="137"/>
      <c r="CI591" s="137"/>
      <c r="CJ591" s="137"/>
      <c r="CK591" s="137"/>
      <c r="CL591" s="137"/>
      <c r="CM591" s="137"/>
      <c r="CN591" s="137"/>
      <c r="CO591" s="137"/>
      <c r="CP591" s="137"/>
      <c r="CQ591" s="137"/>
      <c r="CR591" s="137"/>
      <c r="CS591" s="137"/>
      <c r="CT591" s="137"/>
      <c r="CU591" s="137"/>
      <c r="CV591" s="137"/>
      <c r="CW591" s="137"/>
      <c r="CX591" s="137"/>
      <c r="CY591" s="137"/>
      <c r="CZ591" s="137"/>
      <c r="DA591" s="137"/>
      <c r="DB591" s="137"/>
      <c r="DC591" s="137"/>
      <c r="DD591" s="137"/>
    </row>
    <row r="592" spans="1:108" ht="18.600000000000001">
      <c r="A592" s="135"/>
      <c r="B592" s="138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  <c r="AI592" s="137"/>
      <c r="AJ592" s="137"/>
      <c r="AK592" s="137"/>
      <c r="AL592" s="137"/>
      <c r="AM592" s="137"/>
      <c r="AN592" s="137"/>
      <c r="AO592" s="137"/>
      <c r="AP592" s="137"/>
      <c r="AQ592" s="137"/>
      <c r="AR592" s="137"/>
      <c r="AS592" s="137"/>
      <c r="AT592" s="137"/>
      <c r="AU592" s="137"/>
      <c r="AV592" s="137"/>
      <c r="AW592" s="137"/>
      <c r="AX592" s="137"/>
      <c r="AY592" s="137"/>
      <c r="AZ592" s="137"/>
      <c r="BA592" s="137"/>
      <c r="BB592" s="137"/>
      <c r="BC592" s="137"/>
      <c r="BD592" s="137"/>
      <c r="BE592" s="137"/>
      <c r="BF592" s="137"/>
      <c r="BG592" s="137"/>
      <c r="BH592" s="137"/>
      <c r="BI592" s="137"/>
      <c r="BJ592" s="137"/>
      <c r="BK592" s="137"/>
      <c r="BL592" s="137"/>
      <c r="BM592" s="137"/>
      <c r="BN592" s="137"/>
      <c r="BO592" s="137"/>
      <c r="BP592" s="137"/>
      <c r="BQ592" s="137"/>
      <c r="BR592" s="137"/>
      <c r="BS592" s="137"/>
      <c r="BT592" s="137"/>
      <c r="BU592" s="137"/>
      <c r="BV592" s="137"/>
      <c r="BW592" s="137"/>
      <c r="BX592" s="137"/>
      <c r="BY592" s="137"/>
      <c r="BZ592" s="137"/>
      <c r="CA592" s="137"/>
      <c r="CB592" s="137"/>
      <c r="CC592" s="137"/>
      <c r="CD592" s="137"/>
      <c r="CE592" s="137"/>
      <c r="CF592" s="137"/>
      <c r="CG592" s="137"/>
      <c r="CH592" s="137"/>
      <c r="CI592" s="137"/>
      <c r="CJ592" s="137"/>
      <c r="CK592" s="137"/>
      <c r="CL592" s="137"/>
      <c r="CM592" s="137"/>
      <c r="CN592" s="137"/>
      <c r="CO592" s="137"/>
      <c r="CP592" s="137"/>
      <c r="CQ592" s="137"/>
      <c r="CR592" s="137"/>
      <c r="CS592" s="137"/>
      <c r="CT592" s="137"/>
      <c r="CU592" s="137"/>
      <c r="CV592" s="137"/>
      <c r="CW592" s="137"/>
      <c r="CX592" s="137"/>
      <c r="CY592" s="137"/>
      <c r="CZ592" s="137"/>
      <c r="DA592" s="137"/>
      <c r="DB592" s="137"/>
      <c r="DC592" s="137"/>
      <c r="DD592" s="137"/>
    </row>
    <row r="593" spans="1:108" ht="18.600000000000001">
      <c r="A593" s="135"/>
      <c r="B593" s="138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  <c r="AI593" s="137"/>
      <c r="AJ593" s="137"/>
      <c r="AK593" s="137"/>
      <c r="AL593" s="137"/>
      <c r="AM593" s="137"/>
      <c r="AN593" s="137"/>
      <c r="AO593" s="137"/>
      <c r="AP593" s="137"/>
      <c r="AQ593" s="137"/>
      <c r="AR593" s="137"/>
      <c r="AS593" s="137"/>
      <c r="AT593" s="137"/>
      <c r="AU593" s="137"/>
      <c r="AV593" s="137"/>
      <c r="AW593" s="137"/>
      <c r="AX593" s="137"/>
      <c r="AY593" s="137"/>
      <c r="AZ593" s="137"/>
      <c r="BA593" s="137"/>
      <c r="BB593" s="137"/>
      <c r="BC593" s="137"/>
      <c r="BD593" s="137"/>
      <c r="BE593" s="137"/>
      <c r="BF593" s="137"/>
      <c r="BG593" s="137"/>
      <c r="BH593" s="137"/>
      <c r="BI593" s="137"/>
      <c r="BJ593" s="137"/>
      <c r="BK593" s="137"/>
      <c r="BL593" s="137"/>
      <c r="BM593" s="137"/>
      <c r="BN593" s="137"/>
      <c r="BO593" s="137"/>
      <c r="BP593" s="137"/>
      <c r="BQ593" s="137"/>
      <c r="BR593" s="137"/>
      <c r="BS593" s="137"/>
      <c r="BT593" s="137"/>
      <c r="BU593" s="137"/>
      <c r="BV593" s="137"/>
      <c r="BW593" s="137"/>
      <c r="BX593" s="137"/>
      <c r="BY593" s="137"/>
      <c r="BZ593" s="137"/>
      <c r="CA593" s="137"/>
      <c r="CB593" s="137"/>
      <c r="CC593" s="137"/>
      <c r="CD593" s="137"/>
      <c r="CE593" s="137"/>
      <c r="CF593" s="137"/>
      <c r="CG593" s="137"/>
      <c r="CH593" s="137"/>
      <c r="CI593" s="137"/>
      <c r="CJ593" s="137"/>
      <c r="CK593" s="137"/>
      <c r="CL593" s="137"/>
      <c r="CM593" s="137"/>
      <c r="CN593" s="137"/>
      <c r="CO593" s="137"/>
      <c r="CP593" s="137"/>
      <c r="CQ593" s="137"/>
      <c r="CR593" s="137"/>
      <c r="CS593" s="137"/>
      <c r="CT593" s="137"/>
      <c r="CU593" s="137"/>
      <c r="CV593" s="137"/>
      <c r="CW593" s="137"/>
      <c r="CX593" s="137"/>
      <c r="CY593" s="137"/>
      <c r="CZ593" s="137"/>
      <c r="DA593" s="137"/>
      <c r="DB593" s="137"/>
      <c r="DC593" s="137"/>
      <c r="DD593" s="137"/>
    </row>
    <row r="594" spans="1:108" ht="18.600000000000001">
      <c r="A594" s="135"/>
      <c r="B594" s="138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  <c r="AI594" s="137"/>
      <c r="AJ594" s="137"/>
      <c r="AK594" s="137"/>
      <c r="AL594" s="137"/>
      <c r="AM594" s="137"/>
      <c r="AN594" s="137"/>
      <c r="AO594" s="137"/>
      <c r="AP594" s="137"/>
      <c r="AQ594" s="137"/>
      <c r="AR594" s="137"/>
      <c r="AS594" s="137"/>
      <c r="AT594" s="137"/>
      <c r="AU594" s="137"/>
      <c r="AV594" s="137"/>
      <c r="AW594" s="137"/>
      <c r="AX594" s="137"/>
      <c r="AY594" s="137"/>
      <c r="AZ594" s="137"/>
      <c r="BA594" s="137"/>
      <c r="BB594" s="137"/>
      <c r="BC594" s="137"/>
      <c r="BD594" s="137"/>
      <c r="BE594" s="137"/>
      <c r="BF594" s="137"/>
      <c r="BG594" s="137"/>
      <c r="BH594" s="137"/>
      <c r="BI594" s="137"/>
      <c r="BJ594" s="137"/>
      <c r="BK594" s="137"/>
      <c r="BL594" s="137"/>
      <c r="BM594" s="137"/>
      <c r="BN594" s="137"/>
      <c r="BO594" s="137"/>
      <c r="BP594" s="137"/>
      <c r="BQ594" s="137"/>
      <c r="BR594" s="137"/>
      <c r="BS594" s="137"/>
      <c r="BT594" s="137"/>
      <c r="BU594" s="137"/>
      <c r="BV594" s="137"/>
      <c r="BW594" s="137"/>
      <c r="BX594" s="137"/>
      <c r="BY594" s="137"/>
      <c r="BZ594" s="137"/>
      <c r="CA594" s="137"/>
      <c r="CB594" s="137"/>
      <c r="CC594" s="137"/>
      <c r="CD594" s="137"/>
      <c r="CE594" s="137"/>
      <c r="CF594" s="137"/>
      <c r="CG594" s="137"/>
      <c r="CH594" s="137"/>
      <c r="CI594" s="137"/>
      <c r="CJ594" s="137"/>
      <c r="CK594" s="137"/>
      <c r="CL594" s="137"/>
      <c r="CM594" s="137"/>
      <c r="CN594" s="137"/>
      <c r="CO594" s="137"/>
      <c r="CP594" s="137"/>
      <c r="CQ594" s="137"/>
      <c r="CR594" s="137"/>
      <c r="CS594" s="137"/>
      <c r="CT594" s="137"/>
      <c r="CU594" s="137"/>
      <c r="CV594" s="137"/>
      <c r="CW594" s="137"/>
      <c r="CX594" s="137"/>
      <c r="CY594" s="137"/>
      <c r="CZ594" s="137"/>
      <c r="DA594" s="137"/>
      <c r="DB594" s="137"/>
      <c r="DC594" s="137"/>
      <c r="DD594" s="137"/>
    </row>
    <row r="595" spans="1:108" ht="18.600000000000001">
      <c r="A595" s="135"/>
      <c r="B595" s="138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  <c r="AI595" s="137"/>
      <c r="AJ595" s="137"/>
      <c r="AK595" s="137"/>
      <c r="AL595" s="137"/>
      <c r="AM595" s="137"/>
      <c r="AN595" s="137"/>
      <c r="AO595" s="137"/>
      <c r="AP595" s="137"/>
      <c r="AQ595" s="137"/>
      <c r="AR595" s="137"/>
      <c r="AS595" s="137"/>
      <c r="AT595" s="137"/>
      <c r="AU595" s="137"/>
      <c r="AV595" s="137"/>
      <c r="AW595" s="137"/>
      <c r="AX595" s="137"/>
      <c r="AY595" s="137"/>
      <c r="AZ595" s="137"/>
      <c r="BA595" s="137"/>
      <c r="BB595" s="137"/>
      <c r="BC595" s="137"/>
      <c r="BD595" s="137"/>
      <c r="BE595" s="137"/>
      <c r="BF595" s="137"/>
      <c r="BG595" s="137"/>
      <c r="BH595" s="137"/>
      <c r="BI595" s="137"/>
      <c r="BJ595" s="137"/>
      <c r="BK595" s="137"/>
      <c r="BL595" s="137"/>
      <c r="BM595" s="137"/>
      <c r="BN595" s="137"/>
      <c r="BO595" s="137"/>
      <c r="BP595" s="137"/>
      <c r="BQ595" s="137"/>
      <c r="BR595" s="137"/>
      <c r="BS595" s="137"/>
      <c r="BT595" s="137"/>
      <c r="BU595" s="137"/>
      <c r="BV595" s="137"/>
      <c r="BW595" s="137"/>
      <c r="BX595" s="137"/>
      <c r="BY595" s="137"/>
      <c r="BZ595" s="137"/>
      <c r="CA595" s="137"/>
      <c r="CB595" s="137"/>
      <c r="CC595" s="137"/>
      <c r="CD595" s="137"/>
      <c r="CE595" s="137"/>
      <c r="CF595" s="137"/>
      <c r="CG595" s="137"/>
      <c r="CH595" s="137"/>
      <c r="CI595" s="137"/>
      <c r="CJ595" s="137"/>
      <c r="CK595" s="137"/>
      <c r="CL595" s="137"/>
      <c r="CM595" s="137"/>
      <c r="CN595" s="137"/>
      <c r="CO595" s="137"/>
      <c r="CP595" s="137"/>
      <c r="CQ595" s="137"/>
      <c r="CR595" s="137"/>
      <c r="CS595" s="137"/>
      <c r="CT595" s="137"/>
      <c r="CU595" s="137"/>
      <c r="CV595" s="137"/>
      <c r="CW595" s="137"/>
      <c r="CX595" s="137"/>
      <c r="CY595" s="137"/>
      <c r="CZ595" s="137"/>
      <c r="DA595" s="137"/>
      <c r="DB595" s="137"/>
      <c r="DC595" s="137"/>
      <c r="DD595" s="137"/>
    </row>
    <row r="596" spans="1:108" ht="18.600000000000001">
      <c r="A596" s="135"/>
      <c r="B596" s="138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  <c r="AI596" s="137"/>
      <c r="AJ596" s="137"/>
      <c r="AK596" s="137"/>
      <c r="AL596" s="137"/>
      <c r="AM596" s="137"/>
      <c r="AN596" s="137"/>
      <c r="AO596" s="137"/>
      <c r="AP596" s="137"/>
      <c r="AQ596" s="137"/>
      <c r="AR596" s="137"/>
      <c r="AS596" s="137"/>
      <c r="AT596" s="137"/>
      <c r="AU596" s="137"/>
      <c r="AV596" s="137"/>
      <c r="AW596" s="137"/>
      <c r="AX596" s="137"/>
      <c r="AY596" s="137"/>
      <c r="AZ596" s="137"/>
      <c r="BA596" s="137"/>
      <c r="BB596" s="137"/>
      <c r="BC596" s="137"/>
      <c r="BD596" s="137"/>
      <c r="BE596" s="137"/>
      <c r="BF596" s="137"/>
      <c r="BG596" s="137"/>
      <c r="BH596" s="137"/>
      <c r="BI596" s="137"/>
      <c r="BJ596" s="137"/>
      <c r="BK596" s="137"/>
      <c r="BL596" s="137"/>
      <c r="BM596" s="137"/>
      <c r="BN596" s="137"/>
      <c r="BO596" s="137"/>
      <c r="BP596" s="137"/>
      <c r="BQ596" s="137"/>
      <c r="BR596" s="137"/>
      <c r="BS596" s="137"/>
      <c r="BT596" s="137"/>
      <c r="BU596" s="137"/>
      <c r="BV596" s="137"/>
      <c r="BW596" s="137"/>
      <c r="BX596" s="137"/>
      <c r="BY596" s="137"/>
      <c r="BZ596" s="137"/>
      <c r="CA596" s="137"/>
      <c r="CB596" s="137"/>
      <c r="CC596" s="137"/>
      <c r="CD596" s="137"/>
      <c r="CE596" s="137"/>
      <c r="CF596" s="137"/>
      <c r="CG596" s="137"/>
      <c r="CH596" s="137"/>
      <c r="CI596" s="137"/>
      <c r="CJ596" s="137"/>
      <c r="CK596" s="137"/>
      <c r="CL596" s="137"/>
      <c r="CM596" s="137"/>
      <c r="CN596" s="137"/>
      <c r="CO596" s="137"/>
      <c r="CP596" s="137"/>
      <c r="CQ596" s="137"/>
      <c r="CR596" s="137"/>
      <c r="CS596" s="137"/>
      <c r="CT596" s="137"/>
      <c r="CU596" s="137"/>
      <c r="CV596" s="137"/>
      <c r="CW596" s="137"/>
      <c r="CX596" s="137"/>
      <c r="CY596" s="137"/>
      <c r="CZ596" s="137"/>
      <c r="DA596" s="137"/>
      <c r="DB596" s="137"/>
      <c r="DC596" s="137"/>
      <c r="DD596" s="137"/>
    </row>
    <row r="597" spans="1:108" ht="18.600000000000001">
      <c r="A597" s="135"/>
      <c r="B597" s="138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  <c r="AI597" s="137"/>
      <c r="AJ597" s="137"/>
      <c r="AK597" s="137"/>
      <c r="AL597" s="137"/>
      <c r="AM597" s="137"/>
      <c r="AN597" s="137"/>
      <c r="AO597" s="137"/>
      <c r="AP597" s="137"/>
      <c r="AQ597" s="137"/>
      <c r="AR597" s="137"/>
      <c r="AS597" s="137"/>
      <c r="AT597" s="137"/>
      <c r="AU597" s="137"/>
      <c r="AV597" s="137"/>
      <c r="AW597" s="137"/>
      <c r="AX597" s="137"/>
      <c r="AY597" s="137"/>
      <c r="AZ597" s="137"/>
      <c r="BA597" s="137"/>
      <c r="BB597" s="137"/>
      <c r="BC597" s="137"/>
      <c r="BD597" s="137"/>
      <c r="BE597" s="137"/>
      <c r="BF597" s="137"/>
      <c r="BG597" s="137"/>
      <c r="BH597" s="137"/>
      <c r="BI597" s="137"/>
      <c r="BJ597" s="137"/>
      <c r="BK597" s="137"/>
      <c r="BL597" s="137"/>
      <c r="BM597" s="137"/>
      <c r="BN597" s="137"/>
      <c r="BO597" s="137"/>
      <c r="BP597" s="137"/>
      <c r="BQ597" s="137"/>
      <c r="BR597" s="137"/>
      <c r="BS597" s="137"/>
      <c r="BT597" s="137"/>
      <c r="BU597" s="137"/>
      <c r="BV597" s="137"/>
      <c r="BW597" s="137"/>
      <c r="BX597" s="137"/>
      <c r="BY597" s="137"/>
      <c r="BZ597" s="137"/>
      <c r="CA597" s="137"/>
      <c r="CB597" s="137"/>
      <c r="CC597" s="137"/>
      <c r="CD597" s="137"/>
      <c r="CE597" s="137"/>
      <c r="CF597" s="137"/>
      <c r="CG597" s="137"/>
      <c r="CH597" s="137"/>
      <c r="CI597" s="137"/>
      <c r="CJ597" s="137"/>
      <c r="CK597" s="137"/>
      <c r="CL597" s="137"/>
      <c r="CM597" s="137"/>
      <c r="CN597" s="137"/>
      <c r="CO597" s="137"/>
      <c r="CP597" s="137"/>
      <c r="CQ597" s="137"/>
      <c r="CR597" s="137"/>
      <c r="CS597" s="137"/>
      <c r="CT597" s="137"/>
      <c r="CU597" s="137"/>
      <c r="CV597" s="137"/>
      <c r="CW597" s="137"/>
      <c r="CX597" s="137"/>
      <c r="CY597" s="137"/>
      <c r="CZ597" s="137"/>
      <c r="DA597" s="137"/>
      <c r="DB597" s="137"/>
      <c r="DC597" s="137"/>
      <c r="DD597" s="137"/>
    </row>
    <row r="598" spans="1:108" ht="18.600000000000001">
      <c r="A598" s="135"/>
      <c r="B598" s="138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  <c r="AI598" s="137"/>
      <c r="AJ598" s="137"/>
      <c r="AK598" s="137"/>
      <c r="AL598" s="137"/>
      <c r="AM598" s="137"/>
      <c r="AN598" s="137"/>
      <c r="AO598" s="137"/>
      <c r="AP598" s="137"/>
      <c r="AQ598" s="137"/>
      <c r="AR598" s="137"/>
      <c r="AS598" s="137"/>
      <c r="AT598" s="137"/>
      <c r="AU598" s="137"/>
      <c r="AV598" s="137"/>
      <c r="AW598" s="137"/>
      <c r="AX598" s="137"/>
      <c r="AY598" s="137"/>
      <c r="AZ598" s="137"/>
      <c r="BA598" s="137"/>
      <c r="BB598" s="137"/>
      <c r="BC598" s="137"/>
      <c r="BD598" s="137"/>
      <c r="BE598" s="137"/>
      <c r="BF598" s="137"/>
      <c r="BG598" s="137"/>
      <c r="BH598" s="137"/>
      <c r="BI598" s="137"/>
      <c r="BJ598" s="137"/>
      <c r="BK598" s="137"/>
      <c r="BL598" s="137"/>
      <c r="BM598" s="137"/>
      <c r="BN598" s="137"/>
      <c r="BO598" s="137"/>
      <c r="BP598" s="137"/>
      <c r="BQ598" s="137"/>
      <c r="BR598" s="137"/>
      <c r="BS598" s="137"/>
      <c r="BT598" s="137"/>
      <c r="BU598" s="137"/>
      <c r="BV598" s="137"/>
      <c r="BW598" s="137"/>
      <c r="BX598" s="137"/>
      <c r="BY598" s="137"/>
      <c r="BZ598" s="137"/>
      <c r="CA598" s="137"/>
      <c r="CB598" s="137"/>
      <c r="CC598" s="137"/>
      <c r="CD598" s="137"/>
      <c r="CE598" s="137"/>
      <c r="CF598" s="137"/>
      <c r="CG598" s="137"/>
      <c r="CH598" s="137"/>
      <c r="CI598" s="137"/>
      <c r="CJ598" s="137"/>
      <c r="CK598" s="137"/>
      <c r="CL598" s="137"/>
      <c r="CM598" s="137"/>
      <c r="CN598" s="137"/>
      <c r="CO598" s="137"/>
      <c r="CP598" s="137"/>
      <c r="CQ598" s="137"/>
      <c r="CR598" s="137"/>
      <c r="CS598" s="137"/>
      <c r="CT598" s="137"/>
      <c r="CU598" s="137"/>
      <c r="CV598" s="137"/>
      <c r="CW598" s="137"/>
      <c r="CX598" s="137"/>
      <c r="CY598" s="137"/>
      <c r="CZ598" s="137"/>
      <c r="DA598" s="137"/>
      <c r="DB598" s="137"/>
      <c r="DC598" s="137"/>
      <c r="DD598" s="137"/>
    </row>
    <row r="599" spans="1:108" ht="18.600000000000001">
      <c r="A599" s="135"/>
      <c r="B599" s="138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  <c r="AI599" s="137"/>
      <c r="AJ599" s="137"/>
      <c r="AK599" s="137"/>
      <c r="AL599" s="137"/>
      <c r="AM599" s="137"/>
      <c r="AN599" s="137"/>
      <c r="AO599" s="137"/>
      <c r="AP599" s="137"/>
      <c r="AQ599" s="137"/>
      <c r="AR599" s="137"/>
      <c r="AS599" s="137"/>
      <c r="AT599" s="137"/>
      <c r="AU599" s="137"/>
      <c r="AV599" s="137"/>
      <c r="AW599" s="137"/>
      <c r="AX599" s="137"/>
      <c r="AY599" s="137"/>
      <c r="AZ599" s="137"/>
      <c r="BA599" s="137"/>
      <c r="BB599" s="137"/>
      <c r="BC599" s="137"/>
      <c r="BD599" s="137"/>
      <c r="BE599" s="137"/>
      <c r="BF599" s="137"/>
      <c r="BG599" s="137"/>
      <c r="BH599" s="137"/>
      <c r="BI599" s="137"/>
      <c r="BJ599" s="137"/>
      <c r="BK599" s="137"/>
      <c r="BL599" s="137"/>
      <c r="BM599" s="137"/>
      <c r="BN599" s="137"/>
      <c r="BO599" s="137"/>
      <c r="BP599" s="137"/>
      <c r="BQ599" s="137"/>
      <c r="BR599" s="137"/>
      <c r="BS599" s="137"/>
      <c r="BT599" s="137"/>
      <c r="BU599" s="137"/>
      <c r="BV599" s="137"/>
      <c r="BW599" s="137"/>
      <c r="BX599" s="137"/>
      <c r="BY599" s="137"/>
      <c r="BZ599" s="137"/>
      <c r="CA599" s="137"/>
      <c r="CB599" s="137"/>
      <c r="CC599" s="137"/>
      <c r="CD599" s="137"/>
      <c r="CE599" s="137"/>
      <c r="CF599" s="137"/>
      <c r="CG599" s="137"/>
      <c r="CH599" s="137"/>
      <c r="CI599" s="137"/>
      <c r="CJ599" s="137"/>
      <c r="CK599" s="137"/>
      <c r="CL599" s="137"/>
      <c r="CM599" s="137"/>
      <c r="CN599" s="137"/>
      <c r="CO599" s="137"/>
      <c r="CP599" s="137"/>
      <c r="CQ599" s="137"/>
      <c r="CR599" s="137"/>
      <c r="CS599" s="137"/>
      <c r="CT599" s="137"/>
      <c r="CU599" s="137"/>
      <c r="CV599" s="137"/>
      <c r="CW599" s="137"/>
      <c r="CX599" s="137"/>
      <c r="CY599" s="137"/>
      <c r="CZ599" s="137"/>
      <c r="DA599" s="137"/>
      <c r="DB599" s="137"/>
      <c r="DC599" s="137"/>
      <c r="DD599" s="137"/>
    </row>
    <row r="600" spans="1:108" ht="18.600000000000001">
      <c r="A600" s="135"/>
      <c r="B600" s="138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  <c r="AI600" s="137"/>
      <c r="AJ600" s="137"/>
      <c r="AK600" s="137"/>
      <c r="AL600" s="137"/>
      <c r="AM600" s="137"/>
      <c r="AN600" s="137"/>
      <c r="AO600" s="137"/>
      <c r="AP600" s="137"/>
      <c r="AQ600" s="137"/>
      <c r="AR600" s="137"/>
      <c r="AS600" s="137"/>
      <c r="AT600" s="137"/>
      <c r="AU600" s="137"/>
      <c r="AV600" s="137"/>
      <c r="AW600" s="137"/>
      <c r="AX600" s="137"/>
      <c r="AY600" s="137"/>
      <c r="AZ600" s="137"/>
      <c r="BA600" s="137"/>
      <c r="BB600" s="137"/>
      <c r="BC600" s="137"/>
      <c r="BD600" s="137"/>
      <c r="BE600" s="137"/>
      <c r="BF600" s="137"/>
      <c r="BG600" s="137"/>
      <c r="BH600" s="137"/>
      <c r="BI600" s="137"/>
      <c r="BJ600" s="137"/>
      <c r="BK600" s="137"/>
      <c r="BL600" s="137"/>
      <c r="BM600" s="137"/>
      <c r="BN600" s="137"/>
      <c r="BO600" s="137"/>
      <c r="BP600" s="137"/>
      <c r="BQ600" s="137"/>
      <c r="BR600" s="137"/>
      <c r="BS600" s="137"/>
      <c r="BT600" s="137"/>
      <c r="BU600" s="137"/>
      <c r="BV600" s="137"/>
      <c r="BW600" s="137"/>
      <c r="BX600" s="137"/>
      <c r="BY600" s="137"/>
      <c r="BZ600" s="137"/>
      <c r="CA600" s="137"/>
      <c r="CB600" s="137"/>
      <c r="CC600" s="137"/>
      <c r="CD600" s="137"/>
      <c r="CE600" s="137"/>
      <c r="CF600" s="137"/>
      <c r="CG600" s="137"/>
      <c r="CH600" s="137"/>
      <c r="CI600" s="137"/>
      <c r="CJ600" s="137"/>
      <c r="CK600" s="137"/>
      <c r="CL600" s="137"/>
      <c r="CM600" s="137"/>
      <c r="CN600" s="137"/>
      <c r="CO600" s="137"/>
      <c r="CP600" s="137"/>
      <c r="CQ600" s="137"/>
      <c r="CR600" s="137"/>
      <c r="CS600" s="137"/>
      <c r="CT600" s="137"/>
      <c r="CU600" s="137"/>
      <c r="CV600" s="137"/>
      <c r="CW600" s="137"/>
      <c r="CX600" s="137"/>
      <c r="CY600" s="137"/>
      <c r="CZ600" s="137"/>
      <c r="DA600" s="137"/>
      <c r="DB600" s="137"/>
      <c r="DC600" s="137"/>
      <c r="DD600" s="137"/>
    </row>
    <row r="601" spans="1:108" ht="18.600000000000001">
      <c r="A601" s="135"/>
      <c r="B601" s="138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  <c r="AI601" s="137"/>
      <c r="AJ601" s="137"/>
      <c r="AK601" s="137"/>
      <c r="AL601" s="137"/>
      <c r="AM601" s="137"/>
      <c r="AN601" s="137"/>
      <c r="AO601" s="137"/>
      <c r="AP601" s="137"/>
      <c r="AQ601" s="137"/>
      <c r="AR601" s="137"/>
      <c r="AS601" s="137"/>
      <c r="AT601" s="137"/>
      <c r="AU601" s="137"/>
      <c r="AV601" s="137"/>
      <c r="AW601" s="137"/>
      <c r="AX601" s="137"/>
      <c r="AY601" s="137"/>
      <c r="AZ601" s="137"/>
      <c r="BA601" s="137"/>
      <c r="BB601" s="137"/>
      <c r="BC601" s="137"/>
      <c r="BD601" s="137"/>
      <c r="BE601" s="137"/>
      <c r="BF601" s="137"/>
      <c r="BG601" s="137"/>
      <c r="BH601" s="137"/>
      <c r="BI601" s="137"/>
      <c r="BJ601" s="137"/>
      <c r="BK601" s="137"/>
      <c r="BL601" s="137"/>
      <c r="BM601" s="137"/>
      <c r="BN601" s="137"/>
      <c r="BO601" s="137"/>
      <c r="BP601" s="137"/>
      <c r="BQ601" s="137"/>
      <c r="BR601" s="137"/>
      <c r="BS601" s="137"/>
      <c r="BT601" s="137"/>
      <c r="BU601" s="137"/>
      <c r="BV601" s="137"/>
      <c r="BW601" s="137"/>
      <c r="BX601" s="137"/>
      <c r="BY601" s="137"/>
      <c r="BZ601" s="137"/>
      <c r="CA601" s="137"/>
      <c r="CB601" s="137"/>
      <c r="CC601" s="137"/>
      <c r="CD601" s="137"/>
      <c r="CE601" s="137"/>
      <c r="CF601" s="137"/>
      <c r="CG601" s="137"/>
      <c r="CH601" s="137"/>
      <c r="CI601" s="137"/>
      <c r="CJ601" s="137"/>
      <c r="CK601" s="137"/>
      <c r="CL601" s="137"/>
      <c r="CM601" s="137"/>
      <c r="CN601" s="137"/>
      <c r="CO601" s="137"/>
      <c r="CP601" s="137"/>
      <c r="CQ601" s="137"/>
      <c r="CR601" s="137"/>
      <c r="CS601" s="137"/>
      <c r="CT601" s="137"/>
      <c r="CU601" s="137"/>
      <c r="CV601" s="137"/>
      <c r="CW601" s="137"/>
      <c r="CX601" s="137"/>
      <c r="CY601" s="137"/>
      <c r="CZ601" s="137"/>
      <c r="DA601" s="137"/>
      <c r="DB601" s="137"/>
      <c r="DC601" s="137"/>
      <c r="DD601" s="137"/>
    </row>
    <row r="602" spans="1:108" ht="18.600000000000001">
      <c r="A602" s="135"/>
      <c r="B602" s="138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  <c r="AI602" s="137"/>
      <c r="AJ602" s="137"/>
      <c r="AK602" s="137"/>
      <c r="AL602" s="137"/>
      <c r="AM602" s="137"/>
      <c r="AN602" s="137"/>
      <c r="AO602" s="137"/>
      <c r="AP602" s="137"/>
      <c r="AQ602" s="137"/>
      <c r="AR602" s="137"/>
      <c r="AS602" s="137"/>
      <c r="AT602" s="137"/>
      <c r="AU602" s="137"/>
      <c r="AV602" s="137"/>
      <c r="AW602" s="137"/>
      <c r="AX602" s="137"/>
      <c r="AY602" s="137"/>
      <c r="AZ602" s="137"/>
      <c r="BA602" s="137"/>
      <c r="BB602" s="137"/>
      <c r="BC602" s="137"/>
      <c r="BD602" s="137"/>
      <c r="BE602" s="137"/>
      <c r="BF602" s="137"/>
      <c r="BG602" s="137"/>
      <c r="BH602" s="137"/>
      <c r="BI602" s="137"/>
      <c r="BJ602" s="137"/>
      <c r="BK602" s="137"/>
      <c r="BL602" s="137"/>
      <c r="BM602" s="137"/>
      <c r="BN602" s="137"/>
      <c r="BO602" s="137"/>
      <c r="BP602" s="137"/>
      <c r="BQ602" s="137"/>
      <c r="BR602" s="137"/>
      <c r="BS602" s="137"/>
      <c r="BT602" s="137"/>
      <c r="BU602" s="137"/>
      <c r="BV602" s="137"/>
      <c r="BW602" s="137"/>
      <c r="BX602" s="137"/>
      <c r="BY602" s="137"/>
      <c r="BZ602" s="137"/>
      <c r="CA602" s="137"/>
      <c r="CB602" s="137"/>
      <c r="CC602" s="137"/>
      <c r="CD602" s="137"/>
      <c r="CE602" s="137"/>
      <c r="CF602" s="137"/>
      <c r="CG602" s="137"/>
      <c r="CH602" s="137"/>
      <c r="CI602" s="137"/>
      <c r="CJ602" s="137"/>
      <c r="CK602" s="137"/>
      <c r="CL602" s="137"/>
      <c r="CM602" s="137"/>
      <c r="CN602" s="137"/>
      <c r="CO602" s="137"/>
      <c r="CP602" s="137"/>
      <c r="CQ602" s="137"/>
      <c r="CR602" s="137"/>
      <c r="CS602" s="137"/>
      <c r="CT602" s="137"/>
      <c r="CU602" s="137"/>
      <c r="CV602" s="137"/>
      <c r="CW602" s="137"/>
      <c r="CX602" s="137"/>
      <c r="CY602" s="137"/>
      <c r="CZ602" s="137"/>
      <c r="DA602" s="137"/>
      <c r="DB602" s="137"/>
      <c r="DC602" s="137"/>
      <c r="DD602" s="137"/>
    </row>
    <row r="603" spans="1:108" ht="18.600000000000001">
      <c r="A603" s="135"/>
      <c r="B603" s="138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  <c r="AI603" s="137"/>
      <c r="AJ603" s="137"/>
      <c r="AK603" s="137"/>
      <c r="AL603" s="137"/>
      <c r="AM603" s="137"/>
      <c r="AN603" s="137"/>
      <c r="AO603" s="137"/>
      <c r="AP603" s="137"/>
      <c r="AQ603" s="137"/>
      <c r="AR603" s="137"/>
      <c r="AS603" s="137"/>
      <c r="AT603" s="137"/>
      <c r="AU603" s="137"/>
      <c r="AV603" s="137"/>
      <c r="AW603" s="137"/>
      <c r="AX603" s="137"/>
      <c r="AY603" s="137"/>
      <c r="AZ603" s="137"/>
      <c r="BA603" s="137"/>
      <c r="BB603" s="137"/>
      <c r="BC603" s="137"/>
      <c r="BD603" s="137"/>
      <c r="BE603" s="137"/>
      <c r="BF603" s="137"/>
      <c r="BG603" s="137"/>
      <c r="BH603" s="137"/>
      <c r="BI603" s="137"/>
      <c r="BJ603" s="137"/>
      <c r="BK603" s="137"/>
      <c r="BL603" s="137"/>
      <c r="BM603" s="137"/>
      <c r="BN603" s="137"/>
      <c r="BO603" s="137"/>
      <c r="BP603" s="137"/>
      <c r="BQ603" s="137"/>
      <c r="BR603" s="137"/>
      <c r="BS603" s="137"/>
      <c r="BT603" s="137"/>
      <c r="BU603" s="137"/>
      <c r="BV603" s="137"/>
      <c r="BW603" s="137"/>
      <c r="BX603" s="137"/>
      <c r="BY603" s="137"/>
      <c r="BZ603" s="137"/>
      <c r="CA603" s="137"/>
      <c r="CB603" s="137"/>
      <c r="CC603" s="137"/>
      <c r="CD603" s="137"/>
      <c r="CE603" s="137"/>
      <c r="CF603" s="137"/>
      <c r="CG603" s="137"/>
      <c r="CH603" s="137"/>
      <c r="CI603" s="137"/>
      <c r="CJ603" s="137"/>
      <c r="CK603" s="137"/>
      <c r="CL603" s="137"/>
      <c r="CM603" s="137"/>
      <c r="CN603" s="137"/>
      <c r="CO603" s="137"/>
      <c r="CP603" s="137"/>
      <c r="CQ603" s="137"/>
      <c r="CR603" s="137"/>
      <c r="CS603" s="137"/>
      <c r="CT603" s="137"/>
      <c r="CU603" s="137"/>
      <c r="CV603" s="137"/>
      <c r="CW603" s="137"/>
      <c r="CX603" s="137"/>
      <c r="CY603" s="137"/>
      <c r="CZ603" s="137"/>
      <c r="DA603" s="137"/>
      <c r="DB603" s="137"/>
      <c r="DC603" s="137"/>
      <c r="DD603" s="137"/>
    </row>
    <row r="604" spans="1:108" ht="18.600000000000001">
      <c r="A604" s="135"/>
      <c r="B604" s="138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  <c r="AI604" s="137"/>
      <c r="AJ604" s="137"/>
      <c r="AK604" s="137"/>
      <c r="AL604" s="137"/>
      <c r="AM604" s="137"/>
      <c r="AN604" s="137"/>
      <c r="AO604" s="137"/>
      <c r="AP604" s="137"/>
      <c r="AQ604" s="137"/>
      <c r="AR604" s="137"/>
      <c r="AS604" s="137"/>
      <c r="AT604" s="137"/>
      <c r="AU604" s="137"/>
      <c r="AV604" s="137"/>
      <c r="AW604" s="137"/>
      <c r="AX604" s="137"/>
      <c r="AY604" s="137"/>
      <c r="AZ604" s="137"/>
      <c r="BA604" s="137"/>
      <c r="BB604" s="137"/>
      <c r="BC604" s="137"/>
      <c r="BD604" s="137"/>
      <c r="BE604" s="137"/>
      <c r="BF604" s="137"/>
      <c r="BG604" s="137"/>
      <c r="BH604" s="137"/>
      <c r="BI604" s="137"/>
      <c r="BJ604" s="137"/>
      <c r="BK604" s="137"/>
      <c r="BL604" s="137"/>
      <c r="BM604" s="137"/>
      <c r="BN604" s="137"/>
      <c r="BO604" s="137"/>
      <c r="BP604" s="137"/>
      <c r="BQ604" s="137"/>
      <c r="BR604" s="137"/>
      <c r="BS604" s="137"/>
      <c r="BT604" s="137"/>
      <c r="BU604" s="137"/>
      <c r="BV604" s="137"/>
      <c r="BW604" s="137"/>
      <c r="BX604" s="137"/>
      <c r="BY604" s="137"/>
      <c r="BZ604" s="137"/>
      <c r="CA604" s="137"/>
      <c r="CB604" s="137"/>
      <c r="CC604" s="137"/>
      <c r="CD604" s="137"/>
      <c r="CE604" s="137"/>
      <c r="CF604" s="137"/>
      <c r="CG604" s="137"/>
      <c r="CH604" s="137"/>
      <c r="CI604" s="137"/>
      <c r="CJ604" s="137"/>
      <c r="CK604" s="137"/>
      <c r="CL604" s="137"/>
      <c r="CM604" s="137"/>
      <c r="CN604" s="137"/>
      <c r="CO604" s="137"/>
      <c r="CP604" s="137"/>
      <c r="CQ604" s="137"/>
      <c r="CR604" s="137"/>
      <c r="CS604" s="137"/>
      <c r="CT604" s="137"/>
      <c r="CU604" s="137"/>
      <c r="CV604" s="137"/>
      <c r="CW604" s="137"/>
      <c r="CX604" s="137"/>
      <c r="CY604" s="137"/>
      <c r="CZ604" s="137"/>
      <c r="DA604" s="137"/>
      <c r="DB604" s="137"/>
      <c r="DC604" s="137"/>
      <c r="DD604" s="137"/>
    </row>
    <row r="605" spans="1:108" ht="18.600000000000001">
      <c r="A605" s="135"/>
      <c r="B605" s="138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  <c r="AI605" s="137"/>
      <c r="AJ605" s="137"/>
      <c r="AK605" s="137"/>
      <c r="AL605" s="137"/>
      <c r="AM605" s="137"/>
      <c r="AN605" s="137"/>
      <c r="AO605" s="137"/>
      <c r="AP605" s="137"/>
      <c r="AQ605" s="137"/>
      <c r="AR605" s="137"/>
      <c r="AS605" s="137"/>
      <c r="AT605" s="137"/>
      <c r="AU605" s="137"/>
      <c r="AV605" s="137"/>
      <c r="AW605" s="137"/>
      <c r="AX605" s="137"/>
      <c r="AY605" s="137"/>
      <c r="AZ605" s="137"/>
      <c r="BA605" s="137"/>
      <c r="BB605" s="137"/>
      <c r="BC605" s="137"/>
      <c r="BD605" s="137"/>
      <c r="BE605" s="137"/>
      <c r="BF605" s="137"/>
      <c r="BG605" s="137"/>
      <c r="BH605" s="137"/>
      <c r="BI605" s="137"/>
      <c r="BJ605" s="137"/>
      <c r="BK605" s="137"/>
      <c r="BL605" s="137"/>
      <c r="BM605" s="137"/>
      <c r="BN605" s="137"/>
      <c r="BO605" s="137"/>
      <c r="BP605" s="137"/>
      <c r="BQ605" s="137"/>
      <c r="BR605" s="137"/>
      <c r="BS605" s="137"/>
      <c r="BT605" s="137"/>
      <c r="BU605" s="137"/>
      <c r="BV605" s="137"/>
      <c r="BW605" s="137"/>
      <c r="BX605" s="137"/>
      <c r="BY605" s="137"/>
      <c r="BZ605" s="137"/>
      <c r="CA605" s="137"/>
      <c r="CB605" s="137"/>
      <c r="CC605" s="137"/>
      <c r="CD605" s="137"/>
      <c r="CE605" s="137"/>
      <c r="CF605" s="137"/>
      <c r="CG605" s="137"/>
      <c r="CH605" s="137"/>
      <c r="CI605" s="137"/>
      <c r="CJ605" s="137"/>
      <c r="CK605" s="137"/>
      <c r="CL605" s="137"/>
      <c r="CM605" s="137"/>
      <c r="CN605" s="137"/>
      <c r="CO605" s="137"/>
      <c r="CP605" s="137"/>
      <c r="CQ605" s="137"/>
      <c r="CR605" s="137"/>
      <c r="CS605" s="137"/>
      <c r="CT605" s="137"/>
      <c r="CU605" s="137"/>
      <c r="CV605" s="137"/>
      <c r="CW605" s="137"/>
      <c r="CX605" s="137"/>
      <c r="CY605" s="137"/>
      <c r="CZ605" s="137"/>
      <c r="DA605" s="137"/>
      <c r="DB605" s="137"/>
      <c r="DC605" s="137"/>
      <c r="DD605" s="137"/>
    </row>
    <row r="606" spans="1:108" ht="18.600000000000001">
      <c r="A606" s="135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  <c r="BL606" s="138"/>
      <c r="BM606" s="138"/>
      <c r="BN606" s="138"/>
      <c r="BO606" s="138"/>
      <c r="BP606" s="138"/>
      <c r="BQ606" s="138"/>
      <c r="BR606" s="138"/>
      <c r="BS606" s="138"/>
      <c r="BT606" s="138"/>
      <c r="BU606" s="138"/>
      <c r="BV606" s="138"/>
      <c r="BW606" s="138"/>
      <c r="BX606" s="138"/>
      <c r="BY606" s="138"/>
      <c r="BZ606" s="138"/>
      <c r="CA606" s="138"/>
      <c r="CB606" s="138"/>
      <c r="CC606" s="138"/>
      <c r="CD606" s="138"/>
      <c r="CE606" s="138"/>
      <c r="CF606" s="138"/>
      <c r="CG606" s="138"/>
      <c r="CH606" s="138"/>
      <c r="CI606" s="138"/>
      <c r="CJ606" s="138"/>
      <c r="CK606" s="138"/>
      <c r="CL606" s="138"/>
      <c r="CM606" s="138"/>
      <c r="CN606" s="138"/>
      <c r="CO606" s="138"/>
      <c r="CP606" s="138"/>
      <c r="CQ606" s="138"/>
      <c r="CR606" s="138"/>
      <c r="CS606" s="138"/>
      <c r="CT606" s="138"/>
      <c r="CU606" s="138"/>
      <c r="CV606" s="138"/>
      <c r="CW606" s="138"/>
      <c r="CX606" s="138"/>
      <c r="CY606" s="138"/>
      <c r="CZ606" s="138"/>
      <c r="DA606" s="138"/>
      <c r="DB606" s="138"/>
      <c r="DC606" s="138"/>
      <c r="DD606" s="138"/>
    </row>
  </sheetData>
  <conditionalFormatting sqref="B1:DD606">
    <cfRule type="cellIs" dxfId="8" priority="1" operator="equal">
      <formula>0</formula>
    </cfRule>
  </conditionalFormatting>
  <conditionalFormatting sqref="B1:DD606">
    <cfRule type="cellIs" dxfId="7" priority="2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C2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1" max="1" width="64.77734375" customWidth="1"/>
  </cols>
  <sheetData>
    <row r="1" spans="1:3">
      <c r="A1" s="219" t="s">
        <v>662</v>
      </c>
      <c r="B1" s="219" t="s">
        <v>663</v>
      </c>
      <c r="C1" s="219" t="s">
        <v>664</v>
      </c>
    </row>
    <row r="2" spans="1:3" ht="15.75" customHeight="1">
      <c r="A2" s="220" t="str">
        <f>HYPERLINK("https://codeforces.com/group/KCuVkfY2ws/contest/358896","Contest #5")</f>
        <v>Contest #5</v>
      </c>
      <c r="B2" s="220" t="str">
        <f>HYPERLINK("https://codeforces.com/group/KCuVkfY2ws/contest/358896/problem/D","D")</f>
        <v>D</v>
      </c>
      <c r="C2" s="221">
        <v>2</v>
      </c>
    </row>
    <row r="3" spans="1:3" ht="15.75" customHeight="1">
      <c r="A3" s="220" t="str">
        <f t="shared" ref="A3:A5" si="0">HYPERLINK("https://codeforces.com/group/MWSDmqGsZm/contest/223207","Sheet #9 (General Medium)")</f>
        <v>Sheet #9 (General Medium)</v>
      </c>
      <c r="B3" s="220" t="str">
        <f>HYPERLINK("https://codeforces.com/group/MWSDmqGsZm/contest/223207/problem/K","K")</f>
        <v>K</v>
      </c>
      <c r="C3" s="221">
        <v>3</v>
      </c>
    </row>
    <row r="4" spans="1:3" ht="15.75" customHeight="1">
      <c r="A4" s="220" t="str">
        <f t="shared" si="0"/>
        <v>Sheet #9 (General Medium)</v>
      </c>
      <c r="B4" s="220" t="str">
        <f>HYPERLINK("https://codeforces.com/group/MWSDmqGsZm/contest/223207/problem/Y","Y")</f>
        <v>Y</v>
      </c>
      <c r="C4" s="221">
        <v>3</v>
      </c>
    </row>
    <row r="5" spans="1:3" ht="15.75" customHeight="1">
      <c r="A5" s="220" t="str">
        <f t="shared" si="0"/>
        <v>Sheet #9 (General Medium)</v>
      </c>
      <c r="B5" s="220" t="str">
        <f>HYPERLINK("https://codeforces.com/group/MWSDmqGsZm/contest/223207/problem/Z","Z")</f>
        <v>Z</v>
      </c>
      <c r="C5" s="221">
        <v>3</v>
      </c>
    </row>
    <row r="6" spans="1:3" ht="15.75" customHeight="1">
      <c r="A6" s="220" t="str">
        <f>HYPERLINK("https://codeforces.com/group/KCuVkfY2ws/contest/355597","Contest #4")</f>
        <v>Contest #4</v>
      </c>
      <c r="B6" s="220" t="str">
        <f>HYPERLINK("https://codeforces.com/group/KCuVkfY2ws/contest/355597/problem/C","C")</f>
        <v>C</v>
      </c>
      <c r="C6" s="221">
        <v>3</v>
      </c>
    </row>
    <row r="7" spans="1:3" ht="15.75" customHeight="1">
      <c r="A7" s="220" t="str">
        <f t="shared" ref="A7:A8" si="1">HYPERLINK("https://codeforces.com/group/KCuVkfY2ws/contest/370351","Final Contest")</f>
        <v>Final Contest</v>
      </c>
      <c r="B7" s="220" t="str">
        <f>HYPERLINK("https://codeforces.com/group/KCuVkfY2ws/contest/370351/problem/L","L")</f>
        <v>L</v>
      </c>
      <c r="C7" s="221">
        <v>4</v>
      </c>
    </row>
    <row r="8" spans="1:3" ht="15.75" customHeight="1">
      <c r="A8" s="220" t="str">
        <f t="shared" si="1"/>
        <v>Final Contest</v>
      </c>
      <c r="B8" s="220" t="str">
        <f>HYPERLINK("https://codeforces.com/group/KCuVkfY2ws/contest/370351/problem/M","M")</f>
        <v>M</v>
      </c>
      <c r="C8" s="221">
        <v>4</v>
      </c>
    </row>
    <row r="9" spans="1:3" ht="15.75" customHeight="1">
      <c r="A9" s="220" t="str">
        <f t="shared" ref="A9:A11" si="2">HYPERLINK("https://codeforces.com/group/MWSDmqGsZm/contest/223207","Sheet #9 (General Medium)")</f>
        <v>Sheet #9 (General Medium)</v>
      </c>
      <c r="B9" s="220" t="str">
        <f>HYPERLINK("https://codeforces.com/group/MWSDmqGsZm/contest/223207/problem/N","N")</f>
        <v>N</v>
      </c>
      <c r="C9" s="221">
        <v>5</v>
      </c>
    </row>
    <row r="10" spans="1:3" ht="15.75" customHeight="1">
      <c r="A10" s="220" t="str">
        <f t="shared" si="2"/>
        <v>Sheet #9 (General Medium)</v>
      </c>
      <c r="B10" s="220" t="str">
        <f>HYPERLINK("https://codeforces.com/group/MWSDmqGsZm/contest/223207/problem/R","R")</f>
        <v>R</v>
      </c>
      <c r="C10" s="221">
        <v>5</v>
      </c>
    </row>
    <row r="11" spans="1:3" ht="15.75" customHeight="1">
      <c r="A11" s="220" t="str">
        <f t="shared" si="2"/>
        <v>Sheet #9 (General Medium)</v>
      </c>
      <c r="B11" s="220" t="str">
        <f>HYPERLINK("https://codeforces.com/group/MWSDmqGsZm/contest/223207/problem/X","X")</f>
        <v>X</v>
      </c>
      <c r="C11" s="221">
        <v>5</v>
      </c>
    </row>
    <row r="12" spans="1:3" ht="15.75" customHeight="1">
      <c r="A12" s="220" t="str">
        <f>HYPERLINK("https://codeforces.com/group/KCuVkfY2ws/contest/361339","Contest #7")</f>
        <v>Contest #7</v>
      </c>
      <c r="B12" s="220" t="str">
        <f>HYPERLINK("https://codeforces.com/group/KCuVkfY2ws/contest/361339/problem/D","D")</f>
        <v>D</v>
      </c>
      <c r="C12" s="221">
        <v>5</v>
      </c>
    </row>
    <row r="13" spans="1:3" ht="15.75" customHeight="1">
      <c r="A13" s="220" t="str">
        <f>HYPERLINK("https://codeforces.com/group/KCuVkfY2ws/contest/360339","Contest #6")</f>
        <v>Contest #6</v>
      </c>
      <c r="B13" s="220" t="str">
        <f>HYPERLINK("https://codeforces.com/group/KCuVkfY2ws/contest/360339/problem/D","D")</f>
        <v>D</v>
      </c>
      <c r="C13" s="221">
        <v>5</v>
      </c>
    </row>
    <row r="14" spans="1:3" ht="15.75" customHeight="1">
      <c r="A14" s="220" t="str">
        <f>HYPERLINK("https://codeforces.com/group/KCuVkfY2ws/contest/370351","Final Contest")</f>
        <v>Final Contest</v>
      </c>
      <c r="B14" s="220" t="str">
        <f>HYPERLINK("https://codeforces.com/group/KCuVkfY2ws/contest/370351/problem/D","D")</f>
        <v>D</v>
      </c>
      <c r="C14" s="221">
        <v>6</v>
      </c>
    </row>
    <row r="15" spans="1:3" ht="15.75" customHeight="1">
      <c r="A15" s="220" t="str">
        <f t="shared" ref="A15:A16" si="3">HYPERLINK("https://codeforces.com/group/MWSDmqGsZm/contest/223207","Sheet #9 (General Medium)")</f>
        <v>Sheet #9 (General Medium)</v>
      </c>
      <c r="B15" s="220" t="str">
        <f>HYPERLINK("https://codeforces.com/group/MWSDmqGsZm/contest/223207/problem/H","H")</f>
        <v>H</v>
      </c>
      <c r="C15" s="221">
        <v>6</v>
      </c>
    </row>
    <row r="16" spans="1:3" ht="15.75" customHeight="1">
      <c r="A16" s="220" t="str">
        <f t="shared" si="3"/>
        <v>Sheet #9 (General Medium)</v>
      </c>
      <c r="B16" s="220" t="str">
        <f>HYPERLINK("https://codeforces.com/group/MWSDmqGsZm/contest/223207/problem/V","V")</f>
        <v>V</v>
      </c>
      <c r="C16" s="221">
        <v>6</v>
      </c>
    </row>
    <row r="17" spans="1:3" ht="15.75" customHeight="1">
      <c r="A17" s="220" t="str">
        <f>HYPERLINK("https://codeforces.com/group/KCuVkfY2ws/contest/361339","Contest #7")</f>
        <v>Contest #7</v>
      </c>
      <c r="B17" s="220" t="str">
        <f>HYPERLINK("https://codeforces.com/group/KCuVkfY2ws/contest/361339/problem/F","F")</f>
        <v>F</v>
      </c>
      <c r="C17" s="221">
        <v>6</v>
      </c>
    </row>
    <row r="18" spans="1:3" ht="15.75" customHeight="1">
      <c r="A18" s="220" t="str">
        <f t="shared" ref="A18:A19" si="4">HYPERLINK("https://codeforces.com/group/MWSDmqGsZm/contest/219856","Sheet #4 (Strings)")</f>
        <v>Sheet #4 (Strings)</v>
      </c>
      <c r="B18" s="220" t="str">
        <f>HYPERLINK("https://codeforces.com/group/MWSDmqGsZm/contest/219856/problem/Y","Y")</f>
        <v>Y</v>
      </c>
      <c r="C18" s="221">
        <v>6</v>
      </c>
    </row>
    <row r="19" spans="1:3" ht="15.75" customHeight="1">
      <c r="A19" s="220" t="str">
        <f t="shared" si="4"/>
        <v>Sheet #4 (Strings)</v>
      </c>
      <c r="B19" s="220" t="str">
        <f>HYPERLINK("https://codeforces.com/group/MWSDmqGsZm/contest/219856/problem/Z","Z")</f>
        <v>Z</v>
      </c>
      <c r="C19" s="221">
        <v>6</v>
      </c>
    </row>
    <row r="20" spans="1:3" ht="15.75" customHeight="1">
      <c r="A20" s="220" t="str">
        <f>HYPERLINK("https://codeforces.com/group/KCuVkfY2ws/contest/370351","Final Contest")</f>
        <v>Final Contest</v>
      </c>
      <c r="B20" s="220" t="str">
        <f>HYPERLINK("https://codeforces.com/group/KCuVkfY2ws/contest/370351/problem/K","K")</f>
        <v>K</v>
      </c>
      <c r="C20" s="221">
        <v>7</v>
      </c>
    </row>
    <row r="21" spans="1:3" ht="15.75" customHeight="1">
      <c r="A21" s="220" t="str">
        <f t="shared" ref="A21:A23" si="5">HYPERLINK("https://codeforces.com/group/MWSDmqGsZm/contest/223207","Sheet #9 (General Medium)")</f>
        <v>Sheet #9 (General Medium)</v>
      </c>
      <c r="B21" s="220" t="str">
        <f>HYPERLINK("https://codeforces.com/group/MWSDmqGsZm/contest/223207/problem/I","I")</f>
        <v>I</v>
      </c>
      <c r="C21" s="221">
        <v>7</v>
      </c>
    </row>
    <row r="22" spans="1:3" ht="15.75" customHeight="1">
      <c r="A22" s="220" t="str">
        <f t="shared" si="5"/>
        <v>Sheet #9 (General Medium)</v>
      </c>
      <c r="B22" s="220" t="str">
        <f>HYPERLINK("https://codeforces.com/group/MWSDmqGsZm/contest/223207/problem/O","O")</f>
        <v>O</v>
      </c>
      <c r="C22" s="221">
        <v>7</v>
      </c>
    </row>
    <row r="23" spans="1:3" ht="15.75" customHeight="1">
      <c r="A23" s="220" t="str">
        <f t="shared" si="5"/>
        <v>Sheet #9 (General Medium)</v>
      </c>
      <c r="B23" s="220" t="str">
        <f>HYPERLINK("https://codeforces.com/group/MWSDmqGsZm/contest/223207/problem/S","S")</f>
        <v>S</v>
      </c>
      <c r="C23" s="221">
        <v>7</v>
      </c>
    </row>
    <row r="24" spans="1:3" ht="15.75" customHeight="1">
      <c r="A24" s="220" t="str">
        <f t="shared" ref="A24:A25" si="6">HYPERLINK("https://codeforces.com/group/MWSDmqGsZm/contest/223339","Sheet #7 (Recursion)")</f>
        <v>Sheet #7 (Recursion)</v>
      </c>
      <c r="B24" s="220" t="str">
        <f>HYPERLINK("https://codeforces.com/group/MWSDmqGsZm/contest/223339/problem/X","X")</f>
        <v>X</v>
      </c>
      <c r="C24" s="221">
        <v>7</v>
      </c>
    </row>
    <row r="25" spans="1:3" ht="15.75" customHeight="1">
      <c r="A25" s="220" t="str">
        <f t="shared" si="6"/>
        <v>Sheet #7 (Recursion)</v>
      </c>
      <c r="B25" s="220" t="str">
        <f>HYPERLINK("https://codeforces.com/group/MWSDmqGsZm/contest/223339/problem/Y","Y")</f>
        <v>Y</v>
      </c>
      <c r="C25" s="221">
        <v>7</v>
      </c>
    </row>
    <row r="26" spans="1:3" ht="15.75" customHeight="1">
      <c r="A26" s="220" t="str">
        <f>HYPERLINK("https://codeforces.com/group/KCuVkfY2ws/contest/360339","Contest #6")</f>
        <v>Contest #6</v>
      </c>
      <c r="B26" s="220" t="str">
        <f>HYPERLINK("https://codeforces.com/group/KCuVkfY2ws/contest/360339/problem/B","B")</f>
        <v>B</v>
      </c>
      <c r="C26" s="221">
        <v>7</v>
      </c>
    </row>
    <row r="27" spans="1:3" ht="15.75" customHeight="1">
      <c r="A27" s="220" t="str">
        <f t="shared" ref="A27:A30" si="7">HYPERLINK("https://codeforces.com/group/MWSDmqGsZm/contest/223207","Sheet #9 (General Medium)")</f>
        <v>Sheet #9 (General Medium)</v>
      </c>
      <c r="B27" s="220" t="str">
        <f>HYPERLINK("https://codeforces.com/group/MWSDmqGsZm/contest/223207/problem/M","M")</f>
        <v>M</v>
      </c>
      <c r="C27" s="221">
        <v>8</v>
      </c>
    </row>
    <row r="28" spans="1:3" ht="15.75" customHeight="1">
      <c r="A28" s="220" t="str">
        <f t="shared" si="7"/>
        <v>Sheet #9 (General Medium)</v>
      </c>
      <c r="B28" s="220" t="str">
        <f>HYPERLINK("https://codeforces.com/group/MWSDmqGsZm/contest/223207/problem/Q","Q")</f>
        <v>Q</v>
      </c>
      <c r="C28" s="221">
        <v>8</v>
      </c>
    </row>
    <row r="29" spans="1:3" ht="15.75" customHeight="1">
      <c r="A29" s="220" t="str">
        <f t="shared" si="7"/>
        <v>Sheet #9 (General Medium)</v>
      </c>
      <c r="B29" s="220" t="str">
        <f>HYPERLINK("https://codeforces.com/group/MWSDmqGsZm/contest/223207/problem/T","T")</f>
        <v>T</v>
      </c>
      <c r="C29" s="221">
        <v>8</v>
      </c>
    </row>
    <row r="30" spans="1:3" ht="15.75" customHeight="1">
      <c r="A30" s="220" t="str">
        <f t="shared" si="7"/>
        <v>Sheet #9 (General Medium)</v>
      </c>
      <c r="B30" s="220" t="str">
        <f>HYPERLINK("https://codeforces.com/group/MWSDmqGsZm/contest/223207/problem/U","U")</f>
        <v>U</v>
      </c>
      <c r="C30" s="221">
        <v>8</v>
      </c>
    </row>
    <row r="31" spans="1:3" ht="13.2">
      <c r="A31" s="220" t="str">
        <f>HYPERLINK("https://codeforces.com/group/KCuVkfY2ws/contest/358896","Contest #5")</f>
        <v>Contest #5</v>
      </c>
      <c r="B31" s="220" t="str">
        <f>HYPERLINK("https://codeforces.com/group/KCuVkfY2ws/contest/358896/problem/B","B")</f>
        <v>B</v>
      </c>
      <c r="C31" s="221">
        <v>8</v>
      </c>
    </row>
    <row r="32" spans="1:3" ht="13.2">
      <c r="A32" s="220" t="str">
        <f t="shared" ref="A32:A33" si="8">HYPERLINK("https://codeforces.com/group/MWSDmqGsZm/contest/223207","Sheet #9 (General Medium)")</f>
        <v>Sheet #9 (General Medium)</v>
      </c>
      <c r="B32" s="220" t="str">
        <f>HYPERLINK("https://codeforces.com/group/MWSDmqGsZm/contest/223207/problem/G","G")</f>
        <v>G</v>
      </c>
      <c r="C32" s="221">
        <v>9</v>
      </c>
    </row>
    <row r="33" spans="1:3" ht="13.2">
      <c r="A33" s="220" t="str">
        <f t="shared" si="8"/>
        <v>Sheet #9 (General Medium)</v>
      </c>
      <c r="B33" s="220" t="str">
        <f>HYPERLINK("https://codeforces.com/group/MWSDmqGsZm/contest/223207/problem/L","L")</f>
        <v>L</v>
      </c>
      <c r="C33" s="221">
        <v>9</v>
      </c>
    </row>
    <row r="34" spans="1:3" ht="13.2">
      <c r="A34" s="220" t="str">
        <f t="shared" ref="A34:A35" si="9">HYPERLINK("https://codeforces.com/group/KCuVkfY2ws/contest/361339","Contest #7")</f>
        <v>Contest #7</v>
      </c>
      <c r="B34" s="220" t="str">
        <f>HYPERLINK("https://codeforces.com/group/KCuVkfY2ws/contest/361339/problem/C","C")</f>
        <v>C</v>
      </c>
      <c r="C34" s="221">
        <v>9</v>
      </c>
    </row>
    <row r="35" spans="1:3" ht="13.2">
      <c r="A35" s="220" t="str">
        <f t="shared" si="9"/>
        <v>Contest #7</v>
      </c>
      <c r="B35" s="220" t="str">
        <f>HYPERLINK("https://codeforces.com/group/KCuVkfY2ws/contest/361339/problem/G","G")</f>
        <v>G</v>
      </c>
      <c r="C35" s="221">
        <v>9</v>
      </c>
    </row>
    <row r="36" spans="1:3" ht="13.2">
      <c r="A36" s="220" t="str">
        <f>HYPERLINK("https://codeforces.com/group/KCuVkfY2ws/contest/360339","Contest #6")</f>
        <v>Contest #6</v>
      </c>
      <c r="B36" s="220" t="str">
        <f>HYPERLINK("https://codeforces.com/group/KCuVkfY2ws/contest/360339/problem/E","E")</f>
        <v>E</v>
      </c>
      <c r="C36" s="221">
        <v>9</v>
      </c>
    </row>
    <row r="37" spans="1:3" ht="13.2">
      <c r="A37" s="220" t="str">
        <f>HYPERLINK("https://codeforces.com/group/MWSDmqGsZm/contest/223338","Sheet #6(Math - Geometry)")</f>
        <v>Sheet #6(Math - Geometry)</v>
      </c>
      <c r="B37" s="220" t="str">
        <f>HYPERLINK("https://codeforces.com/group/MWSDmqGsZm/contest/223338/problem/O","O")</f>
        <v>O</v>
      </c>
      <c r="C37" s="221">
        <v>9</v>
      </c>
    </row>
    <row r="38" spans="1:3" ht="13.2">
      <c r="A38" s="220" t="str">
        <f>HYPERLINK("https://codeforces.com/group/KCuVkfY2ws/contest/358896","Contest #5")</f>
        <v>Contest #5</v>
      </c>
      <c r="B38" s="220" t="str">
        <f>HYPERLINK("https://codeforces.com/group/KCuVkfY2ws/contest/358896/problem/G","G")</f>
        <v>G</v>
      </c>
      <c r="C38" s="221">
        <v>9</v>
      </c>
    </row>
    <row r="39" spans="1:3" ht="13.2">
      <c r="A39" s="220" t="str">
        <f>HYPERLINK("https://codeforces.com/group/KCuVkfY2ws/contest/355597","Contest #4")</f>
        <v>Contest #4</v>
      </c>
      <c r="B39" s="220" t="str">
        <f>HYPERLINK("https://codeforces.com/group/KCuVkfY2ws/contest/355597/problem/E","E")</f>
        <v>E</v>
      </c>
      <c r="C39" s="221">
        <v>9</v>
      </c>
    </row>
    <row r="40" spans="1:3" ht="13.2">
      <c r="A40" s="220" t="str">
        <f t="shared" ref="A40:A41" si="10">HYPERLINK("https://codeforces.com/group/KCuVkfY2ws/contest/370351","Final Contest")</f>
        <v>Final Contest</v>
      </c>
      <c r="B40" s="220" t="str">
        <f>HYPERLINK("https://codeforces.com/group/KCuVkfY2ws/contest/370351/problem/F","F")</f>
        <v>F</v>
      </c>
      <c r="C40" s="221">
        <v>10</v>
      </c>
    </row>
    <row r="41" spans="1:3" ht="13.2">
      <c r="A41" s="220" t="str">
        <f t="shared" si="10"/>
        <v>Final Contest</v>
      </c>
      <c r="B41" s="220" t="str">
        <f>HYPERLINK("https://codeforces.com/group/KCuVkfY2ws/contest/370351/problem/G","G")</f>
        <v>G</v>
      </c>
      <c r="C41" s="221">
        <v>10</v>
      </c>
    </row>
    <row r="42" spans="1:3" ht="13.2">
      <c r="A42" s="220" t="str">
        <f t="shared" ref="A42:A44" si="11">HYPERLINK("https://codeforces.com/group/MWSDmqGsZm/contest/223207","Sheet #9 (General Medium)")</f>
        <v>Sheet #9 (General Medium)</v>
      </c>
      <c r="B42" s="220" t="str">
        <f>HYPERLINK("https://codeforces.com/group/MWSDmqGsZm/contest/223207/problem/A","A")</f>
        <v>A</v>
      </c>
      <c r="C42" s="221">
        <v>10</v>
      </c>
    </row>
    <row r="43" spans="1:3" ht="13.2">
      <c r="A43" s="220" t="str">
        <f t="shared" si="11"/>
        <v>Sheet #9 (General Medium)</v>
      </c>
      <c r="B43" s="220" t="str">
        <f>HYPERLINK("https://codeforces.com/group/MWSDmqGsZm/contest/223207/problem/D","D")</f>
        <v>D</v>
      </c>
      <c r="C43" s="221">
        <v>10</v>
      </c>
    </row>
    <row r="44" spans="1:3" ht="13.2">
      <c r="A44" s="220" t="str">
        <f t="shared" si="11"/>
        <v>Sheet #9 (General Medium)</v>
      </c>
      <c r="B44" s="220" t="str">
        <f>HYPERLINK("https://codeforces.com/group/MWSDmqGsZm/contest/223207/problem/J","J")</f>
        <v>J</v>
      </c>
      <c r="C44" s="221">
        <v>10</v>
      </c>
    </row>
    <row r="45" spans="1:3" ht="13.2">
      <c r="A45" s="220" t="str">
        <f>HYPERLINK("https://codeforces.com/group/MWSDmqGsZm/contest/223206","Sheet #8 (General Easy)")</f>
        <v>Sheet #8 (General Easy)</v>
      </c>
      <c r="B45" s="220" t="str">
        <f>HYPERLINK("https://codeforces.com/group/MWSDmqGsZm/contest/223206/problem/Z","Z")</f>
        <v>Z</v>
      </c>
      <c r="C45" s="221">
        <v>10</v>
      </c>
    </row>
    <row r="46" spans="1:3" ht="13.2">
      <c r="A46" s="220" t="str">
        <f t="shared" ref="A46:A47" si="12">HYPERLINK("https://codeforces.com/group/MWSDmqGsZm/contest/223339","Sheet #7 (Recursion)")</f>
        <v>Sheet #7 (Recursion)</v>
      </c>
      <c r="B46" s="220" t="str">
        <f>HYPERLINK("https://codeforces.com/group/MWSDmqGsZm/contest/223339/problem/U","U")</f>
        <v>U</v>
      </c>
      <c r="C46" s="221">
        <v>10</v>
      </c>
    </row>
    <row r="47" spans="1:3" ht="13.2">
      <c r="A47" s="220" t="str">
        <f t="shared" si="12"/>
        <v>Sheet #7 (Recursion)</v>
      </c>
      <c r="B47" s="220" t="str">
        <f>HYPERLINK("https://codeforces.com/group/MWSDmqGsZm/contest/223339/problem/W","W")</f>
        <v>W</v>
      </c>
      <c r="C47" s="221">
        <v>10</v>
      </c>
    </row>
    <row r="48" spans="1:3" ht="13.2">
      <c r="A48" s="220" t="str">
        <f>HYPERLINK("https://codeforces.com/group/KCuVkfY2ws/contest/354261","Contest #3")</f>
        <v>Contest #3</v>
      </c>
      <c r="B48" s="220" t="str">
        <f>HYPERLINK("https://codeforces.com/group/KCuVkfY2ws/contest/354261/problem/G","G")</f>
        <v>G</v>
      </c>
      <c r="C48" s="221">
        <v>10</v>
      </c>
    </row>
    <row r="49" spans="1:3" ht="13.2">
      <c r="A49" s="220" t="str">
        <f t="shared" ref="A49:A51" si="13">HYPERLINK("https://codeforces.com/group/MWSDmqGsZm/contest/223207","Sheet #9 (General Medium)")</f>
        <v>Sheet #9 (General Medium)</v>
      </c>
      <c r="B49" s="220" t="str">
        <f>HYPERLINK("https://codeforces.com/group/MWSDmqGsZm/contest/223207/problem/C","C")</f>
        <v>C</v>
      </c>
      <c r="C49" s="221">
        <v>11</v>
      </c>
    </row>
    <row r="50" spans="1:3" ht="13.2">
      <c r="A50" s="220" t="str">
        <f t="shared" si="13"/>
        <v>Sheet #9 (General Medium)</v>
      </c>
      <c r="B50" s="220" t="str">
        <f>HYPERLINK("https://codeforces.com/group/MWSDmqGsZm/contest/223207/problem/P","P")</f>
        <v>P</v>
      </c>
      <c r="C50" s="221">
        <v>11</v>
      </c>
    </row>
    <row r="51" spans="1:3" ht="13.2">
      <c r="A51" s="220" t="str">
        <f t="shared" si="13"/>
        <v>Sheet #9 (General Medium)</v>
      </c>
      <c r="B51" s="220" t="str">
        <f>HYPERLINK("https://codeforces.com/group/MWSDmqGsZm/contest/223207/problem/W","W")</f>
        <v>W</v>
      </c>
      <c r="C51" s="221">
        <v>11</v>
      </c>
    </row>
    <row r="52" spans="1:3" ht="13.2">
      <c r="A52" s="220" t="str">
        <f>HYPERLINK("https://codeforces.com/group/MWSDmqGsZm/contest/223339","Sheet #7 (Recursion)")</f>
        <v>Sheet #7 (Recursion)</v>
      </c>
      <c r="B52" s="220" t="str">
        <f>HYPERLINK("https://codeforces.com/group/MWSDmqGsZm/contest/223339/problem/V","V")</f>
        <v>V</v>
      </c>
      <c r="C52" s="221">
        <v>11</v>
      </c>
    </row>
    <row r="53" spans="1:3" ht="13.2">
      <c r="A53" s="220" t="str">
        <f>HYPERLINK("https://codeforces.com/group/KCuVkfY2ws/contest/354261","Contest #3")</f>
        <v>Contest #3</v>
      </c>
      <c r="B53" s="220" t="str">
        <f>HYPERLINK("https://codeforces.com/group/KCuVkfY2ws/contest/354261/problem/F","F")</f>
        <v>F</v>
      </c>
      <c r="C53" s="221">
        <v>11</v>
      </c>
    </row>
    <row r="54" spans="1:3" ht="13.2">
      <c r="A54" s="220" t="str">
        <f t="shared" ref="A54:A55" si="14">HYPERLINK("https://codeforces.com/group/MWSDmqGsZm/contest/223207","Sheet #9 (General Medium)")</f>
        <v>Sheet #9 (General Medium)</v>
      </c>
      <c r="B54" s="220" t="str">
        <f>HYPERLINK("https://codeforces.com/group/MWSDmqGsZm/contest/223207/problem/E","E")</f>
        <v>E</v>
      </c>
      <c r="C54" s="221">
        <v>12</v>
      </c>
    </row>
    <row r="55" spans="1:3" ht="13.2">
      <c r="A55" s="220" t="str">
        <f t="shared" si="14"/>
        <v>Sheet #9 (General Medium)</v>
      </c>
      <c r="B55" s="220" t="str">
        <f>HYPERLINK("https://codeforces.com/group/MWSDmqGsZm/contest/223207/problem/F","F")</f>
        <v>F</v>
      </c>
      <c r="C55" s="221">
        <v>12</v>
      </c>
    </row>
    <row r="56" spans="1:3" ht="13.2">
      <c r="A56" s="220" t="str">
        <f>HYPERLINK("https://codeforces.com/group/MWSDmqGsZm/contest/223206","Sheet #8 (General Easy)")</f>
        <v>Sheet #8 (General Easy)</v>
      </c>
      <c r="B56" s="220" t="str">
        <f>HYPERLINK("https://codeforces.com/group/MWSDmqGsZm/contest/223206/problem/Q","Q")</f>
        <v>Q</v>
      </c>
      <c r="C56" s="221">
        <v>12</v>
      </c>
    </row>
    <row r="57" spans="1:3" ht="13.2">
      <c r="A57" s="220" t="str">
        <f>HYPERLINK("https://codeforces.com/group/MWSDmqGsZm/contest/223207","Sheet #9 (General Medium)")</f>
        <v>Sheet #9 (General Medium)</v>
      </c>
      <c r="B57" s="220" t="str">
        <f>HYPERLINK("https://codeforces.com/group/MWSDmqGsZm/contest/223207/problem/B","B")</f>
        <v>B</v>
      </c>
      <c r="C57" s="221">
        <v>13</v>
      </c>
    </row>
    <row r="58" spans="1:3" ht="13.2">
      <c r="A58" s="220" t="str">
        <f t="shared" ref="A58:A63" si="15">HYPERLINK("https://codeforces.com/group/MWSDmqGsZm/contest/223206","Sheet #8 (General Easy)")</f>
        <v>Sheet #8 (General Easy)</v>
      </c>
      <c r="B58" s="220" t="str">
        <f>HYPERLINK("https://codeforces.com/group/MWSDmqGsZm/contest/223206/problem/N","N")</f>
        <v>N</v>
      </c>
      <c r="C58" s="221">
        <v>13</v>
      </c>
    </row>
    <row r="59" spans="1:3" ht="13.2">
      <c r="A59" s="220" t="str">
        <f t="shared" si="15"/>
        <v>Sheet #8 (General Easy)</v>
      </c>
      <c r="B59" s="220" t="str">
        <f>HYPERLINK("https://codeforces.com/group/MWSDmqGsZm/contest/223206/problem/R","R")</f>
        <v>R</v>
      </c>
      <c r="C59" s="221">
        <v>13</v>
      </c>
    </row>
    <row r="60" spans="1:3" ht="13.2">
      <c r="A60" s="220" t="str">
        <f t="shared" si="15"/>
        <v>Sheet #8 (General Easy)</v>
      </c>
      <c r="B60" s="220" t="str">
        <f>HYPERLINK("https://codeforces.com/group/MWSDmqGsZm/contest/223206/problem/S","S")</f>
        <v>S</v>
      </c>
      <c r="C60" s="221">
        <v>13</v>
      </c>
    </row>
    <row r="61" spans="1:3" ht="13.2">
      <c r="A61" s="220" t="str">
        <f t="shared" si="15"/>
        <v>Sheet #8 (General Easy)</v>
      </c>
      <c r="B61" s="220" t="str">
        <f>HYPERLINK("https://codeforces.com/group/MWSDmqGsZm/contest/223206/problem/U","U")</f>
        <v>U</v>
      </c>
      <c r="C61" s="221">
        <v>13</v>
      </c>
    </row>
    <row r="62" spans="1:3" ht="13.2">
      <c r="A62" s="220" t="str">
        <f t="shared" si="15"/>
        <v>Sheet #8 (General Easy)</v>
      </c>
      <c r="B62" s="220" t="str">
        <f>HYPERLINK("https://codeforces.com/group/MWSDmqGsZm/contest/223206/problem/V","V")</f>
        <v>V</v>
      </c>
      <c r="C62" s="221">
        <v>13</v>
      </c>
    </row>
    <row r="63" spans="1:3" ht="13.2">
      <c r="A63" s="220" t="str">
        <f t="shared" si="15"/>
        <v>Sheet #8 (General Easy)</v>
      </c>
      <c r="B63" s="220" t="str">
        <f>HYPERLINK("https://codeforces.com/group/MWSDmqGsZm/contest/223206/problem/Y","Y")</f>
        <v>Y</v>
      </c>
      <c r="C63" s="221">
        <v>13</v>
      </c>
    </row>
    <row r="64" spans="1:3" ht="13.2">
      <c r="A64" s="220" t="str">
        <f>HYPERLINK("https://codeforces.com/group/KCuVkfY2ws/contest/361339","Contest #7")</f>
        <v>Contest #7</v>
      </c>
      <c r="B64" s="220" t="str">
        <f>HYPERLINK("https://codeforces.com/group/KCuVkfY2ws/contest/361339/problem/B","B")</f>
        <v>B</v>
      </c>
      <c r="C64" s="221">
        <v>13</v>
      </c>
    </row>
    <row r="65" spans="1:3" ht="13.2">
      <c r="A65" s="220" t="str">
        <f>HYPERLINK("https://codeforces.com/group/KCuVkfY2ws/contest/370351","Final Contest")</f>
        <v>Final Contest</v>
      </c>
      <c r="B65" s="220" t="str">
        <f>HYPERLINK("https://codeforces.com/group/KCuVkfY2ws/contest/370351/problem/I","I")</f>
        <v>I</v>
      </c>
      <c r="C65" s="221">
        <v>14</v>
      </c>
    </row>
    <row r="66" spans="1:3" ht="13.2">
      <c r="A66" s="220" t="str">
        <f>HYPERLINK("https://codeforces.com/group/MWSDmqGsZm/contest/223206","Sheet #8 (General Easy)")</f>
        <v>Sheet #8 (General Easy)</v>
      </c>
      <c r="B66" s="220" t="str">
        <f>HYPERLINK("https://codeforces.com/group/MWSDmqGsZm/contest/223206/problem/W","W")</f>
        <v>W</v>
      </c>
      <c r="C66" s="221">
        <v>14</v>
      </c>
    </row>
    <row r="67" spans="1:3" ht="13.2">
      <c r="A67" s="220" t="str">
        <f>HYPERLINK("https://codeforces.com/group/KCuVkfY2ws/contest/361339","Contest #7")</f>
        <v>Contest #7</v>
      </c>
      <c r="B67" s="220" t="str">
        <f>HYPERLINK("https://codeforces.com/group/KCuVkfY2ws/contest/361339/problem/E","E")</f>
        <v>E</v>
      </c>
      <c r="C67" s="221">
        <v>14</v>
      </c>
    </row>
    <row r="68" spans="1:3" ht="13.2">
      <c r="A68" s="220" t="str">
        <f>HYPERLINK("https://codeforces.com/group/MWSDmqGsZm/contest/223206","Sheet #8 (General Easy)")</f>
        <v>Sheet #8 (General Easy)</v>
      </c>
      <c r="B68" s="220" t="str">
        <f>HYPERLINK("https://codeforces.com/group/MWSDmqGsZm/contest/223206/problem/X","X")</f>
        <v>X</v>
      </c>
      <c r="C68" s="221">
        <v>15</v>
      </c>
    </row>
    <row r="69" spans="1:3" ht="13.2">
      <c r="A69" s="220" t="str">
        <f>HYPERLINK("https://codeforces.com/group/MWSDmqGsZm/contest/223339","Sheet #7 (Recursion)")</f>
        <v>Sheet #7 (Recursion)</v>
      </c>
      <c r="B69" s="220" t="str">
        <f>HYPERLINK("https://codeforces.com/group/MWSDmqGsZm/contest/223339/problem/Z","Z")</f>
        <v>Z</v>
      </c>
      <c r="C69" s="221">
        <v>15</v>
      </c>
    </row>
    <row r="70" spans="1:3" ht="13.2">
      <c r="A70" s="220" t="str">
        <f>HYPERLINK("https://codeforces.com/group/KCuVkfY2ws/contest/358896","Contest #5")</f>
        <v>Contest #5</v>
      </c>
      <c r="B70" s="220" t="str">
        <f>HYPERLINK("https://codeforces.com/group/KCuVkfY2ws/contest/358896/problem/F","F")</f>
        <v>F</v>
      </c>
      <c r="C70" s="221">
        <v>15</v>
      </c>
    </row>
    <row r="71" spans="1:3" ht="13.2">
      <c r="A71" s="220" t="str">
        <f t="shared" ref="A71:A72" si="16">HYPERLINK("https://codeforces.com/group/KCuVkfY2ws/contest/355597","Contest #4")</f>
        <v>Contest #4</v>
      </c>
      <c r="B71" s="220" t="str">
        <f>HYPERLINK("https://codeforces.com/group/KCuVkfY2ws/contest/355597/problem/F","F")</f>
        <v>F</v>
      </c>
      <c r="C71" s="221">
        <v>15</v>
      </c>
    </row>
    <row r="72" spans="1:3" ht="13.2">
      <c r="A72" s="220" t="str">
        <f t="shared" si="16"/>
        <v>Contest #4</v>
      </c>
      <c r="B72" s="220" t="str">
        <f>HYPERLINK("https://codeforces.com/group/KCuVkfY2ws/contest/355597/problem/D","D")</f>
        <v>D</v>
      </c>
      <c r="C72" s="221">
        <v>16</v>
      </c>
    </row>
    <row r="73" spans="1:3" ht="13.2">
      <c r="A73" s="220" t="str">
        <f>HYPERLINK("https://codeforces.com/group/MWSDmqGsZm/contest/223338","Sheet #6(Math - Geometry)")</f>
        <v>Sheet #6(Math - Geometry)</v>
      </c>
      <c r="B73" s="220" t="str">
        <f>HYPERLINK("https://codeforces.com/group/MWSDmqGsZm/contest/223338/problem/N","N")</f>
        <v>N</v>
      </c>
      <c r="C73" s="221">
        <v>17</v>
      </c>
    </row>
    <row r="74" spans="1:3" ht="13.2">
      <c r="A74" s="220" t="str">
        <f t="shared" ref="A74:A75" si="17">HYPERLINK("https://codeforces.com/group/MWSDmqGsZm/contest/223339","Sheet #7 (Recursion)")</f>
        <v>Sheet #7 (Recursion)</v>
      </c>
      <c r="B74" s="220" t="str">
        <f>HYPERLINK("https://codeforces.com/group/MWSDmqGsZm/contest/223339/problem/T","T")</f>
        <v>T</v>
      </c>
      <c r="C74" s="221">
        <v>18</v>
      </c>
    </row>
    <row r="75" spans="1:3" ht="13.2">
      <c r="A75" s="220" t="str">
        <f t="shared" si="17"/>
        <v>Sheet #7 (Recursion)</v>
      </c>
      <c r="B75" s="220" t="str">
        <f>HYPERLINK("https://codeforces.com/group/MWSDmqGsZm/contest/223339/problem/N","N")</f>
        <v>N</v>
      </c>
      <c r="C75" s="221">
        <v>19</v>
      </c>
    </row>
    <row r="76" spans="1:3" ht="13.2">
      <c r="A76" s="220" t="str">
        <f>HYPERLINK("https://codeforces.com/group/KCuVkfY2ws/contest/352975","Contest #2")</f>
        <v>Contest #2</v>
      </c>
      <c r="B76" s="220" t="str">
        <f>HYPERLINK("https://codeforces.com/group/KCuVkfY2ws/contest/352975/problem/C","C")</f>
        <v>C</v>
      </c>
      <c r="C76" s="221">
        <v>19</v>
      </c>
    </row>
    <row r="77" spans="1:3" ht="13.2">
      <c r="A77" s="220" t="str">
        <f>HYPERLINK("https://codeforces.com/group/KCuVkfY2ws/contest/370351","Final Contest")</f>
        <v>Final Contest</v>
      </c>
      <c r="B77" s="220" t="str">
        <f>HYPERLINK("https://codeforces.com/group/KCuVkfY2ws/contest/370351/problem/J","J")</f>
        <v>J</v>
      </c>
      <c r="C77" s="221">
        <v>20</v>
      </c>
    </row>
    <row r="78" spans="1:3" ht="13.2">
      <c r="A78" s="220" t="str">
        <f t="shared" ref="A78:A80" si="18">HYPERLINK("https://codeforces.com/group/MWSDmqGsZm/contest/223206","Sheet #8 (General Easy)")</f>
        <v>Sheet #8 (General Easy)</v>
      </c>
      <c r="B78" s="220" t="str">
        <f>HYPERLINK("https://codeforces.com/group/MWSDmqGsZm/contest/223206/problem/K","K")</f>
        <v>K</v>
      </c>
      <c r="C78" s="221">
        <v>20</v>
      </c>
    </row>
    <row r="79" spans="1:3" ht="13.2">
      <c r="A79" s="220" t="str">
        <f t="shared" si="18"/>
        <v>Sheet #8 (General Easy)</v>
      </c>
      <c r="B79" s="220" t="str">
        <f>HYPERLINK("https://codeforces.com/group/MWSDmqGsZm/contest/223206/problem/O","O")</f>
        <v>O</v>
      </c>
      <c r="C79" s="221">
        <v>20</v>
      </c>
    </row>
    <row r="80" spans="1:3" ht="13.2">
      <c r="A80" s="220" t="str">
        <f t="shared" si="18"/>
        <v>Sheet #8 (General Easy)</v>
      </c>
      <c r="B80" s="220" t="str">
        <f>HYPERLINK("https://codeforces.com/group/MWSDmqGsZm/contest/223206/problem/P","P")</f>
        <v>P</v>
      </c>
      <c r="C80" s="221">
        <v>20</v>
      </c>
    </row>
    <row r="81" spans="1:3" ht="13.2">
      <c r="A81" s="220" t="str">
        <f>HYPERLINK("https://codeforces.com/group/KCuVkfY2ws/contest/370351","Final Contest")</f>
        <v>Final Contest</v>
      </c>
      <c r="B81" s="220" t="str">
        <f>HYPERLINK("https://codeforces.com/group/KCuVkfY2ws/contest/370351/problem/E","E")</f>
        <v>E</v>
      </c>
      <c r="C81" s="221">
        <v>21</v>
      </c>
    </row>
    <row r="82" spans="1:3" ht="13.2">
      <c r="A82" s="220" t="str">
        <f>HYPERLINK("https://codeforces.com/group/MWSDmqGsZm/contest/223206","Sheet #8 (General Easy)")</f>
        <v>Sheet #8 (General Easy)</v>
      </c>
      <c r="B82" s="220" t="str">
        <f>HYPERLINK("https://codeforces.com/group/MWSDmqGsZm/contest/223206/problem/L","L")</f>
        <v>L</v>
      </c>
      <c r="C82" s="221">
        <v>21</v>
      </c>
    </row>
    <row r="83" spans="1:3" ht="13.2">
      <c r="A83" s="220" t="str">
        <f t="shared" ref="A83:A84" si="19">HYPERLINK("https://codeforces.com/group/MWSDmqGsZm/contest/223338","Sheet #6(Math - Geometry)")</f>
        <v>Sheet #6(Math - Geometry)</v>
      </c>
      <c r="B83" s="220" t="str">
        <f>HYPERLINK("https://codeforces.com/group/MWSDmqGsZm/contest/223338/problem/M","M")</f>
        <v>M</v>
      </c>
      <c r="C83" s="221">
        <v>21</v>
      </c>
    </row>
    <row r="84" spans="1:3" ht="13.2">
      <c r="A84" s="220" t="str">
        <f t="shared" si="19"/>
        <v>Sheet #6(Math - Geometry)</v>
      </c>
      <c r="B84" s="220" t="str">
        <f>HYPERLINK("https://codeforces.com/group/MWSDmqGsZm/contest/223338/problem/Y","Y")</f>
        <v>Y</v>
      </c>
      <c r="C84" s="221">
        <v>21</v>
      </c>
    </row>
    <row r="85" spans="1:3" ht="13.2">
      <c r="A85" s="220" t="str">
        <f>HYPERLINK("https://codeforces.com/group/KCuVkfY2ws/contest/354261","Contest #3")</f>
        <v>Contest #3</v>
      </c>
      <c r="B85" s="220" t="str">
        <f>HYPERLINK("https://codeforces.com/group/KCuVkfY2ws/contest/354261/problem/C","C")</f>
        <v>C</v>
      </c>
      <c r="C85" s="221">
        <v>21</v>
      </c>
    </row>
    <row r="86" spans="1:3" ht="13.2">
      <c r="A86" s="220" t="str">
        <f>HYPERLINK("https://codeforces.com/group/KCuVkfY2ws/contest/370351","Final Contest")</f>
        <v>Final Contest</v>
      </c>
      <c r="B86" s="220" t="str">
        <f>HYPERLINK("https://codeforces.com/group/KCuVkfY2ws/contest/370351/problem/A","A")</f>
        <v>A</v>
      </c>
      <c r="C86" s="221">
        <v>22</v>
      </c>
    </row>
    <row r="87" spans="1:3" ht="13.2">
      <c r="A87" s="220" t="str">
        <f>HYPERLINK("https://codeforces.com/group/MWSDmqGsZm/contest/223206","Sheet #8 (General Easy)")</f>
        <v>Sheet #8 (General Easy)</v>
      </c>
      <c r="B87" s="220" t="str">
        <f>HYPERLINK("https://codeforces.com/group/MWSDmqGsZm/contest/223206/problem/I","I")</f>
        <v>I</v>
      </c>
      <c r="C87" s="221">
        <v>22</v>
      </c>
    </row>
    <row r="88" spans="1:3" ht="13.2">
      <c r="A88" s="220" t="str">
        <f>HYPERLINK("https://codeforces.com/group/KCuVkfY2ws/contest/360339","Contest #6")</f>
        <v>Contest #6</v>
      </c>
      <c r="B88" s="220" t="str">
        <f>HYPERLINK("https://codeforces.com/group/KCuVkfY2ws/contest/360339/problem/C","C")</f>
        <v>C</v>
      </c>
      <c r="C88" s="221">
        <v>22</v>
      </c>
    </row>
    <row r="89" spans="1:3" ht="13.2">
      <c r="A89" s="220" t="str">
        <f>HYPERLINK("https://codeforces.com/group/KCuVkfY2ws/contest/354261","Contest #3")</f>
        <v>Contest #3</v>
      </c>
      <c r="B89" s="220" t="str">
        <f>HYPERLINK("https://codeforces.com/group/KCuVkfY2ws/contest/354261/problem/E","E")</f>
        <v>E</v>
      </c>
      <c r="C89" s="221">
        <v>22</v>
      </c>
    </row>
    <row r="90" spans="1:3" ht="13.2">
      <c r="A90" s="220" t="str">
        <f t="shared" ref="A90:A92" si="20">HYPERLINK("https://codeforces.com/group/MWSDmqGsZm/contest/223338","Sheet #6(Math - Geometry)")</f>
        <v>Sheet #6(Math - Geometry)</v>
      </c>
      <c r="B90" s="220" t="str">
        <f>HYPERLINK("https://codeforces.com/group/MWSDmqGsZm/contest/223338/problem/F","F")</f>
        <v>F</v>
      </c>
      <c r="C90" s="221">
        <v>23</v>
      </c>
    </row>
    <row r="91" spans="1:3" ht="13.2">
      <c r="A91" s="220" t="str">
        <f t="shared" si="20"/>
        <v>Sheet #6(Math - Geometry)</v>
      </c>
      <c r="B91" s="220" t="str">
        <f>HYPERLINK("https://codeforces.com/group/MWSDmqGsZm/contest/223338/problem/J","J")</f>
        <v>J</v>
      </c>
      <c r="C91" s="221">
        <v>23</v>
      </c>
    </row>
    <row r="92" spans="1:3" ht="13.2">
      <c r="A92" s="220" t="str">
        <f t="shared" si="20"/>
        <v>Sheet #6(Math - Geometry)</v>
      </c>
      <c r="B92" s="220" t="str">
        <f>HYPERLINK("https://codeforces.com/group/MWSDmqGsZm/contest/223338/problem/L","L")</f>
        <v>L</v>
      </c>
      <c r="C92" s="221">
        <v>23</v>
      </c>
    </row>
    <row r="93" spans="1:3" ht="13.2">
      <c r="A93" s="220" t="str">
        <f>HYPERLINK("https://codeforces.com/group/KCuVkfY2ws/contest/370351","Final Contest")</f>
        <v>Final Contest</v>
      </c>
      <c r="B93" s="220" t="str">
        <f>HYPERLINK("https://codeforces.com/group/KCuVkfY2ws/contest/370351/problem/C","C")</f>
        <v>C</v>
      </c>
      <c r="C93" s="221">
        <v>24</v>
      </c>
    </row>
    <row r="94" spans="1:3" ht="13.2">
      <c r="A94" s="220" t="str">
        <f t="shared" ref="A94:A96" si="21">HYPERLINK("https://codeforces.com/group/MWSDmqGsZm/contest/223206","Sheet #8 (General Easy)")</f>
        <v>Sheet #8 (General Easy)</v>
      </c>
      <c r="B94" s="220" t="str">
        <f>HYPERLINK("https://codeforces.com/group/MWSDmqGsZm/contest/223206/problem/G","G")</f>
        <v>G</v>
      </c>
      <c r="C94" s="221">
        <v>24</v>
      </c>
    </row>
    <row r="95" spans="1:3" ht="13.2">
      <c r="A95" s="220" t="str">
        <f t="shared" si="21"/>
        <v>Sheet #8 (General Easy)</v>
      </c>
      <c r="B95" s="220" t="str">
        <f>HYPERLINK("https://codeforces.com/group/MWSDmqGsZm/contest/223206/problem/H","H")</f>
        <v>H</v>
      </c>
      <c r="C95" s="221">
        <v>24</v>
      </c>
    </row>
    <row r="96" spans="1:3" ht="13.2">
      <c r="A96" s="220" t="str">
        <f t="shared" si="21"/>
        <v>Sheet #8 (General Easy)</v>
      </c>
      <c r="B96" s="220" t="str">
        <f>HYPERLINK("https://codeforces.com/group/MWSDmqGsZm/contest/223206/problem/T","T")</f>
        <v>T</v>
      </c>
      <c r="C96" s="221">
        <v>24</v>
      </c>
    </row>
    <row r="97" spans="1:3" ht="13.2">
      <c r="A97" s="220" t="str">
        <f>HYPERLINK("https://codeforces.com/group/MWSDmqGsZm/contest/223339","Sheet #7 (Recursion)")</f>
        <v>Sheet #7 (Recursion)</v>
      </c>
      <c r="B97" s="220" t="str">
        <f>HYPERLINK("https://codeforces.com/group/MWSDmqGsZm/contest/223339/problem/R","R")</f>
        <v>R</v>
      </c>
      <c r="C97" s="221">
        <v>24</v>
      </c>
    </row>
    <row r="98" spans="1:3" ht="13.2">
      <c r="A98" s="220" t="str">
        <f t="shared" ref="A98:A99" si="22">HYPERLINK("https://codeforces.com/group/KCuVkfY2ws/contest/360339","Contest #6")</f>
        <v>Contest #6</v>
      </c>
      <c r="B98" s="220" t="str">
        <f>HYPERLINK("https://codeforces.com/group/KCuVkfY2ws/contest/360339/problem/A","A")</f>
        <v>A</v>
      </c>
      <c r="C98" s="221">
        <v>24</v>
      </c>
    </row>
    <row r="99" spans="1:3" ht="13.2">
      <c r="A99" s="220" t="str">
        <f t="shared" si="22"/>
        <v>Contest #6</v>
      </c>
      <c r="B99" s="220" t="str">
        <f>HYPERLINK("https://codeforces.com/group/KCuVkfY2ws/contest/360339/problem/F","F")</f>
        <v>F</v>
      </c>
      <c r="C99" s="221">
        <v>24</v>
      </c>
    </row>
    <row r="100" spans="1:3" ht="13.2">
      <c r="A100" s="220" t="str">
        <f>HYPERLINK("https://codeforces.com/group/MWSDmqGsZm/contest/223338","Sheet #6(Math - Geometry)")</f>
        <v>Sheet #6(Math - Geometry)</v>
      </c>
      <c r="B100" s="220" t="str">
        <f>HYPERLINK("https://codeforces.com/group/MWSDmqGsZm/contest/223338/problem/I","I")</f>
        <v>I</v>
      </c>
      <c r="C100" s="221">
        <v>24</v>
      </c>
    </row>
    <row r="101" spans="1:3" ht="13.2">
      <c r="A101" s="220" t="str">
        <f>HYPERLINK("https://codeforces.com/group/MWSDmqGsZm/contest/219856","Sheet #4 (Strings)")</f>
        <v>Sheet #4 (Strings)</v>
      </c>
      <c r="B101" s="220" t="str">
        <f>HYPERLINK("https://codeforces.com/group/MWSDmqGsZm/contest/219856/problem/X","X")</f>
        <v>X</v>
      </c>
      <c r="C101" s="221">
        <v>24</v>
      </c>
    </row>
    <row r="102" spans="1:3" ht="13.2">
      <c r="A102" s="220" t="str">
        <f>HYPERLINK("https://codeforces.com/group/KCuVkfY2ws/contest/352975","Contest #2")</f>
        <v>Contest #2</v>
      </c>
      <c r="B102" s="220" t="str">
        <f>HYPERLINK("https://codeforces.com/group/KCuVkfY2ws/contest/352975/problem/E","E")</f>
        <v>E</v>
      </c>
      <c r="C102" s="221">
        <v>24</v>
      </c>
    </row>
    <row r="103" spans="1:3" ht="13.2">
      <c r="A103" s="220" t="str">
        <f>HYPERLINK("https://codeforces.com/group/KCuVkfY2ws/contest/370351","Final Contest")</f>
        <v>Final Contest</v>
      </c>
      <c r="B103" s="220" t="str">
        <f>HYPERLINK("https://codeforces.com/group/KCuVkfY2ws/contest/370351/problem/H","H")</f>
        <v>H</v>
      </c>
      <c r="C103" s="221">
        <v>25</v>
      </c>
    </row>
    <row r="104" spans="1:3" ht="13.2">
      <c r="A104" s="220" t="str">
        <f>HYPERLINK("https://codeforces.com/group/MWSDmqGsZm/contest/223206","Sheet #8 (General Easy)")</f>
        <v>Sheet #8 (General Easy)</v>
      </c>
      <c r="B104" s="220" t="str">
        <f>HYPERLINK("https://codeforces.com/group/MWSDmqGsZm/contest/223206/problem/A","A")</f>
        <v>A</v>
      </c>
      <c r="C104" s="221">
        <v>25</v>
      </c>
    </row>
    <row r="105" spans="1:3" ht="13.2">
      <c r="A105" s="220" t="str">
        <f>HYPERLINK("https://codeforces.com/group/MWSDmqGsZm/contest/223205","Sheet #5(Functions)")</f>
        <v>Sheet #5(Functions)</v>
      </c>
      <c r="B105" s="220" t="str">
        <f>HYPERLINK("https://codeforces.com/group/MWSDmqGsZm/contest/223205/problem/O","O")</f>
        <v>O</v>
      </c>
      <c r="C105" s="221">
        <v>25</v>
      </c>
    </row>
    <row r="106" spans="1:3" ht="13.2">
      <c r="A106" s="220" t="str">
        <f>HYPERLINK("https://codeforces.com/group/KCuVkfY2ws/contest/354261","Contest #3")</f>
        <v>Contest #3</v>
      </c>
      <c r="B106" s="220" t="str">
        <f>HYPERLINK("https://codeforces.com/group/KCuVkfY2ws/contest/354261/problem/D","D")</f>
        <v>D</v>
      </c>
      <c r="C106" s="221">
        <v>25</v>
      </c>
    </row>
    <row r="107" spans="1:3" ht="13.2">
      <c r="A107" s="220" t="str">
        <f>HYPERLINK("https://codeforces.com/group/KCuVkfY2ws/contest/352975","Contest #2")</f>
        <v>Contest #2</v>
      </c>
      <c r="B107" s="220" t="str">
        <f>HYPERLINK("https://codeforces.com/group/KCuVkfY2ws/contest/352975/problem/F","F")</f>
        <v>F</v>
      </c>
      <c r="C107" s="221">
        <v>25</v>
      </c>
    </row>
    <row r="108" spans="1:3" ht="13.2">
      <c r="A108" s="220" t="str">
        <f>HYPERLINK("https://codeforces.com/group/KCuVkfY2ws/contest/370351","Final Contest")</f>
        <v>Final Contest</v>
      </c>
      <c r="B108" s="220" t="str">
        <f>HYPERLINK("https://codeforces.com/group/KCuVkfY2ws/contest/370351/problem/B","B")</f>
        <v>B</v>
      </c>
      <c r="C108" s="221">
        <v>26</v>
      </c>
    </row>
    <row r="109" spans="1:3" ht="13.2">
      <c r="A109" s="220" t="str">
        <f>HYPERLINK("https://codeforces.com/group/MWSDmqGsZm/contest/223206","Sheet #8 (General Easy)")</f>
        <v>Sheet #8 (General Easy)</v>
      </c>
      <c r="B109" s="220" t="str">
        <f>HYPERLINK("https://codeforces.com/group/MWSDmqGsZm/contest/223206/problem/J","J")</f>
        <v>J</v>
      </c>
      <c r="C109" s="221">
        <v>26</v>
      </c>
    </row>
    <row r="110" spans="1:3" ht="13.2">
      <c r="A110" s="220" t="str">
        <f t="shared" ref="A110:A111" si="23">HYPERLINK("https://codeforces.com/group/MWSDmqGsZm/contest/223339","Sheet #7 (Recursion)")</f>
        <v>Sheet #7 (Recursion)</v>
      </c>
      <c r="B110" s="220" t="str">
        <f>HYPERLINK("https://codeforces.com/group/MWSDmqGsZm/contest/223339/problem/M","M")</f>
        <v>M</v>
      </c>
      <c r="C110" s="221">
        <v>26</v>
      </c>
    </row>
    <row r="111" spans="1:3" ht="13.2">
      <c r="A111" s="220" t="str">
        <f t="shared" si="23"/>
        <v>Sheet #7 (Recursion)</v>
      </c>
      <c r="B111" s="220" t="str">
        <f>HYPERLINK("https://codeforces.com/group/MWSDmqGsZm/contest/223339/problem/Q","Q")</f>
        <v>Q</v>
      </c>
      <c r="C111" s="221">
        <v>26</v>
      </c>
    </row>
    <row r="112" spans="1:3" ht="13.2">
      <c r="A112" s="220" t="str">
        <f t="shared" ref="A112:A113" si="24">HYPERLINK("https://codeforces.com/group/MWSDmqGsZm/contest/223338","Sheet #6(Math - Geometry)")</f>
        <v>Sheet #6(Math - Geometry)</v>
      </c>
      <c r="B112" s="220" t="str">
        <f>HYPERLINK("https://codeforces.com/group/MWSDmqGsZm/contest/223338/problem/W","W")</f>
        <v>W</v>
      </c>
      <c r="C112" s="221">
        <v>26</v>
      </c>
    </row>
    <row r="113" spans="1:3" ht="13.2">
      <c r="A113" s="220" t="str">
        <f t="shared" si="24"/>
        <v>Sheet #6(Math - Geometry)</v>
      </c>
      <c r="B113" s="220" t="str">
        <f>HYPERLINK("https://codeforces.com/group/MWSDmqGsZm/contest/223338/problem/Z","Z")</f>
        <v>Z</v>
      </c>
      <c r="C113" s="221">
        <v>26</v>
      </c>
    </row>
    <row r="114" spans="1:3" ht="13.2">
      <c r="A114" s="220" t="str">
        <f>HYPERLINK("https://codeforces.com/group/KCuVkfY2ws/contest/354261","Contest #3")</f>
        <v>Contest #3</v>
      </c>
      <c r="B114" s="220" t="str">
        <f>HYPERLINK("https://codeforces.com/group/KCuVkfY2ws/contest/354261/problem/B","B")</f>
        <v>B</v>
      </c>
      <c r="C114" s="221">
        <v>26</v>
      </c>
    </row>
    <row r="115" spans="1:3" ht="13.2">
      <c r="A115" s="220" t="str">
        <f>HYPERLINK("https://codeforces.com/group/MWSDmqGsZm/contest/223206","Sheet #8 (General Easy)")</f>
        <v>Sheet #8 (General Easy)</v>
      </c>
      <c r="B115" s="220" t="str">
        <f>HYPERLINK("https://codeforces.com/group/MWSDmqGsZm/contest/223206/problem/M","M")</f>
        <v>M</v>
      </c>
      <c r="C115" s="221">
        <v>27</v>
      </c>
    </row>
    <row r="116" spans="1:3" ht="13.2">
      <c r="A116" s="220" t="str">
        <f>HYPERLINK("https://codeforces.com/group/KCuVkfY2ws/contest/361339","Contest #7")</f>
        <v>Contest #7</v>
      </c>
      <c r="B116" s="220" t="str">
        <f>HYPERLINK("https://codeforces.com/group/KCuVkfY2ws/contest/361339/problem/A","A")</f>
        <v>A</v>
      </c>
      <c r="C116" s="221">
        <v>27</v>
      </c>
    </row>
    <row r="117" spans="1:3" ht="13.2">
      <c r="A117" s="220" t="str">
        <f t="shared" ref="A117:A118" si="25">HYPERLINK("https://codeforces.com/group/MWSDmqGsZm/contest/223339","Sheet #7 (Recursion)")</f>
        <v>Sheet #7 (Recursion)</v>
      </c>
      <c r="B117" s="220" t="str">
        <f>HYPERLINK("https://codeforces.com/group/MWSDmqGsZm/contest/223339/problem/P","P")</f>
        <v>P</v>
      </c>
      <c r="C117" s="221">
        <v>27</v>
      </c>
    </row>
    <row r="118" spans="1:3" ht="13.2">
      <c r="A118" s="220" t="str">
        <f t="shared" si="25"/>
        <v>Sheet #7 (Recursion)</v>
      </c>
      <c r="B118" s="220" t="str">
        <f>HYPERLINK("https://codeforces.com/group/MWSDmqGsZm/contest/223339/problem/S","S")</f>
        <v>S</v>
      </c>
      <c r="C118" s="221">
        <v>27</v>
      </c>
    </row>
    <row r="119" spans="1:3" ht="13.2">
      <c r="A119" s="220" t="str">
        <f t="shared" ref="A119:A121" si="26">HYPERLINK("https://codeforces.com/group/MWSDmqGsZm/contest/223338","Sheet #6(Math - Geometry)")</f>
        <v>Sheet #6(Math - Geometry)</v>
      </c>
      <c r="B119" s="220" t="str">
        <f>HYPERLINK("https://codeforces.com/group/MWSDmqGsZm/contest/223338/problem/K","K")</f>
        <v>K</v>
      </c>
      <c r="C119" s="221">
        <v>27</v>
      </c>
    </row>
    <row r="120" spans="1:3" ht="13.2">
      <c r="A120" s="220" t="str">
        <f t="shared" si="26"/>
        <v>Sheet #6(Math - Geometry)</v>
      </c>
      <c r="B120" s="220" t="str">
        <f>HYPERLINK("https://codeforces.com/group/MWSDmqGsZm/contest/223338/problem/P","P")</f>
        <v>P</v>
      </c>
      <c r="C120" s="221">
        <v>27</v>
      </c>
    </row>
    <row r="121" spans="1:3" ht="13.2">
      <c r="A121" s="220" t="str">
        <f t="shared" si="26"/>
        <v>Sheet #6(Math - Geometry)</v>
      </c>
      <c r="B121" s="220" t="str">
        <f>HYPERLINK("https://codeforces.com/group/MWSDmqGsZm/contest/223338/problem/X","X")</f>
        <v>X</v>
      </c>
      <c r="C121" s="221">
        <v>27</v>
      </c>
    </row>
    <row r="122" spans="1:3" ht="13.2">
      <c r="A122" s="220" t="str">
        <f>HYPERLINK("https://codeforces.com/group/KCuVkfY2ws/contest/352975","Contest #2")</f>
        <v>Contest #2</v>
      </c>
      <c r="B122" s="220" t="str">
        <f>HYPERLINK("https://codeforces.com/group/KCuVkfY2ws/contest/352975/problem/B","B")</f>
        <v>B</v>
      </c>
      <c r="C122" s="221">
        <v>27</v>
      </c>
    </row>
    <row r="123" spans="1:3" ht="13.2">
      <c r="A123" s="220" t="str">
        <f>HYPERLINK("https://codeforces.com/group/MWSDmqGsZm/contest/223206","Sheet #8 (General Easy)")</f>
        <v>Sheet #8 (General Easy)</v>
      </c>
      <c r="B123" s="220" t="str">
        <f>HYPERLINK("https://codeforces.com/group/MWSDmqGsZm/contest/223206/problem/F","F")</f>
        <v>F</v>
      </c>
      <c r="C123" s="221">
        <v>28</v>
      </c>
    </row>
    <row r="124" spans="1:3" ht="13.2">
      <c r="A124" s="220" t="str">
        <f>HYPERLINK("https://codeforces.com/group/MWSDmqGsZm/contest/223339","Sheet #7 (Recursion)")</f>
        <v>Sheet #7 (Recursion)</v>
      </c>
      <c r="B124" s="220" t="str">
        <f>HYPERLINK("https://codeforces.com/group/MWSDmqGsZm/contest/223339/problem/K","K")</f>
        <v>K</v>
      </c>
      <c r="C124" s="221">
        <v>28</v>
      </c>
    </row>
    <row r="125" spans="1:3" ht="13.2">
      <c r="A125" s="220" t="str">
        <f>HYPERLINK("https://codeforces.com/group/KCuVkfY2ws/contest/360339","Contest #6")</f>
        <v>Contest #6</v>
      </c>
      <c r="B125" s="220" t="str">
        <f>HYPERLINK("https://codeforces.com/group/KCuVkfY2ws/contest/360339/problem/G","G")</f>
        <v>G</v>
      </c>
      <c r="C125" s="221">
        <v>28</v>
      </c>
    </row>
    <row r="126" spans="1:3" ht="13.2">
      <c r="A126" s="220" t="str">
        <f t="shared" ref="A126:A127" si="27">HYPERLINK("https://codeforces.com/group/MWSDmqGsZm/contest/223338","Sheet #6(Math - Geometry)")</f>
        <v>Sheet #6(Math - Geometry)</v>
      </c>
      <c r="B126" s="220" t="str">
        <f>HYPERLINK("https://codeforces.com/group/MWSDmqGsZm/contest/223338/problem/D","D")</f>
        <v>D</v>
      </c>
      <c r="C126" s="221">
        <v>28</v>
      </c>
    </row>
    <row r="127" spans="1:3" ht="13.2">
      <c r="A127" s="220" t="str">
        <f t="shared" si="27"/>
        <v>Sheet #6(Math - Geometry)</v>
      </c>
      <c r="B127" s="220" t="str">
        <f>HYPERLINK("https://codeforces.com/group/MWSDmqGsZm/contest/223338/problem/G","G")</f>
        <v>G</v>
      </c>
      <c r="C127" s="221">
        <v>28</v>
      </c>
    </row>
    <row r="128" spans="1:3" ht="13.2">
      <c r="A128" s="220" t="str">
        <f>HYPERLINK("https://codeforces.com/group/KCuVkfY2ws/contest/355597","Contest #4")</f>
        <v>Contest #4</v>
      </c>
      <c r="B128" s="220" t="str">
        <f>HYPERLINK("https://codeforces.com/group/KCuVkfY2ws/contest/355597/problem/G","G")</f>
        <v>G</v>
      </c>
      <c r="C128" s="221">
        <v>28</v>
      </c>
    </row>
    <row r="129" spans="1:3" ht="13.2">
      <c r="A129" s="220" t="str">
        <f>HYPERLINK("https://codeforces.com/group/KCuVkfY2ws/contest/352975","Contest #2")</f>
        <v>Contest #2</v>
      </c>
      <c r="B129" s="220" t="str">
        <f>HYPERLINK("https://codeforces.com/group/KCuVkfY2ws/contest/352975/problem/D","D")</f>
        <v>D</v>
      </c>
      <c r="C129" s="221">
        <v>28</v>
      </c>
    </row>
    <row r="130" spans="1:3" ht="13.2">
      <c r="A130" s="220" t="str">
        <f t="shared" ref="A130:A131" si="28">HYPERLINK("https://codeforces.com/group/MWSDmqGsZm/contest/223206","Sheet #8 (General Easy)")</f>
        <v>Sheet #8 (General Easy)</v>
      </c>
      <c r="B130" s="220" t="str">
        <f>HYPERLINK("https://codeforces.com/group/MWSDmqGsZm/contest/223206/problem/C","C")</f>
        <v>C</v>
      </c>
      <c r="C130" s="221">
        <v>29</v>
      </c>
    </row>
    <row r="131" spans="1:3" ht="13.2">
      <c r="A131" s="220" t="str">
        <f t="shared" si="28"/>
        <v>Sheet #8 (General Easy)</v>
      </c>
      <c r="B131" s="220" t="str">
        <f>HYPERLINK("https://codeforces.com/group/MWSDmqGsZm/contest/223206/problem/E","E")</f>
        <v>E</v>
      </c>
      <c r="C131" s="221">
        <v>29</v>
      </c>
    </row>
    <row r="132" spans="1:3" ht="13.2">
      <c r="A132" s="220" t="str">
        <f t="shared" ref="A132:A133" si="29">HYPERLINK("https://codeforces.com/group/MWSDmqGsZm/contest/223339","Sheet #7 (Recursion)")</f>
        <v>Sheet #7 (Recursion)</v>
      </c>
      <c r="B132" s="220" t="str">
        <f>HYPERLINK("https://codeforces.com/group/MWSDmqGsZm/contest/223339/problem/E","E")</f>
        <v>E</v>
      </c>
      <c r="C132" s="221">
        <v>29</v>
      </c>
    </row>
    <row r="133" spans="1:3" ht="13.2">
      <c r="A133" s="220" t="str">
        <f t="shared" si="29"/>
        <v>Sheet #7 (Recursion)</v>
      </c>
      <c r="B133" s="220" t="str">
        <f>HYPERLINK("https://codeforces.com/group/MWSDmqGsZm/contest/223339/problem/L","L")</f>
        <v>L</v>
      </c>
      <c r="C133" s="221">
        <v>29</v>
      </c>
    </row>
    <row r="134" spans="1:3" ht="13.2">
      <c r="A134" s="220" t="str">
        <f t="shared" ref="A134:A136" si="30">HYPERLINK("https://codeforces.com/group/MWSDmqGsZm/contest/223338","Sheet #6(Math - Geometry)")</f>
        <v>Sheet #6(Math - Geometry)</v>
      </c>
      <c r="B134" s="220" t="str">
        <f>HYPERLINK("https://codeforces.com/group/MWSDmqGsZm/contest/223338/problem/E","E")</f>
        <v>E</v>
      </c>
      <c r="C134" s="221">
        <v>29</v>
      </c>
    </row>
    <row r="135" spans="1:3" ht="13.2">
      <c r="A135" s="220" t="str">
        <f t="shared" si="30"/>
        <v>Sheet #6(Math - Geometry)</v>
      </c>
      <c r="B135" s="220" t="str">
        <f>HYPERLINK("https://codeforces.com/group/MWSDmqGsZm/contest/223338/problem/U","U")</f>
        <v>U</v>
      </c>
      <c r="C135" s="221">
        <v>29</v>
      </c>
    </row>
    <row r="136" spans="1:3" ht="13.2">
      <c r="A136" s="220" t="str">
        <f t="shared" si="30"/>
        <v>Sheet #6(Math - Geometry)</v>
      </c>
      <c r="B136" s="220" t="str">
        <f>HYPERLINK("https://codeforces.com/group/MWSDmqGsZm/contest/223338/problem/V","V")</f>
        <v>V</v>
      </c>
      <c r="C136" s="221">
        <v>29</v>
      </c>
    </row>
    <row r="137" spans="1:3" ht="13.2">
      <c r="A137" s="220" t="str">
        <f>HYPERLINK("https://codeforces.com/group/KCuVkfY2ws/contest/358896","Contest #5")</f>
        <v>Contest #5</v>
      </c>
      <c r="B137" s="220" t="str">
        <f>HYPERLINK("https://codeforces.com/group/KCuVkfY2ws/contest/358896/problem/C","C")</f>
        <v>C</v>
      </c>
      <c r="C137" s="221">
        <v>29</v>
      </c>
    </row>
    <row r="138" spans="1:3" ht="13.2">
      <c r="A138" s="220" t="str">
        <f t="shared" ref="A138:A139" si="31">HYPERLINK("https://codeforces.com/group/MWSDmqGsZm/contest/223205","Sheet #5(Functions)")</f>
        <v>Sheet #5(Functions)</v>
      </c>
      <c r="B138" s="220" t="str">
        <f>HYPERLINK("https://codeforces.com/group/MWSDmqGsZm/contest/223205/problem/I","I")</f>
        <v>I</v>
      </c>
      <c r="C138" s="221">
        <v>29</v>
      </c>
    </row>
    <row r="139" spans="1:3" ht="13.2">
      <c r="A139" s="220" t="str">
        <f t="shared" si="31"/>
        <v>Sheet #5(Functions)</v>
      </c>
      <c r="B139" s="220" t="str">
        <f>HYPERLINK("https://codeforces.com/group/MWSDmqGsZm/contest/223205/problem/K","K")</f>
        <v>K</v>
      </c>
      <c r="C139" s="221">
        <v>29</v>
      </c>
    </row>
    <row r="140" spans="1:3" ht="13.2">
      <c r="A140" s="220" t="str">
        <f>HYPERLINK("https://codeforces.com/group/MWSDmqGsZm/contest/219856","Sheet #4 (Strings)")</f>
        <v>Sheet #4 (Strings)</v>
      </c>
      <c r="B140" s="220" t="str">
        <f>HYPERLINK("https://codeforces.com/group/MWSDmqGsZm/contest/219856/problem/S","S")</f>
        <v>S</v>
      </c>
      <c r="C140" s="221">
        <v>29</v>
      </c>
    </row>
    <row r="141" spans="1:3" ht="13.2">
      <c r="A141" s="220" t="str">
        <f>HYPERLINK("https://codeforces.com/group/KCuVkfY2ws/contest/355597","Contest #4")</f>
        <v>Contest #4</v>
      </c>
      <c r="B141" s="220" t="str">
        <f>HYPERLINK("https://codeforces.com/group/KCuVkfY2ws/contest/355597/problem/A","A")</f>
        <v>A</v>
      </c>
      <c r="C141" s="221">
        <v>29</v>
      </c>
    </row>
    <row r="142" spans="1:3" ht="13.2">
      <c r="A142" s="220" t="str">
        <f>HYPERLINK("https://codeforces.com/group/KCuVkfY2ws/contest/354261","Contest #3")</f>
        <v>Contest #3</v>
      </c>
      <c r="B142" s="220" t="str">
        <f>HYPERLINK("https://codeforces.com/group/KCuVkfY2ws/contest/354261/problem/A","A")</f>
        <v>A</v>
      </c>
      <c r="C142" s="221">
        <v>29</v>
      </c>
    </row>
    <row r="143" spans="1:3" ht="13.2">
      <c r="A143" s="220" t="str">
        <f t="shared" ref="A143:A147" si="32">HYPERLINK("https://codeforces.com/group/MWSDmqGsZm/contest/223339","Sheet #7 (Recursion)")</f>
        <v>Sheet #7 (Recursion)</v>
      </c>
      <c r="B143" s="220" t="str">
        <f>HYPERLINK("https://codeforces.com/group/MWSDmqGsZm/contest/223339/problem/F","F")</f>
        <v>F</v>
      </c>
      <c r="C143" s="221">
        <v>30</v>
      </c>
    </row>
    <row r="144" spans="1:3" ht="13.2">
      <c r="A144" s="220" t="str">
        <f t="shared" si="32"/>
        <v>Sheet #7 (Recursion)</v>
      </c>
      <c r="B144" s="220" t="str">
        <f>HYPERLINK("https://codeforces.com/group/MWSDmqGsZm/contest/223339/problem/G","G")</f>
        <v>G</v>
      </c>
      <c r="C144" s="221">
        <v>30</v>
      </c>
    </row>
    <row r="145" spans="1:3" ht="13.2">
      <c r="A145" s="220" t="str">
        <f t="shared" si="32"/>
        <v>Sheet #7 (Recursion)</v>
      </c>
      <c r="B145" s="220" t="str">
        <f>HYPERLINK("https://codeforces.com/group/MWSDmqGsZm/contest/223339/problem/H","H")</f>
        <v>H</v>
      </c>
      <c r="C145" s="221">
        <v>30</v>
      </c>
    </row>
    <row r="146" spans="1:3" ht="13.2">
      <c r="A146" s="220" t="str">
        <f t="shared" si="32"/>
        <v>Sheet #7 (Recursion)</v>
      </c>
      <c r="B146" s="220" t="str">
        <f>HYPERLINK("https://codeforces.com/group/MWSDmqGsZm/contest/223339/problem/I","I")</f>
        <v>I</v>
      </c>
      <c r="C146" s="221">
        <v>30</v>
      </c>
    </row>
    <row r="147" spans="1:3" ht="13.2">
      <c r="A147" s="220" t="str">
        <f t="shared" si="32"/>
        <v>Sheet #7 (Recursion)</v>
      </c>
      <c r="B147" s="220" t="str">
        <f>HYPERLINK("https://codeforces.com/group/MWSDmqGsZm/contest/223339/problem/O","O")</f>
        <v>O</v>
      </c>
      <c r="C147" s="221">
        <v>30</v>
      </c>
    </row>
    <row r="148" spans="1:3" ht="13.2">
      <c r="A148" s="220" t="str">
        <f t="shared" ref="A148:A150" si="33">HYPERLINK("https://codeforces.com/group/MWSDmqGsZm/contest/223338","Sheet #6(Math - Geometry)")</f>
        <v>Sheet #6(Math - Geometry)</v>
      </c>
      <c r="B148" s="220" t="str">
        <f>HYPERLINK("https://codeforces.com/group/MWSDmqGsZm/contest/223338/problem/R","R")</f>
        <v>R</v>
      </c>
      <c r="C148" s="221">
        <v>30</v>
      </c>
    </row>
    <row r="149" spans="1:3" ht="13.2">
      <c r="A149" s="220" t="str">
        <f t="shared" si="33"/>
        <v>Sheet #6(Math - Geometry)</v>
      </c>
      <c r="B149" s="220" t="str">
        <f>HYPERLINK("https://codeforces.com/group/MWSDmqGsZm/contest/223338/problem/S","S")</f>
        <v>S</v>
      </c>
      <c r="C149" s="221">
        <v>30</v>
      </c>
    </row>
    <row r="150" spans="1:3" ht="13.2">
      <c r="A150" s="220" t="str">
        <f t="shared" si="33"/>
        <v>Sheet #6(Math - Geometry)</v>
      </c>
      <c r="B150" s="220" t="str">
        <f>HYPERLINK("https://codeforces.com/group/MWSDmqGsZm/contest/223338/problem/T","T")</f>
        <v>T</v>
      </c>
      <c r="C150" s="221">
        <v>30</v>
      </c>
    </row>
    <row r="151" spans="1:3" ht="13.2">
      <c r="A151" s="220" t="str">
        <f t="shared" ref="A151:A152" si="34">HYPERLINK("https://codeforces.com/group/MWSDmqGsZm/contest/223205","Sheet #5(Functions)")</f>
        <v>Sheet #5(Functions)</v>
      </c>
      <c r="B151" s="220" t="str">
        <f>HYPERLINK("https://codeforces.com/group/MWSDmqGsZm/contest/223205/problem/M","M")</f>
        <v>M</v>
      </c>
      <c r="C151" s="221">
        <v>30</v>
      </c>
    </row>
    <row r="152" spans="1:3" ht="13.2">
      <c r="A152" s="220" t="str">
        <f t="shared" si="34"/>
        <v>Sheet #5(Functions)</v>
      </c>
      <c r="B152" s="220" t="str">
        <f>HYPERLINK("https://codeforces.com/group/MWSDmqGsZm/contest/223205/problem/N","N")</f>
        <v>N</v>
      </c>
      <c r="C152" s="221">
        <v>30</v>
      </c>
    </row>
    <row r="153" spans="1:3" ht="13.2">
      <c r="A153" s="220" t="str">
        <f t="shared" ref="A153:A154" si="35">HYPERLINK("https://codeforces.com/group/MWSDmqGsZm/contest/223206","Sheet #8 (General Easy)")</f>
        <v>Sheet #8 (General Easy)</v>
      </c>
      <c r="B153" s="220" t="str">
        <f>HYPERLINK("https://codeforces.com/group/MWSDmqGsZm/contest/223206/problem/B","B")</f>
        <v>B</v>
      </c>
      <c r="C153" s="221">
        <v>31</v>
      </c>
    </row>
    <row r="154" spans="1:3" ht="13.2">
      <c r="A154" s="220" t="str">
        <f t="shared" si="35"/>
        <v>Sheet #8 (General Easy)</v>
      </c>
      <c r="B154" s="220" t="str">
        <f>HYPERLINK("https://codeforces.com/group/MWSDmqGsZm/contest/223206/problem/D","D")</f>
        <v>D</v>
      </c>
      <c r="C154" s="221">
        <v>31</v>
      </c>
    </row>
    <row r="155" spans="1:3" ht="13.2">
      <c r="A155" s="220" t="str">
        <f>HYPERLINK("https://codeforces.com/group/MWSDmqGsZm/contest/223339","Sheet #7 (Recursion)")</f>
        <v>Sheet #7 (Recursion)</v>
      </c>
      <c r="B155" s="220" t="str">
        <f>HYPERLINK("https://codeforces.com/group/MWSDmqGsZm/contest/223339/problem/J","J")</f>
        <v>J</v>
      </c>
      <c r="C155" s="221">
        <v>31</v>
      </c>
    </row>
    <row r="156" spans="1:3" ht="13.2">
      <c r="A156" s="220" t="str">
        <f t="shared" ref="A156:A157" si="36">HYPERLINK("https://codeforces.com/group/MWSDmqGsZm/contest/223338","Sheet #6(Math - Geometry)")</f>
        <v>Sheet #6(Math - Geometry)</v>
      </c>
      <c r="B156" s="220" t="str">
        <f>HYPERLINK("https://codeforces.com/group/MWSDmqGsZm/contest/223338/problem/C","C")</f>
        <v>C</v>
      </c>
      <c r="C156" s="221">
        <v>31</v>
      </c>
    </row>
    <row r="157" spans="1:3" ht="13.2">
      <c r="A157" s="220" t="str">
        <f t="shared" si="36"/>
        <v>Sheet #6(Math - Geometry)</v>
      </c>
      <c r="B157" s="220" t="str">
        <f>HYPERLINK("https://codeforces.com/group/MWSDmqGsZm/contest/223338/problem/Q","Q")</f>
        <v>Q</v>
      </c>
      <c r="C157" s="221">
        <v>31</v>
      </c>
    </row>
    <row r="158" spans="1:3" ht="13.2">
      <c r="A158" s="220" t="str">
        <f>HYPERLINK("https://codeforces.com/group/MWSDmqGsZm/contest/219856","Sheet #4 (Strings)")</f>
        <v>Sheet #4 (Strings)</v>
      </c>
      <c r="B158" s="220" t="str">
        <f>HYPERLINK("https://codeforces.com/group/MWSDmqGsZm/contest/219856/problem/W","W")</f>
        <v>W</v>
      </c>
      <c r="C158" s="221">
        <v>31</v>
      </c>
    </row>
    <row r="159" spans="1:3" ht="13.2">
      <c r="A159" s="220" t="str">
        <f>HYPERLINK("https://codeforces.com/group/KCuVkfY2ws/contest/355597","Contest #4")</f>
        <v>Contest #4</v>
      </c>
      <c r="B159" s="220" t="str">
        <f>HYPERLINK("https://codeforces.com/group/KCuVkfY2ws/contest/355597/problem/B","B")</f>
        <v>B</v>
      </c>
      <c r="C159" s="221">
        <v>31</v>
      </c>
    </row>
    <row r="160" spans="1:3" ht="13.2">
      <c r="A160" s="220" t="str">
        <f>HYPERLINK("https://codeforces.com/group/MWSDmqGsZm/contest/223338","Sheet #6(Math - Geometry)")</f>
        <v>Sheet #6(Math - Geometry)</v>
      </c>
      <c r="B160" s="220" t="str">
        <f>HYPERLINK("https://codeforces.com/group/MWSDmqGsZm/contest/223338/problem/H","H")</f>
        <v>H</v>
      </c>
      <c r="C160" s="221">
        <v>32</v>
      </c>
    </row>
    <row r="161" spans="1:3" ht="13.2">
      <c r="A161" s="220" t="str">
        <f>HYPERLINK("https://codeforces.com/group/KCuVkfY2ws/contest/358896","Contest #5")</f>
        <v>Contest #5</v>
      </c>
      <c r="B161" s="220" t="str">
        <f>HYPERLINK("https://codeforces.com/group/KCuVkfY2ws/contest/358896/problem/E","E")</f>
        <v>E</v>
      </c>
      <c r="C161" s="221">
        <v>32</v>
      </c>
    </row>
    <row r="162" spans="1:3" ht="13.2">
      <c r="A162" s="220" t="str">
        <f>HYPERLINK("https://codeforces.com/group/MWSDmqGsZm/contest/219856","Sheet #4 (Strings)")</f>
        <v>Sheet #4 (Strings)</v>
      </c>
      <c r="B162" s="220" t="str">
        <f>HYPERLINK("https://codeforces.com/group/MWSDmqGsZm/contest/219856/problem/R","R")</f>
        <v>R</v>
      </c>
      <c r="C162" s="221">
        <v>32</v>
      </c>
    </row>
    <row r="163" spans="1:3" ht="13.2">
      <c r="A163" s="220" t="str">
        <f>HYPERLINK("https://codeforces.com/group/MWSDmqGsZm/contest/223205","Sheet #5(Functions)")</f>
        <v>Sheet #5(Functions)</v>
      </c>
      <c r="B163" s="220" t="str">
        <f>HYPERLINK("https://codeforces.com/group/MWSDmqGsZm/contest/223205/problem/F","F")</f>
        <v>F</v>
      </c>
      <c r="C163" s="221">
        <v>33</v>
      </c>
    </row>
    <row r="164" spans="1:3" ht="13.2">
      <c r="A164" s="220" t="str">
        <f t="shared" ref="A164:A165" si="37">HYPERLINK("https://codeforces.com/group/MWSDmqGsZm/contest/219856","Sheet #4 (Strings)")</f>
        <v>Sheet #4 (Strings)</v>
      </c>
      <c r="B164" s="220" t="str">
        <f>HYPERLINK("https://codeforces.com/group/MWSDmqGsZm/contest/219856/problem/T","T")</f>
        <v>T</v>
      </c>
      <c r="C164" s="221">
        <v>33</v>
      </c>
    </row>
    <row r="165" spans="1:3" ht="13.2">
      <c r="A165" s="220" t="str">
        <f t="shared" si="37"/>
        <v>Sheet #4 (Strings)</v>
      </c>
      <c r="B165" s="220" t="str">
        <f>HYPERLINK("https://codeforces.com/group/MWSDmqGsZm/contest/219856/problem/U","U")</f>
        <v>U</v>
      </c>
      <c r="C165" s="221">
        <v>33</v>
      </c>
    </row>
    <row r="166" spans="1:3" ht="13.2">
      <c r="A166" s="220" t="str">
        <f t="shared" ref="A166:A167" si="38">HYPERLINK("https://codeforces.com/group/MWSDmqGsZm/contest/223339","Sheet #7 (Recursion)")</f>
        <v>Sheet #7 (Recursion)</v>
      </c>
      <c r="B166" s="220" t="str">
        <f>HYPERLINK("https://codeforces.com/group/MWSDmqGsZm/contest/223339/problem/B","B")</f>
        <v>B</v>
      </c>
      <c r="C166" s="221">
        <v>34</v>
      </c>
    </row>
    <row r="167" spans="1:3" ht="13.2">
      <c r="A167" s="220" t="str">
        <f t="shared" si="38"/>
        <v>Sheet #7 (Recursion)</v>
      </c>
      <c r="B167" s="220" t="str">
        <f>HYPERLINK("https://codeforces.com/group/MWSDmqGsZm/contest/223339/problem/D","D")</f>
        <v>D</v>
      </c>
      <c r="C167" s="221">
        <v>34</v>
      </c>
    </row>
    <row r="168" spans="1:3" ht="13.2">
      <c r="A168" s="220" t="str">
        <f>HYPERLINK("https://codeforces.com/group/MWSDmqGsZm/contest/223338","Sheet #6(Math - Geometry)")</f>
        <v>Sheet #6(Math - Geometry)</v>
      </c>
      <c r="B168" s="220" t="str">
        <f>HYPERLINK("https://codeforces.com/group/MWSDmqGsZm/contest/223338/problem/B","B")</f>
        <v>B</v>
      </c>
      <c r="C168" s="221">
        <v>34</v>
      </c>
    </row>
    <row r="169" spans="1:3" ht="13.2">
      <c r="A169" s="220" t="str">
        <f t="shared" ref="A169:A170" si="39">HYPERLINK("https://codeforces.com/group/MWSDmqGsZm/contest/219856","Sheet #4 (Strings)")</f>
        <v>Sheet #4 (Strings)</v>
      </c>
      <c r="B169" s="220" t="str">
        <f>HYPERLINK("https://codeforces.com/group/MWSDmqGsZm/contest/219856/problem/L","L")</f>
        <v>L</v>
      </c>
      <c r="C169" s="221">
        <v>34</v>
      </c>
    </row>
    <row r="170" spans="1:3" ht="13.2">
      <c r="A170" s="220" t="str">
        <f t="shared" si="39"/>
        <v>Sheet #4 (Strings)</v>
      </c>
      <c r="B170" s="220" t="str">
        <f>HYPERLINK("https://codeforces.com/group/MWSDmqGsZm/contest/219856/problem/O","O")</f>
        <v>O</v>
      </c>
      <c r="C170" s="221">
        <v>34</v>
      </c>
    </row>
    <row r="171" spans="1:3" ht="13.2">
      <c r="A171" s="220" t="str">
        <f t="shared" ref="A171:A172" si="40">HYPERLINK("https://codeforces.com/group/MWSDmqGsZm/contest/223339","Sheet #7 (Recursion)")</f>
        <v>Sheet #7 (Recursion)</v>
      </c>
      <c r="B171" s="220" t="str">
        <f>HYPERLINK("https://codeforces.com/group/MWSDmqGsZm/contest/223339/problem/A","A")</f>
        <v>A</v>
      </c>
      <c r="C171" s="221">
        <v>35</v>
      </c>
    </row>
    <row r="172" spans="1:3" ht="13.2">
      <c r="A172" s="220" t="str">
        <f t="shared" si="40"/>
        <v>Sheet #7 (Recursion)</v>
      </c>
      <c r="B172" s="220" t="str">
        <f>HYPERLINK("https://codeforces.com/group/MWSDmqGsZm/contest/223339/problem/C","C")</f>
        <v>C</v>
      </c>
      <c r="C172" s="221">
        <v>35</v>
      </c>
    </row>
    <row r="173" spans="1:3" ht="13.2">
      <c r="A173" s="220" t="str">
        <f>HYPERLINK("https://codeforces.com/group/MWSDmqGsZm/contest/223205","Sheet #5(Functions)")</f>
        <v>Sheet #5(Functions)</v>
      </c>
      <c r="B173" s="220" t="str">
        <f>HYPERLINK("https://codeforces.com/group/MWSDmqGsZm/contest/223205/problem/L","L")</f>
        <v>L</v>
      </c>
      <c r="C173" s="221">
        <v>35</v>
      </c>
    </row>
    <row r="174" spans="1:3" ht="13.2">
      <c r="A174" s="220" t="str">
        <f>HYPERLINK("https://codeforces.com/group/MWSDmqGsZm/contest/219856","Sheet #4 (Strings)")</f>
        <v>Sheet #4 (Strings)</v>
      </c>
      <c r="B174" s="220" t="str">
        <f>HYPERLINK("https://codeforces.com/group/MWSDmqGsZm/contest/219856/problem/V","V")</f>
        <v>V</v>
      </c>
      <c r="C174" s="221">
        <v>35</v>
      </c>
    </row>
    <row r="175" spans="1:3" ht="13.2">
      <c r="A175" s="220" t="str">
        <f>HYPERLINK("https://codeforces.com/group/KCuVkfY2ws/contest/358896","Contest #5")</f>
        <v>Contest #5</v>
      </c>
      <c r="B175" s="220" t="str">
        <f>HYPERLINK("https://codeforces.com/group/KCuVkfY2ws/contest/358896/problem/A","A")</f>
        <v>A</v>
      </c>
      <c r="C175" s="221">
        <v>36</v>
      </c>
    </row>
    <row r="176" spans="1:3" ht="13.2">
      <c r="A176" s="220" t="str">
        <f>HYPERLINK("https://codeforces.com/group/MWSDmqGsZm/contest/223205","Sheet #5(Functions)")</f>
        <v>Sheet #5(Functions)</v>
      </c>
      <c r="B176" s="220" t="str">
        <f>HYPERLINK("https://codeforces.com/group/MWSDmqGsZm/contest/223205/problem/J","J")</f>
        <v>J</v>
      </c>
      <c r="C176" s="221">
        <v>36</v>
      </c>
    </row>
    <row r="177" spans="1:3" ht="13.2">
      <c r="A177" s="220" t="str">
        <f t="shared" ref="A177:A178" si="41">HYPERLINK("https://codeforces.com/group/MWSDmqGsZm/contest/219856","Sheet #4 (Strings)")</f>
        <v>Sheet #4 (Strings)</v>
      </c>
      <c r="B177" s="220" t="str">
        <f>HYPERLINK("https://codeforces.com/group/MWSDmqGsZm/contest/219856/problem/P","P")</f>
        <v>P</v>
      </c>
      <c r="C177" s="221">
        <v>36</v>
      </c>
    </row>
    <row r="178" spans="1:3" ht="13.2">
      <c r="A178" s="220" t="str">
        <f t="shared" si="41"/>
        <v>Sheet #4 (Strings)</v>
      </c>
      <c r="B178" s="220" t="str">
        <f>HYPERLINK("https://codeforces.com/group/MWSDmqGsZm/contest/219856/problem/Q","Q")</f>
        <v>Q</v>
      </c>
      <c r="C178" s="221">
        <v>36</v>
      </c>
    </row>
    <row r="179" spans="1:3" ht="13.2">
      <c r="A179" s="220" t="str">
        <f>HYPERLINK("https://codeforces.com/group/KCuVkfY2ws/contest/351626","Contest #1")</f>
        <v>Contest #1</v>
      </c>
      <c r="B179" s="220" t="str">
        <f>HYPERLINK("https://codeforces.com/group/KCuVkfY2ws/contest/351626/problem/G","G")</f>
        <v>G</v>
      </c>
      <c r="C179" s="221">
        <v>36</v>
      </c>
    </row>
    <row r="180" spans="1:3" ht="13.2">
      <c r="A180" s="220" t="str">
        <f>HYPERLINK("https://codeforces.com/group/MWSDmqGsZm/contest/223338","Sheet #6(Math - Geometry)")</f>
        <v>Sheet #6(Math - Geometry)</v>
      </c>
      <c r="B180" s="220" t="str">
        <f>HYPERLINK("https://codeforces.com/group/MWSDmqGsZm/contest/223338/problem/A","A")</f>
        <v>A</v>
      </c>
      <c r="C180" s="221">
        <v>37</v>
      </c>
    </row>
    <row r="181" spans="1:3" ht="13.2">
      <c r="A181" s="220" t="str">
        <f>HYPERLINK("https://codeforces.com/group/MWSDmqGsZm/contest/219856","Sheet #4 (Strings)")</f>
        <v>Sheet #4 (Strings)</v>
      </c>
      <c r="B181" s="220" t="str">
        <f>HYPERLINK("https://codeforces.com/group/MWSDmqGsZm/contest/219856/problem/N","N")</f>
        <v>N</v>
      </c>
      <c r="C181" s="221">
        <v>37</v>
      </c>
    </row>
    <row r="182" spans="1:3" ht="13.2">
      <c r="A182" s="220" t="str">
        <f t="shared" ref="A182:A183" si="42">HYPERLINK("https://codeforces.com/group/MWSDmqGsZm/contest/223205","Sheet #5(Functions)")</f>
        <v>Sheet #5(Functions)</v>
      </c>
      <c r="B182" s="220" t="str">
        <f>HYPERLINK("https://codeforces.com/group/MWSDmqGsZm/contest/223205/problem/C","C")</f>
        <v>C</v>
      </c>
      <c r="C182" s="221">
        <v>38</v>
      </c>
    </row>
    <row r="183" spans="1:3" ht="13.2">
      <c r="A183" s="220" t="str">
        <f t="shared" si="42"/>
        <v>Sheet #5(Functions)</v>
      </c>
      <c r="B183" s="220" t="str">
        <f>HYPERLINK("https://codeforces.com/group/MWSDmqGsZm/contest/223205/problem/H","H")</f>
        <v>H</v>
      </c>
      <c r="C183" s="221">
        <v>38</v>
      </c>
    </row>
    <row r="184" spans="1:3" ht="13.2">
      <c r="A184" s="220" t="str">
        <f>HYPERLINK("https://codeforces.com/group/MWSDmqGsZm/contest/219774","Sheet #3 (Arrays )")</f>
        <v>Sheet #3 (Arrays )</v>
      </c>
      <c r="B184" s="220" t="str">
        <f>HYPERLINK("https://codeforces.com/group/MWSDmqGsZm/contest/219774/problem/U","U")</f>
        <v>U</v>
      </c>
      <c r="C184" s="221">
        <v>38</v>
      </c>
    </row>
    <row r="185" spans="1:3" ht="13.2">
      <c r="A185" s="220" t="str">
        <f t="shared" ref="A185:A186" si="43">HYPERLINK("https://codeforces.com/group/MWSDmqGsZm/contest/223205","Sheet #5(Functions)")</f>
        <v>Sheet #5(Functions)</v>
      </c>
      <c r="B185" s="220" t="str">
        <f>HYPERLINK("https://codeforces.com/group/MWSDmqGsZm/contest/223205/problem/D","D")</f>
        <v>D</v>
      </c>
      <c r="C185" s="221">
        <v>39</v>
      </c>
    </row>
    <row r="186" spans="1:3" ht="13.2">
      <c r="A186" s="220" t="str">
        <f t="shared" si="43"/>
        <v>Sheet #5(Functions)</v>
      </c>
      <c r="B186" s="220" t="str">
        <f>HYPERLINK("https://codeforces.com/group/MWSDmqGsZm/contest/223205/problem/G","G")</f>
        <v>G</v>
      </c>
      <c r="C186" s="221">
        <v>39</v>
      </c>
    </row>
    <row r="187" spans="1:3" ht="13.2">
      <c r="A187" s="220" t="str">
        <f t="shared" ref="A187:A190" si="44">HYPERLINK("https://codeforces.com/group/MWSDmqGsZm/contest/219774","Sheet #3 (Arrays )")</f>
        <v>Sheet #3 (Arrays )</v>
      </c>
      <c r="B187" s="220" t="str">
        <f>HYPERLINK("https://codeforces.com/group/MWSDmqGsZm/contest/219774/problem/L","L")</f>
        <v>L</v>
      </c>
      <c r="C187" s="221">
        <v>39</v>
      </c>
    </row>
    <row r="188" spans="1:3" ht="13.2">
      <c r="A188" s="220" t="str">
        <f t="shared" si="44"/>
        <v>Sheet #3 (Arrays )</v>
      </c>
      <c r="B188" s="220" t="str">
        <f>HYPERLINK("https://codeforces.com/group/MWSDmqGsZm/contest/219774/problem/Q","Q")</f>
        <v>Q</v>
      </c>
      <c r="C188" s="221">
        <v>39</v>
      </c>
    </row>
    <row r="189" spans="1:3" ht="13.2">
      <c r="A189" s="220" t="str">
        <f t="shared" si="44"/>
        <v>Sheet #3 (Arrays )</v>
      </c>
      <c r="B189" s="220" t="str">
        <f>HYPERLINK("https://codeforces.com/group/MWSDmqGsZm/contest/219774/problem/X","X")</f>
        <v>X</v>
      </c>
      <c r="C189" s="221">
        <v>39</v>
      </c>
    </row>
    <row r="190" spans="1:3" ht="13.2">
      <c r="A190" s="220" t="str">
        <f t="shared" si="44"/>
        <v>Sheet #3 (Arrays )</v>
      </c>
      <c r="B190" s="220" t="str">
        <f>HYPERLINK("https://codeforces.com/group/MWSDmqGsZm/contest/219774/problem/Y","Y")</f>
        <v>Y</v>
      </c>
      <c r="C190" s="221">
        <v>39</v>
      </c>
    </row>
    <row r="191" spans="1:3" ht="13.2">
      <c r="A191" s="220" t="str">
        <f>HYPERLINK("https://codeforces.com/group/KCuVkfY2ws/contest/352975","Contest #2")</f>
        <v>Contest #2</v>
      </c>
      <c r="B191" s="220" t="str">
        <f>HYPERLINK("https://codeforces.com/group/KCuVkfY2ws/contest/352975/problem/A","A")</f>
        <v>A</v>
      </c>
      <c r="C191" s="221">
        <v>39</v>
      </c>
    </row>
    <row r="192" spans="1:3" ht="13.2">
      <c r="A192" s="220" t="str">
        <f t="shared" ref="A192:A193" si="45">HYPERLINK("https://codeforces.com/group/KCuVkfY2ws/contest/351626","Contest #1")</f>
        <v>Contest #1</v>
      </c>
      <c r="B192" s="220" t="str">
        <f>HYPERLINK("https://codeforces.com/group/KCuVkfY2ws/contest/351626/problem/C","C")</f>
        <v>C</v>
      </c>
      <c r="C192" s="221">
        <v>39</v>
      </c>
    </row>
    <row r="193" spans="1:3" ht="13.2">
      <c r="A193" s="220" t="str">
        <f t="shared" si="45"/>
        <v>Contest #1</v>
      </c>
      <c r="B193" s="220" t="str">
        <f>HYPERLINK("https://codeforces.com/group/KCuVkfY2ws/contest/351626/problem/D","D")</f>
        <v>D</v>
      </c>
      <c r="C193" s="221">
        <v>39</v>
      </c>
    </row>
    <row r="194" spans="1:3" ht="13.2">
      <c r="A194" s="220" t="str">
        <f>HYPERLINK("https://codeforces.com/group/MWSDmqGsZm/contest/219856","Sheet #4 (Strings)")</f>
        <v>Sheet #4 (Strings)</v>
      </c>
      <c r="B194" s="220" t="str">
        <f>HYPERLINK("https://codeforces.com/group/MWSDmqGsZm/contest/219856/problem/M","M")</f>
        <v>M</v>
      </c>
      <c r="C194" s="221">
        <v>40</v>
      </c>
    </row>
    <row r="195" spans="1:3" ht="13.2">
      <c r="A195" s="220" t="str">
        <f>HYPERLINK("https://codeforces.com/group/MWSDmqGsZm/contest/219774","Sheet #3 (Arrays )")</f>
        <v>Sheet #3 (Arrays )</v>
      </c>
      <c r="B195" s="220" t="str">
        <f>HYPERLINK("https://codeforces.com/group/MWSDmqGsZm/contest/219774/problem/Z","Z")</f>
        <v>Z</v>
      </c>
      <c r="C195" s="221">
        <v>40</v>
      </c>
    </row>
    <row r="196" spans="1:3" ht="13.2">
      <c r="A196" s="220" t="str">
        <f>HYPERLINK("https://codeforces.com/group/MWSDmqGsZm/contest/219856","Sheet #4 (Strings)")</f>
        <v>Sheet #4 (Strings)</v>
      </c>
      <c r="B196" s="220" t="str">
        <f>HYPERLINK("https://codeforces.com/group/MWSDmqGsZm/contest/219856/problem/K","K")</f>
        <v>K</v>
      </c>
      <c r="C196" s="221">
        <v>42</v>
      </c>
    </row>
    <row r="197" spans="1:3" ht="13.2">
      <c r="A197" s="220" t="str">
        <f>HYPERLINK("https://codeforces.com/group/MWSDmqGsZm/contest/219774","Sheet #3 (Arrays )")</f>
        <v>Sheet #3 (Arrays )</v>
      </c>
      <c r="B197" s="220" t="str">
        <f>HYPERLINK("https://codeforces.com/group/MWSDmqGsZm/contest/219774/problem/V","V")</f>
        <v>V</v>
      </c>
      <c r="C197" s="221">
        <v>42</v>
      </c>
    </row>
    <row r="198" spans="1:3" ht="13.2">
      <c r="A198" s="220" t="str">
        <f>HYPERLINK("https://codeforces.com/group/KCuVkfY2ws/contest/352975","Contest #2")</f>
        <v>Contest #2</v>
      </c>
      <c r="B198" s="220" t="str">
        <f>HYPERLINK("https://codeforces.com/group/KCuVkfY2ws/contest/352975/problem/G","G")</f>
        <v>G</v>
      </c>
      <c r="C198" s="221">
        <v>42</v>
      </c>
    </row>
    <row r="199" spans="1:3" ht="13.2">
      <c r="A199" s="220" t="str">
        <f>HYPERLINK("https://codeforces.com/group/KCuVkfY2ws/contest/351626","Contest #1")</f>
        <v>Contest #1</v>
      </c>
      <c r="B199" s="220" t="str">
        <f>HYPERLINK("https://codeforces.com/group/KCuVkfY2ws/contest/351626/problem/F","F")</f>
        <v>F</v>
      </c>
      <c r="C199" s="221">
        <v>42</v>
      </c>
    </row>
    <row r="200" spans="1:3" ht="13.2">
      <c r="A200" s="220" t="str">
        <f>HYPERLINK("https://codeforces.com/group/MWSDmqGsZm/contest/219432","Sheet #2 (Loops )")</f>
        <v>Sheet #2 (Loops )</v>
      </c>
      <c r="B200" s="220" t="str">
        <f>HYPERLINK("https://codeforces.com/group/MWSDmqGsZm/contest/219432/problem/Z","Z")</f>
        <v>Z</v>
      </c>
      <c r="C200" s="221">
        <v>43</v>
      </c>
    </row>
    <row r="201" spans="1:3" ht="13.2">
      <c r="A201" s="220" t="str">
        <f>HYPERLINK("https://codeforces.com/group/KCuVkfY2ws/contest/351626","Contest #1")</f>
        <v>Contest #1</v>
      </c>
      <c r="B201" s="220" t="str">
        <f>HYPERLINK("https://codeforces.com/group/KCuVkfY2ws/contest/351626/problem/E","E")</f>
        <v>E</v>
      </c>
      <c r="C201" s="221">
        <v>43</v>
      </c>
    </row>
    <row r="202" spans="1:3" ht="13.2">
      <c r="A202" s="220" t="str">
        <f>HYPERLINK("https://codeforces.com/group/MWSDmqGsZm/contest/223205","Sheet #5(Functions)")</f>
        <v>Sheet #5(Functions)</v>
      </c>
      <c r="B202" s="220" t="str">
        <f>HYPERLINK("https://codeforces.com/group/MWSDmqGsZm/contest/223205/problem/E","E")</f>
        <v>E</v>
      </c>
      <c r="C202" s="221">
        <v>44</v>
      </c>
    </row>
    <row r="203" spans="1:3" ht="13.2">
      <c r="A203" s="220" t="str">
        <f t="shared" ref="A203:A204" si="46">HYPERLINK("https://codeforces.com/group/MWSDmqGsZm/contest/219856","Sheet #4 (Strings)")</f>
        <v>Sheet #4 (Strings)</v>
      </c>
      <c r="B203" s="220" t="str">
        <f>HYPERLINK("https://codeforces.com/group/MWSDmqGsZm/contest/219856/problem/H","H")</f>
        <v>H</v>
      </c>
      <c r="C203" s="221">
        <v>44</v>
      </c>
    </row>
    <row r="204" spans="1:3" ht="13.2">
      <c r="A204" s="220" t="str">
        <f t="shared" si="46"/>
        <v>Sheet #4 (Strings)</v>
      </c>
      <c r="B204" s="220" t="str">
        <f>HYPERLINK("https://codeforces.com/group/MWSDmqGsZm/contest/219856/problem/I","I")</f>
        <v>I</v>
      </c>
      <c r="C204" s="221">
        <v>44</v>
      </c>
    </row>
    <row r="205" spans="1:3" ht="13.2">
      <c r="A205" s="220" t="str">
        <f t="shared" ref="A205:A207" si="47">HYPERLINK("https://codeforces.com/group/MWSDmqGsZm/contest/219774","Sheet #3 (Arrays )")</f>
        <v>Sheet #3 (Arrays )</v>
      </c>
      <c r="B205" s="220" t="str">
        <f>HYPERLINK("https://codeforces.com/group/MWSDmqGsZm/contest/219774/problem/I","I")</f>
        <v>I</v>
      </c>
      <c r="C205" s="221">
        <v>44</v>
      </c>
    </row>
    <row r="206" spans="1:3" ht="13.2">
      <c r="A206" s="220" t="str">
        <f t="shared" si="47"/>
        <v>Sheet #3 (Arrays )</v>
      </c>
      <c r="B206" s="220" t="str">
        <f>HYPERLINK("https://codeforces.com/group/MWSDmqGsZm/contest/219774/problem/R","R")</f>
        <v>R</v>
      </c>
      <c r="C206" s="221">
        <v>44</v>
      </c>
    </row>
    <row r="207" spans="1:3" ht="13.2">
      <c r="A207" s="220" t="str">
        <f t="shared" si="47"/>
        <v>Sheet #3 (Arrays )</v>
      </c>
      <c r="B207" s="220" t="str">
        <f>HYPERLINK("https://codeforces.com/group/MWSDmqGsZm/contest/219774/problem/W","W")</f>
        <v>W</v>
      </c>
      <c r="C207" s="221">
        <v>44</v>
      </c>
    </row>
    <row r="208" spans="1:3" ht="13.2">
      <c r="A208" s="220" t="str">
        <f t="shared" ref="A208:A209" si="48">HYPERLINK("https://codeforces.com/group/KCuVkfY2ws/contest/351626","Contest #1")</f>
        <v>Contest #1</v>
      </c>
      <c r="B208" s="220" t="str">
        <f>HYPERLINK("https://codeforces.com/group/KCuVkfY2ws/contest/351626/problem/A","A")</f>
        <v>A</v>
      </c>
      <c r="C208" s="221">
        <v>44</v>
      </c>
    </row>
    <row r="209" spans="1:3" ht="13.2">
      <c r="A209" s="220" t="str">
        <f t="shared" si="48"/>
        <v>Contest #1</v>
      </c>
      <c r="B209" s="220" t="str">
        <f>HYPERLINK("https://codeforces.com/group/KCuVkfY2ws/contest/351626/problem/B","B")</f>
        <v>B</v>
      </c>
      <c r="C209" s="221">
        <v>44</v>
      </c>
    </row>
    <row r="210" spans="1:3" ht="13.2">
      <c r="A210" s="220" t="str">
        <f t="shared" ref="A210:A211" si="49">HYPERLINK("https://codeforces.com/group/MWSDmqGsZm/contest/223205","Sheet #5(Functions)")</f>
        <v>Sheet #5(Functions)</v>
      </c>
      <c r="B210" s="220" t="str">
        <f>HYPERLINK("https://codeforces.com/group/MWSDmqGsZm/contest/223205/problem/A","A")</f>
        <v>A</v>
      </c>
      <c r="C210" s="221">
        <v>45</v>
      </c>
    </row>
    <row r="211" spans="1:3" ht="13.2">
      <c r="A211" s="220" t="str">
        <f t="shared" si="49"/>
        <v>Sheet #5(Functions)</v>
      </c>
      <c r="B211" s="220" t="str">
        <f>HYPERLINK("https://codeforces.com/group/MWSDmqGsZm/contest/223205/problem/B","B")</f>
        <v>B</v>
      </c>
      <c r="C211" s="221">
        <v>45</v>
      </c>
    </row>
    <row r="212" spans="1:3" ht="13.2">
      <c r="A212" s="220" t="str">
        <f t="shared" ref="A212:A213" si="50">HYPERLINK("https://codeforces.com/group/MWSDmqGsZm/contest/219856","Sheet #4 (Strings)")</f>
        <v>Sheet #4 (Strings)</v>
      </c>
      <c r="B212" s="220" t="str">
        <f>HYPERLINK("https://codeforces.com/group/MWSDmqGsZm/contest/219856/problem/G","G")</f>
        <v>G</v>
      </c>
      <c r="C212" s="221">
        <v>45</v>
      </c>
    </row>
    <row r="213" spans="1:3" ht="13.2">
      <c r="A213" s="220" t="str">
        <f t="shared" si="50"/>
        <v>Sheet #4 (Strings)</v>
      </c>
      <c r="B213" s="220" t="str">
        <f>HYPERLINK("https://codeforces.com/group/MWSDmqGsZm/contest/219856/problem/J","J")</f>
        <v>J</v>
      </c>
      <c r="C213" s="221">
        <v>45</v>
      </c>
    </row>
    <row r="214" spans="1:3" ht="13.2">
      <c r="A214" s="220" t="str">
        <f>HYPERLINK("https://codeforces.com/group/MWSDmqGsZm/contest/219774","Sheet #3 (Arrays )")</f>
        <v>Sheet #3 (Arrays )</v>
      </c>
      <c r="B214" s="220" t="str">
        <f>HYPERLINK("https://codeforces.com/group/MWSDmqGsZm/contest/219774/problem/T","T")</f>
        <v>T</v>
      </c>
      <c r="C214" s="221">
        <v>45</v>
      </c>
    </row>
    <row r="215" spans="1:3" ht="13.2">
      <c r="A215" s="220" t="str">
        <f t="shared" ref="A215:A216" si="51">HYPERLINK("https://codeforces.com/group/MWSDmqGsZm/contest/219432","Sheet #2 (Loops )")</f>
        <v>Sheet #2 (Loops )</v>
      </c>
      <c r="B215" s="220" t="str">
        <f>HYPERLINK("https://codeforces.com/group/MWSDmqGsZm/contest/219432/problem/I","I")</f>
        <v>I</v>
      </c>
      <c r="C215" s="221">
        <v>45</v>
      </c>
    </row>
    <row r="216" spans="1:3" ht="13.2">
      <c r="A216" s="220" t="str">
        <f t="shared" si="51"/>
        <v>Sheet #2 (Loops )</v>
      </c>
      <c r="B216" s="220" t="str">
        <f>HYPERLINK("https://codeforces.com/group/MWSDmqGsZm/contest/219432/problem/X","X")</f>
        <v>X</v>
      </c>
      <c r="C216" s="221">
        <v>45</v>
      </c>
    </row>
    <row r="217" spans="1:3" ht="13.2">
      <c r="A217" s="220" t="str">
        <f>HYPERLINK("https://codeforces.com/group/MWSDmqGsZm/contest/219856","Sheet #4 (Strings)")</f>
        <v>Sheet #4 (Strings)</v>
      </c>
      <c r="B217" s="220" t="str">
        <f>HYPERLINK("https://codeforces.com/group/MWSDmqGsZm/contest/219856/problem/F","F")</f>
        <v>F</v>
      </c>
      <c r="C217" s="221">
        <v>46</v>
      </c>
    </row>
    <row r="218" spans="1:3" ht="13.2">
      <c r="A218" s="220" t="str">
        <f t="shared" ref="A218:A222" si="52">HYPERLINK("https://codeforces.com/group/MWSDmqGsZm/contest/219774","Sheet #3 (Arrays )")</f>
        <v>Sheet #3 (Arrays )</v>
      </c>
      <c r="B218" s="220" t="str">
        <f>HYPERLINK("https://codeforces.com/group/MWSDmqGsZm/contest/219774/problem/M","M")</f>
        <v>M</v>
      </c>
      <c r="C218" s="221">
        <v>46</v>
      </c>
    </row>
    <row r="219" spans="1:3" ht="13.2">
      <c r="A219" s="220" t="str">
        <f t="shared" si="52"/>
        <v>Sheet #3 (Arrays )</v>
      </c>
      <c r="B219" s="220" t="str">
        <f>HYPERLINK("https://codeforces.com/group/MWSDmqGsZm/contest/219774/problem/N","N")</f>
        <v>N</v>
      </c>
      <c r="C219" s="221">
        <v>46</v>
      </c>
    </row>
    <row r="220" spans="1:3" ht="13.2">
      <c r="A220" s="220" t="str">
        <f t="shared" si="52"/>
        <v>Sheet #3 (Arrays )</v>
      </c>
      <c r="B220" s="220" t="str">
        <f>HYPERLINK("https://codeforces.com/group/MWSDmqGsZm/contest/219774/problem/O","O")</f>
        <v>O</v>
      </c>
      <c r="C220" s="221">
        <v>46</v>
      </c>
    </row>
    <row r="221" spans="1:3" ht="13.2">
      <c r="A221" s="220" t="str">
        <f t="shared" si="52"/>
        <v>Sheet #3 (Arrays )</v>
      </c>
      <c r="B221" s="220" t="str">
        <f>HYPERLINK("https://codeforces.com/group/MWSDmqGsZm/contest/219774/problem/P","P")</f>
        <v>P</v>
      </c>
      <c r="C221" s="221">
        <v>46</v>
      </c>
    </row>
    <row r="222" spans="1:3" ht="13.2">
      <c r="A222" s="220" t="str">
        <f t="shared" si="52"/>
        <v>Sheet #3 (Arrays )</v>
      </c>
      <c r="B222" s="220" t="str">
        <f>HYPERLINK("https://codeforces.com/group/MWSDmqGsZm/contest/219774/problem/S","S")</f>
        <v>S</v>
      </c>
      <c r="C222" s="221">
        <v>46</v>
      </c>
    </row>
    <row r="223" spans="1:3" ht="13.2">
      <c r="A223" s="220" t="str">
        <f>HYPERLINK("https://codeforces.com/group/MWSDmqGsZm/contest/219432","Sheet #2 (Loops )")</f>
        <v>Sheet #2 (Loops )</v>
      </c>
      <c r="B223" s="220" t="str">
        <f>HYPERLINK("https://codeforces.com/group/MWSDmqGsZm/contest/219432/problem/M","M")</f>
        <v>M</v>
      </c>
      <c r="C223" s="221">
        <v>46</v>
      </c>
    </row>
    <row r="224" spans="1:3" ht="13.2">
      <c r="A224" s="220" t="str">
        <f t="shared" ref="A224:A228" si="53">HYPERLINK("https://codeforces.com/group/MWSDmqGsZm/contest/219856","Sheet #4 (Strings)")</f>
        <v>Sheet #4 (Strings)</v>
      </c>
      <c r="B224" s="220" t="str">
        <f>HYPERLINK("https://codeforces.com/group/MWSDmqGsZm/contest/219856/problem/A","A")</f>
        <v>A</v>
      </c>
      <c r="C224" s="221">
        <v>47</v>
      </c>
    </row>
    <row r="225" spans="1:3" ht="13.2">
      <c r="A225" s="220" t="str">
        <f t="shared" si="53"/>
        <v>Sheet #4 (Strings)</v>
      </c>
      <c r="B225" s="220" t="str">
        <f>HYPERLINK("https://codeforces.com/group/MWSDmqGsZm/contest/219856/problem/B","B")</f>
        <v>B</v>
      </c>
      <c r="C225" s="221">
        <v>47</v>
      </c>
    </row>
    <row r="226" spans="1:3" ht="13.2">
      <c r="A226" s="220" t="str">
        <f t="shared" si="53"/>
        <v>Sheet #4 (Strings)</v>
      </c>
      <c r="B226" s="220" t="str">
        <f>HYPERLINK("https://codeforces.com/group/MWSDmqGsZm/contest/219856/problem/C","C")</f>
        <v>C</v>
      </c>
      <c r="C226" s="221">
        <v>47</v>
      </c>
    </row>
    <row r="227" spans="1:3" ht="13.2">
      <c r="A227" s="220" t="str">
        <f t="shared" si="53"/>
        <v>Sheet #4 (Strings)</v>
      </c>
      <c r="B227" s="220" t="str">
        <f>HYPERLINK("https://codeforces.com/group/MWSDmqGsZm/contest/219856/problem/D","D")</f>
        <v>D</v>
      </c>
      <c r="C227" s="221">
        <v>47</v>
      </c>
    </row>
    <row r="228" spans="1:3" ht="13.2">
      <c r="A228" s="220" t="str">
        <f t="shared" si="53"/>
        <v>Sheet #4 (Strings)</v>
      </c>
      <c r="B228" s="220" t="str">
        <f>HYPERLINK("https://codeforces.com/group/MWSDmqGsZm/contest/219856/problem/E","E")</f>
        <v>E</v>
      </c>
      <c r="C228" s="221">
        <v>47</v>
      </c>
    </row>
    <row r="229" spans="1:3" ht="13.2">
      <c r="A229" s="220" t="str">
        <f t="shared" ref="A229:A233" si="54">HYPERLINK("https://codeforces.com/group/MWSDmqGsZm/contest/219774","Sheet #3 (Arrays )")</f>
        <v>Sheet #3 (Arrays )</v>
      </c>
      <c r="B229" s="220" t="str">
        <f>HYPERLINK("https://codeforces.com/group/MWSDmqGsZm/contest/219774/problem/F","F")</f>
        <v>F</v>
      </c>
      <c r="C229" s="221">
        <v>47</v>
      </c>
    </row>
    <row r="230" spans="1:3" ht="13.2">
      <c r="A230" s="220" t="str">
        <f t="shared" si="54"/>
        <v>Sheet #3 (Arrays )</v>
      </c>
      <c r="B230" s="220" t="str">
        <f>HYPERLINK("https://codeforces.com/group/MWSDmqGsZm/contest/219774/problem/G","G")</f>
        <v>G</v>
      </c>
      <c r="C230" s="221">
        <v>47</v>
      </c>
    </row>
    <row r="231" spans="1:3" ht="13.2">
      <c r="A231" s="220" t="str">
        <f t="shared" si="54"/>
        <v>Sheet #3 (Arrays )</v>
      </c>
      <c r="B231" s="220" t="str">
        <f>HYPERLINK("https://codeforces.com/group/MWSDmqGsZm/contest/219774/problem/H","H")</f>
        <v>H</v>
      </c>
      <c r="C231" s="221">
        <v>47</v>
      </c>
    </row>
    <row r="232" spans="1:3" ht="13.2">
      <c r="A232" s="220" t="str">
        <f t="shared" si="54"/>
        <v>Sheet #3 (Arrays )</v>
      </c>
      <c r="B232" s="220" t="str">
        <f>HYPERLINK("https://codeforces.com/group/MWSDmqGsZm/contest/219774/problem/J","J")</f>
        <v>J</v>
      </c>
      <c r="C232" s="221">
        <v>47</v>
      </c>
    </row>
    <row r="233" spans="1:3" ht="13.2">
      <c r="A233" s="220" t="str">
        <f t="shared" si="54"/>
        <v>Sheet #3 (Arrays )</v>
      </c>
      <c r="B233" s="220" t="str">
        <f>HYPERLINK("https://codeforces.com/group/MWSDmqGsZm/contest/219774/problem/K","K")</f>
        <v>K</v>
      </c>
      <c r="C233" s="221">
        <v>47</v>
      </c>
    </row>
    <row r="234" spans="1:3" ht="13.2">
      <c r="A234" s="220" t="str">
        <f t="shared" ref="A234:A236" si="55">HYPERLINK("https://codeforces.com/group/MWSDmqGsZm/contest/219432","Sheet #2 (Loops )")</f>
        <v>Sheet #2 (Loops )</v>
      </c>
      <c r="B234" s="220" t="str">
        <f>HYPERLINK("https://codeforces.com/group/MWSDmqGsZm/contest/219432/problem/U","U")</f>
        <v>U</v>
      </c>
      <c r="C234" s="221">
        <v>47</v>
      </c>
    </row>
    <row r="235" spans="1:3" ht="13.2">
      <c r="A235" s="220" t="str">
        <f t="shared" si="55"/>
        <v>Sheet #2 (Loops )</v>
      </c>
      <c r="B235" s="220" t="str">
        <f>HYPERLINK("https://codeforces.com/group/MWSDmqGsZm/contest/219432/problem/W","W")</f>
        <v>W</v>
      </c>
      <c r="C235" s="221">
        <v>47</v>
      </c>
    </row>
    <row r="236" spans="1:3" ht="13.2">
      <c r="A236" s="220" t="str">
        <f t="shared" si="55"/>
        <v>Sheet #2 (Loops )</v>
      </c>
      <c r="B236" s="220" t="str">
        <f>HYPERLINK("https://codeforces.com/group/MWSDmqGsZm/contest/219432/problem/Y","Y")</f>
        <v>Y</v>
      </c>
      <c r="C236" s="221">
        <v>47</v>
      </c>
    </row>
    <row r="237" spans="1:3" ht="13.2">
      <c r="A237" s="220" t="str">
        <f t="shared" ref="A237:A238" si="56">HYPERLINK("https://codeforces.com/group/MWSDmqGsZm/contest/219158","Sheet #1 (Data type - Conditions)")</f>
        <v>Sheet #1 (Data type - Conditions)</v>
      </c>
      <c r="B237" s="220" t="str">
        <f>HYPERLINK("https://codeforces.com/group/MWSDmqGsZm/contest/219158/problem/Y","Y")</f>
        <v>Y</v>
      </c>
      <c r="C237" s="221">
        <v>47</v>
      </c>
    </row>
    <row r="238" spans="1:3" ht="13.2">
      <c r="A238" s="220" t="str">
        <f t="shared" si="56"/>
        <v>Sheet #1 (Data type - Conditions)</v>
      </c>
      <c r="B238" s="220" t="str">
        <f>HYPERLINK("https://codeforces.com/group/MWSDmqGsZm/contest/219158/problem/Z","Z")</f>
        <v>Z</v>
      </c>
      <c r="C238" s="221">
        <v>47</v>
      </c>
    </row>
    <row r="239" spans="1:3" ht="13.2">
      <c r="A239" s="220" t="str">
        <f t="shared" ref="A239:A243" si="57">HYPERLINK("https://codeforces.com/group/MWSDmqGsZm/contest/219774","Sheet #3 (Arrays )")</f>
        <v>Sheet #3 (Arrays )</v>
      </c>
      <c r="B239" s="220" t="str">
        <f>HYPERLINK("https://codeforces.com/group/MWSDmqGsZm/contest/219774/problem/A","A")</f>
        <v>A</v>
      </c>
      <c r="C239" s="221">
        <v>48</v>
      </c>
    </row>
    <row r="240" spans="1:3" ht="13.2">
      <c r="A240" s="220" t="str">
        <f t="shared" si="57"/>
        <v>Sheet #3 (Arrays )</v>
      </c>
      <c r="B240" s="220" t="str">
        <f>HYPERLINK("https://codeforces.com/group/MWSDmqGsZm/contest/219774/problem/B","B")</f>
        <v>B</v>
      </c>
      <c r="C240" s="221">
        <v>48</v>
      </c>
    </row>
    <row r="241" spans="1:3" ht="13.2">
      <c r="A241" s="220" t="str">
        <f t="shared" si="57"/>
        <v>Sheet #3 (Arrays )</v>
      </c>
      <c r="B241" s="220" t="str">
        <f>HYPERLINK("https://codeforces.com/group/MWSDmqGsZm/contest/219774/problem/C","C")</f>
        <v>C</v>
      </c>
      <c r="C241" s="221">
        <v>48</v>
      </c>
    </row>
    <row r="242" spans="1:3" ht="13.2">
      <c r="A242" s="220" t="str">
        <f t="shared" si="57"/>
        <v>Sheet #3 (Arrays )</v>
      </c>
      <c r="B242" s="220" t="str">
        <f>HYPERLINK("https://codeforces.com/group/MWSDmqGsZm/contest/219774/problem/D","D")</f>
        <v>D</v>
      </c>
      <c r="C242" s="221">
        <v>48</v>
      </c>
    </row>
    <row r="243" spans="1:3" ht="13.2">
      <c r="A243" s="220" t="str">
        <f t="shared" si="57"/>
        <v>Sheet #3 (Arrays )</v>
      </c>
      <c r="B243" s="220" t="str">
        <f>HYPERLINK("https://codeforces.com/group/MWSDmqGsZm/contest/219774/problem/E","E")</f>
        <v>E</v>
      </c>
      <c r="C243" s="221">
        <v>48</v>
      </c>
    </row>
    <row r="244" spans="1:3" ht="13.2">
      <c r="A244" s="220" t="str">
        <f t="shared" ref="A244:A262" si="58">HYPERLINK("https://codeforces.com/group/MWSDmqGsZm/contest/219432","Sheet #2 (Loops )")</f>
        <v>Sheet #2 (Loops )</v>
      </c>
      <c r="B244" s="220" t="str">
        <f>HYPERLINK("https://codeforces.com/group/MWSDmqGsZm/contest/219432/problem/A","A")</f>
        <v>A</v>
      </c>
      <c r="C244" s="221">
        <v>48</v>
      </c>
    </row>
    <row r="245" spans="1:3" ht="13.2">
      <c r="A245" s="220" t="str">
        <f t="shared" si="58"/>
        <v>Sheet #2 (Loops )</v>
      </c>
      <c r="B245" s="220" t="str">
        <f>HYPERLINK("https://codeforces.com/group/MWSDmqGsZm/contest/219432/problem/B","B")</f>
        <v>B</v>
      </c>
      <c r="C245" s="221">
        <v>48</v>
      </c>
    </row>
    <row r="246" spans="1:3" ht="13.2">
      <c r="A246" s="220" t="str">
        <f t="shared" si="58"/>
        <v>Sheet #2 (Loops )</v>
      </c>
      <c r="B246" s="220" t="str">
        <f>HYPERLINK("https://codeforces.com/group/MWSDmqGsZm/contest/219432/problem/C","C")</f>
        <v>C</v>
      </c>
      <c r="C246" s="221">
        <v>48</v>
      </c>
    </row>
    <row r="247" spans="1:3" ht="13.2">
      <c r="A247" s="220" t="str">
        <f t="shared" si="58"/>
        <v>Sheet #2 (Loops )</v>
      </c>
      <c r="B247" s="220" t="str">
        <f>HYPERLINK("https://codeforces.com/group/MWSDmqGsZm/contest/219432/problem/D","D")</f>
        <v>D</v>
      </c>
      <c r="C247" s="221">
        <v>48</v>
      </c>
    </row>
    <row r="248" spans="1:3" ht="13.2">
      <c r="A248" s="220" t="str">
        <f t="shared" si="58"/>
        <v>Sheet #2 (Loops )</v>
      </c>
      <c r="B248" s="220" t="str">
        <f>HYPERLINK("https://codeforces.com/group/MWSDmqGsZm/contest/219432/problem/E","E")</f>
        <v>E</v>
      </c>
      <c r="C248" s="221">
        <v>48</v>
      </c>
    </row>
    <row r="249" spans="1:3" ht="13.2">
      <c r="A249" s="220" t="str">
        <f t="shared" si="58"/>
        <v>Sheet #2 (Loops )</v>
      </c>
      <c r="B249" s="220" t="str">
        <f>HYPERLINK("https://codeforces.com/group/MWSDmqGsZm/contest/219432/problem/F","F")</f>
        <v>F</v>
      </c>
      <c r="C249" s="221">
        <v>48</v>
      </c>
    </row>
    <row r="250" spans="1:3" ht="13.2">
      <c r="A250" s="220" t="str">
        <f t="shared" si="58"/>
        <v>Sheet #2 (Loops )</v>
      </c>
      <c r="B250" s="220" t="str">
        <f>HYPERLINK("https://codeforces.com/group/MWSDmqGsZm/contest/219432/problem/G","G")</f>
        <v>G</v>
      </c>
      <c r="C250" s="221">
        <v>48</v>
      </c>
    </row>
    <row r="251" spans="1:3" ht="13.2">
      <c r="A251" s="220" t="str">
        <f t="shared" si="58"/>
        <v>Sheet #2 (Loops )</v>
      </c>
      <c r="B251" s="220" t="str">
        <f>HYPERLINK("https://codeforces.com/group/MWSDmqGsZm/contest/219432/problem/H","H")</f>
        <v>H</v>
      </c>
      <c r="C251" s="221">
        <v>48</v>
      </c>
    </row>
    <row r="252" spans="1:3" ht="13.2">
      <c r="A252" s="220" t="str">
        <f t="shared" si="58"/>
        <v>Sheet #2 (Loops )</v>
      </c>
      <c r="B252" s="220" t="str">
        <f>HYPERLINK("https://codeforces.com/group/MWSDmqGsZm/contest/219432/problem/J","J")</f>
        <v>J</v>
      </c>
      <c r="C252" s="221">
        <v>48</v>
      </c>
    </row>
    <row r="253" spans="1:3" ht="13.2">
      <c r="A253" s="220" t="str">
        <f t="shared" si="58"/>
        <v>Sheet #2 (Loops )</v>
      </c>
      <c r="B253" s="220" t="str">
        <f>HYPERLINK("https://codeforces.com/group/MWSDmqGsZm/contest/219432/problem/K","K")</f>
        <v>K</v>
      </c>
      <c r="C253" s="221">
        <v>48</v>
      </c>
    </row>
    <row r="254" spans="1:3" ht="13.2">
      <c r="A254" s="220" t="str">
        <f t="shared" si="58"/>
        <v>Sheet #2 (Loops )</v>
      </c>
      <c r="B254" s="220" t="str">
        <f>HYPERLINK("https://codeforces.com/group/MWSDmqGsZm/contest/219432/problem/L","L")</f>
        <v>L</v>
      </c>
      <c r="C254" s="221">
        <v>48</v>
      </c>
    </row>
    <row r="255" spans="1:3" ht="13.2">
      <c r="A255" s="220" t="str">
        <f t="shared" si="58"/>
        <v>Sheet #2 (Loops )</v>
      </c>
      <c r="B255" s="220" t="str">
        <f>HYPERLINK("https://codeforces.com/group/MWSDmqGsZm/contest/219432/problem/N","N")</f>
        <v>N</v>
      </c>
      <c r="C255" s="221">
        <v>48</v>
      </c>
    </row>
    <row r="256" spans="1:3" ht="13.2">
      <c r="A256" s="220" t="str">
        <f t="shared" si="58"/>
        <v>Sheet #2 (Loops )</v>
      </c>
      <c r="B256" s="220" t="str">
        <f>HYPERLINK("https://codeforces.com/group/MWSDmqGsZm/contest/219432/problem/O","O")</f>
        <v>O</v>
      </c>
      <c r="C256" s="221">
        <v>48</v>
      </c>
    </row>
    <row r="257" spans="1:3" ht="13.2">
      <c r="A257" s="220" t="str">
        <f t="shared" si="58"/>
        <v>Sheet #2 (Loops )</v>
      </c>
      <c r="B257" s="220" t="str">
        <f>HYPERLINK("https://codeforces.com/group/MWSDmqGsZm/contest/219432/problem/P","P")</f>
        <v>P</v>
      </c>
      <c r="C257" s="221">
        <v>48</v>
      </c>
    </row>
    <row r="258" spans="1:3" ht="13.2">
      <c r="A258" s="220" t="str">
        <f t="shared" si="58"/>
        <v>Sheet #2 (Loops )</v>
      </c>
      <c r="B258" s="220" t="str">
        <f>HYPERLINK("https://codeforces.com/group/MWSDmqGsZm/contest/219432/problem/Q","Q")</f>
        <v>Q</v>
      </c>
      <c r="C258" s="221">
        <v>48</v>
      </c>
    </row>
    <row r="259" spans="1:3" ht="13.2">
      <c r="A259" s="220" t="str">
        <f t="shared" si="58"/>
        <v>Sheet #2 (Loops )</v>
      </c>
      <c r="B259" s="220" t="str">
        <f>HYPERLINK("https://codeforces.com/group/MWSDmqGsZm/contest/219432/problem/R","R")</f>
        <v>R</v>
      </c>
      <c r="C259" s="221">
        <v>48</v>
      </c>
    </row>
    <row r="260" spans="1:3" ht="13.2">
      <c r="A260" s="220" t="str">
        <f t="shared" si="58"/>
        <v>Sheet #2 (Loops )</v>
      </c>
      <c r="B260" s="220" t="str">
        <f>HYPERLINK("https://codeforces.com/group/MWSDmqGsZm/contest/219432/problem/S","S")</f>
        <v>S</v>
      </c>
      <c r="C260" s="221">
        <v>48</v>
      </c>
    </row>
    <row r="261" spans="1:3" ht="13.2">
      <c r="A261" s="220" t="str">
        <f t="shared" si="58"/>
        <v>Sheet #2 (Loops )</v>
      </c>
      <c r="B261" s="220" t="str">
        <f>HYPERLINK("https://codeforces.com/group/MWSDmqGsZm/contest/219432/problem/T","T")</f>
        <v>T</v>
      </c>
      <c r="C261" s="221">
        <v>48</v>
      </c>
    </row>
    <row r="262" spans="1:3" ht="13.2">
      <c r="A262" s="220" t="str">
        <f t="shared" si="58"/>
        <v>Sheet #2 (Loops )</v>
      </c>
      <c r="B262" s="220" t="str">
        <f>HYPERLINK("https://codeforces.com/group/MWSDmqGsZm/contest/219432/problem/V","V")</f>
        <v>V</v>
      </c>
      <c r="C262" s="221">
        <v>48</v>
      </c>
    </row>
    <row r="263" spans="1:3" ht="13.2">
      <c r="A263" s="220" t="str">
        <f t="shared" ref="A263:A286" si="59">HYPERLINK("https://codeforces.com/group/MWSDmqGsZm/contest/219158","Sheet #1 (Data type - Conditions)")</f>
        <v>Sheet #1 (Data type - Conditions)</v>
      </c>
      <c r="B263" s="220" t="str">
        <f>HYPERLINK("https://codeforces.com/group/MWSDmqGsZm/contest/219158/problem/A","A")</f>
        <v>A</v>
      </c>
      <c r="C263" s="221">
        <v>48</v>
      </c>
    </row>
    <row r="264" spans="1:3" ht="13.2">
      <c r="A264" s="220" t="str">
        <f t="shared" si="59"/>
        <v>Sheet #1 (Data type - Conditions)</v>
      </c>
      <c r="B264" s="220" t="str">
        <f>HYPERLINK("https://codeforces.com/group/MWSDmqGsZm/contest/219158/problem/B","B")</f>
        <v>B</v>
      </c>
      <c r="C264" s="221">
        <v>48</v>
      </c>
    </row>
    <row r="265" spans="1:3" ht="13.2">
      <c r="A265" s="220" t="str">
        <f t="shared" si="59"/>
        <v>Sheet #1 (Data type - Conditions)</v>
      </c>
      <c r="B265" s="220" t="str">
        <f>HYPERLINK("https://codeforces.com/group/MWSDmqGsZm/contest/219158/problem/C","C")</f>
        <v>C</v>
      </c>
      <c r="C265" s="221">
        <v>48</v>
      </c>
    </row>
    <row r="266" spans="1:3" ht="13.2">
      <c r="A266" s="220" t="str">
        <f t="shared" si="59"/>
        <v>Sheet #1 (Data type - Conditions)</v>
      </c>
      <c r="B266" s="220" t="str">
        <f>HYPERLINK("https://codeforces.com/group/MWSDmqGsZm/contest/219158/problem/D","D")</f>
        <v>D</v>
      </c>
      <c r="C266" s="221">
        <v>48</v>
      </c>
    </row>
    <row r="267" spans="1:3" ht="13.2">
      <c r="A267" s="220" t="str">
        <f t="shared" si="59"/>
        <v>Sheet #1 (Data type - Conditions)</v>
      </c>
      <c r="B267" s="220" t="str">
        <f>HYPERLINK("https://codeforces.com/group/MWSDmqGsZm/contest/219158/problem/E","E")</f>
        <v>E</v>
      </c>
      <c r="C267" s="221">
        <v>48</v>
      </c>
    </row>
    <row r="268" spans="1:3" ht="13.2">
      <c r="A268" s="220" t="str">
        <f t="shared" si="59"/>
        <v>Sheet #1 (Data type - Conditions)</v>
      </c>
      <c r="B268" s="220" t="str">
        <f>HYPERLINK("https://codeforces.com/group/MWSDmqGsZm/contest/219158/problem/F","F")</f>
        <v>F</v>
      </c>
      <c r="C268" s="221">
        <v>48</v>
      </c>
    </row>
    <row r="269" spans="1:3" ht="13.2">
      <c r="A269" s="220" t="str">
        <f t="shared" si="59"/>
        <v>Sheet #1 (Data type - Conditions)</v>
      </c>
      <c r="B269" s="220" t="str">
        <f>HYPERLINK("https://codeforces.com/group/MWSDmqGsZm/contest/219158/problem/G","G")</f>
        <v>G</v>
      </c>
      <c r="C269" s="221">
        <v>48</v>
      </c>
    </row>
    <row r="270" spans="1:3" ht="13.2">
      <c r="A270" s="220" t="str">
        <f t="shared" si="59"/>
        <v>Sheet #1 (Data type - Conditions)</v>
      </c>
      <c r="B270" s="220" t="str">
        <f>HYPERLINK("https://codeforces.com/group/MWSDmqGsZm/contest/219158/problem/H","H")</f>
        <v>H</v>
      </c>
      <c r="C270" s="221">
        <v>48</v>
      </c>
    </row>
    <row r="271" spans="1:3" ht="13.2">
      <c r="A271" s="220" t="str">
        <f t="shared" si="59"/>
        <v>Sheet #1 (Data type - Conditions)</v>
      </c>
      <c r="B271" s="220" t="str">
        <f>HYPERLINK("https://codeforces.com/group/MWSDmqGsZm/contest/219158/problem/I","I")</f>
        <v>I</v>
      </c>
      <c r="C271" s="221">
        <v>48</v>
      </c>
    </row>
    <row r="272" spans="1:3" ht="13.2">
      <c r="A272" s="220" t="str">
        <f t="shared" si="59"/>
        <v>Sheet #1 (Data type - Conditions)</v>
      </c>
      <c r="B272" s="220" t="str">
        <f>HYPERLINK("https://codeforces.com/group/MWSDmqGsZm/contest/219158/problem/J","J")</f>
        <v>J</v>
      </c>
      <c r="C272" s="221">
        <v>48</v>
      </c>
    </row>
    <row r="273" spans="1:3" ht="13.2">
      <c r="A273" s="220" t="str">
        <f t="shared" si="59"/>
        <v>Sheet #1 (Data type - Conditions)</v>
      </c>
      <c r="B273" s="220" t="str">
        <f>HYPERLINK("https://codeforces.com/group/MWSDmqGsZm/contest/219158/problem/K","K")</f>
        <v>K</v>
      </c>
      <c r="C273" s="221">
        <v>48</v>
      </c>
    </row>
    <row r="274" spans="1:3" ht="13.2">
      <c r="A274" s="220" t="str">
        <f t="shared" si="59"/>
        <v>Sheet #1 (Data type - Conditions)</v>
      </c>
      <c r="B274" s="220" t="str">
        <f>HYPERLINK("https://codeforces.com/group/MWSDmqGsZm/contest/219158/problem/L","L")</f>
        <v>L</v>
      </c>
      <c r="C274" s="221">
        <v>48</v>
      </c>
    </row>
    <row r="275" spans="1:3" ht="13.2">
      <c r="A275" s="220" t="str">
        <f t="shared" si="59"/>
        <v>Sheet #1 (Data type - Conditions)</v>
      </c>
      <c r="B275" s="220" t="str">
        <f>HYPERLINK("https://codeforces.com/group/MWSDmqGsZm/contest/219158/problem/M","M")</f>
        <v>M</v>
      </c>
      <c r="C275" s="221">
        <v>48</v>
      </c>
    </row>
    <row r="276" spans="1:3" ht="13.2">
      <c r="A276" s="220" t="str">
        <f t="shared" si="59"/>
        <v>Sheet #1 (Data type - Conditions)</v>
      </c>
      <c r="B276" s="220" t="str">
        <f>HYPERLINK("https://codeforces.com/group/MWSDmqGsZm/contest/219158/problem/N","N")</f>
        <v>N</v>
      </c>
      <c r="C276" s="221">
        <v>48</v>
      </c>
    </row>
    <row r="277" spans="1:3" ht="13.2">
      <c r="A277" s="220" t="str">
        <f t="shared" si="59"/>
        <v>Sheet #1 (Data type - Conditions)</v>
      </c>
      <c r="B277" s="220" t="str">
        <f>HYPERLINK("https://codeforces.com/group/MWSDmqGsZm/contest/219158/problem/O","O")</f>
        <v>O</v>
      </c>
      <c r="C277" s="221">
        <v>48</v>
      </c>
    </row>
    <row r="278" spans="1:3" ht="13.2">
      <c r="A278" s="220" t="str">
        <f t="shared" si="59"/>
        <v>Sheet #1 (Data type - Conditions)</v>
      </c>
      <c r="B278" s="220" t="str">
        <f>HYPERLINK("https://codeforces.com/group/MWSDmqGsZm/contest/219158/problem/P","P")</f>
        <v>P</v>
      </c>
      <c r="C278" s="221">
        <v>48</v>
      </c>
    </row>
    <row r="279" spans="1:3" ht="13.2">
      <c r="A279" s="220" t="str">
        <f t="shared" si="59"/>
        <v>Sheet #1 (Data type - Conditions)</v>
      </c>
      <c r="B279" s="220" t="str">
        <f>HYPERLINK("https://codeforces.com/group/MWSDmqGsZm/contest/219158/problem/Q","Q")</f>
        <v>Q</v>
      </c>
      <c r="C279" s="221">
        <v>48</v>
      </c>
    </row>
    <row r="280" spans="1:3" ht="13.2">
      <c r="A280" s="220" t="str">
        <f t="shared" si="59"/>
        <v>Sheet #1 (Data type - Conditions)</v>
      </c>
      <c r="B280" s="220" t="str">
        <f>HYPERLINK("https://codeforces.com/group/MWSDmqGsZm/contest/219158/problem/R","R")</f>
        <v>R</v>
      </c>
      <c r="C280" s="221">
        <v>48</v>
      </c>
    </row>
    <row r="281" spans="1:3" ht="13.2">
      <c r="A281" s="220" t="str">
        <f t="shared" si="59"/>
        <v>Sheet #1 (Data type - Conditions)</v>
      </c>
      <c r="B281" s="220" t="str">
        <f>HYPERLINK("https://codeforces.com/group/MWSDmqGsZm/contest/219158/problem/S","S")</f>
        <v>S</v>
      </c>
      <c r="C281" s="221">
        <v>48</v>
      </c>
    </row>
    <row r="282" spans="1:3" ht="13.2">
      <c r="A282" s="220" t="str">
        <f t="shared" si="59"/>
        <v>Sheet #1 (Data type - Conditions)</v>
      </c>
      <c r="B282" s="220" t="str">
        <f>HYPERLINK("https://codeforces.com/group/MWSDmqGsZm/contest/219158/problem/T","T")</f>
        <v>T</v>
      </c>
      <c r="C282" s="221">
        <v>48</v>
      </c>
    </row>
    <row r="283" spans="1:3" ht="13.2">
      <c r="A283" s="220" t="str">
        <f t="shared" si="59"/>
        <v>Sheet #1 (Data type - Conditions)</v>
      </c>
      <c r="B283" s="220" t="str">
        <f>HYPERLINK("https://codeforces.com/group/MWSDmqGsZm/contest/219158/problem/U","U")</f>
        <v>U</v>
      </c>
      <c r="C283" s="221">
        <v>48</v>
      </c>
    </row>
    <row r="284" spans="1:3" ht="13.2">
      <c r="A284" s="220" t="str">
        <f t="shared" si="59"/>
        <v>Sheet #1 (Data type - Conditions)</v>
      </c>
      <c r="B284" s="220" t="str">
        <f>HYPERLINK("https://codeforces.com/group/MWSDmqGsZm/contest/219158/problem/V","V")</f>
        <v>V</v>
      </c>
      <c r="C284" s="221">
        <v>48</v>
      </c>
    </row>
    <row r="285" spans="1:3" ht="13.2">
      <c r="A285" s="220" t="str">
        <f t="shared" si="59"/>
        <v>Sheet #1 (Data type - Conditions)</v>
      </c>
      <c r="B285" s="220" t="str">
        <f>HYPERLINK("https://codeforces.com/group/MWSDmqGsZm/contest/219158/problem/W","W")</f>
        <v>W</v>
      </c>
      <c r="C285" s="221">
        <v>48</v>
      </c>
    </row>
    <row r="286" spans="1:3" ht="13.2">
      <c r="A286" s="220" t="str">
        <f t="shared" si="59"/>
        <v>Sheet #1 (Data type - Conditions)</v>
      </c>
      <c r="B286" s="220" t="str">
        <f>HYPERLINK("https://codeforces.com/group/MWSDmqGsZm/contest/219158/problem/X","X")</f>
        <v>X</v>
      </c>
      <c r="C286" s="221">
        <v>48</v>
      </c>
    </row>
  </sheetData>
  <autoFilter ref="A1:C317"/>
  <customSheetViews>
    <customSheetView guid="{6D8CA87A-F400-4304-B89F-DFF5BAB3C0A2}" filter="1" showAutoFilter="1">
      <pageMargins left="0.7" right="0.7" top="0.75" bottom="0.75" header="0.3" footer="0.3"/>
      <autoFilter ref="A1:C286">
        <filterColumn colId="0">
          <filters>
            <filter val="Contest #1"/>
            <filter val="Contest #2"/>
            <filter val="Contest #3"/>
            <filter val="Contest #4"/>
            <filter val="Contest #5"/>
            <filter val="Contest #6"/>
            <filter val="Contest #7"/>
            <filter val="Final Contest"/>
            <filter val="Sheet #3 (Arrays )"/>
            <filter val="Sheet #6(Math - Geometry)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F73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/>
  <cols>
    <col min="1" max="1" width="66.88671875" customWidth="1"/>
    <col min="2" max="2" width="33.21875" customWidth="1"/>
    <col min="3" max="3" width="23.21875" customWidth="1"/>
    <col min="4" max="4" width="10.44140625" customWidth="1"/>
    <col min="5" max="5" width="25.77734375" customWidth="1"/>
    <col min="6" max="6" width="6.44140625" customWidth="1"/>
  </cols>
  <sheetData>
    <row r="1" spans="1:6" ht="15.75" customHeight="1">
      <c r="A1" s="236" t="s">
        <v>0</v>
      </c>
      <c r="B1" s="237"/>
      <c r="C1" s="237"/>
      <c r="D1" s="237"/>
      <c r="E1" s="237"/>
      <c r="F1" s="238"/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3" t="s">
        <v>6</v>
      </c>
    </row>
    <row r="3" spans="1:6">
      <c r="A3" s="28" t="s">
        <v>45</v>
      </c>
      <c r="B3" s="5" t="str">
        <f>HYPERLINK("https://codeforces.com/profile/asmaa..abdelnasser","asmaa..abdelnasser")</f>
        <v>asmaa..abdelnasser</v>
      </c>
      <c r="C3" s="29" t="s">
        <v>46</v>
      </c>
      <c r="D3" s="30" t="s">
        <v>38</v>
      </c>
      <c r="E3" s="31" t="str">
        <f>'1'!G2</f>
        <v>252 / 328</v>
      </c>
      <c r="F3" s="32">
        <v>2</v>
      </c>
    </row>
    <row r="4" spans="1:6">
      <c r="A4" s="17" t="s">
        <v>60</v>
      </c>
      <c r="B4" s="18" t="str">
        <f>HYPERLINK("https://codeforces.com/profile/shhahd","shhahd")</f>
        <v>shhahd</v>
      </c>
      <c r="C4" s="19" t="s">
        <v>46</v>
      </c>
      <c r="D4" s="20" t="s">
        <v>38</v>
      </c>
      <c r="E4" s="21" t="str">
        <f>'1'!C2</f>
        <v>228 / 328</v>
      </c>
      <c r="F4" s="22"/>
    </row>
    <row r="5" spans="1:6">
      <c r="A5" s="17" t="s">
        <v>77</v>
      </c>
      <c r="B5" s="18" t="str">
        <f>HYPERLINK("https://codeforces.com/profile/abier__","abier__")</f>
        <v>abier__</v>
      </c>
      <c r="C5" s="19" t="s">
        <v>46</v>
      </c>
      <c r="D5" s="20" t="s">
        <v>38</v>
      </c>
      <c r="E5" s="21" t="str">
        <f>'1'!E2</f>
        <v>206 / 328</v>
      </c>
      <c r="F5" s="22"/>
    </row>
    <row r="6" spans="1:6">
      <c r="A6" s="17" t="s">
        <v>85</v>
      </c>
      <c r="B6" s="18" t="str">
        <f>HYPERLINK("https://codeforces.com/profile/Yomna.M","Yomna.M")</f>
        <v>Yomna.M</v>
      </c>
      <c r="C6" s="19" t="s">
        <v>46</v>
      </c>
      <c r="D6" s="20" t="s">
        <v>38</v>
      </c>
      <c r="E6" s="21" t="str">
        <f>'1'!D2</f>
        <v>190 / 328</v>
      </c>
      <c r="F6" s="22"/>
    </row>
    <row r="7" spans="1:6">
      <c r="A7" s="17" t="s">
        <v>87</v>
      </c>
      <c r="B7" s="18" t="str">
        <f>HYPERLINK("https://codeforces.com/profile/Programmer2022_","Programmer2022_")</f>
        <v>Programmer2022_</v>
      </c>
      <c r="C7" s="19" t="s">
        <v>46</v>
      </c>
      <c r="D7" s="20" t="s">
        <v>38</v>
      </c>
      <c r="E7" s="21" t="str">
        <f>'1'!F2</f>
        <v>189 / 328</v>
      </c>
      <c r="F7" s="22">
        <v>2</v>
      </c>
    </row>
    <row r="8" spans="1:6">
      <c r="A8" s="17" t="s">
        <v>36</v>
      </c>
      <c r="B8" s="11" t="str">
        <f>HYPERLINK("https://codeforces.com/profile/youssef_aboelghiet","youssef_aboelghiet")</f>
        <v>youssef_aboelghiet</v>
      </c>
      <c r="C8" s="19" t="s">
        <v>37</v>
      </c>
      <c r="D8" s="20" t="s">
        <v>38</v>
      </c>
      <c r="E8" s="21" t="str">
        <f>'1'!H2</f>
        <v>255 / 328</v>
      </c>
      <c r="F8" s="22">
        <v>2</v>
      </c>
    </row>
    <row r="9" spans="1:6">
      <c r="A9" s="17" t="s">
        <v>39</v>
      </c>
      <c r="B9" s="18" t="str">
        <f>HYPERLINK("https://codeforces.com/profile/HatemHassan","HatemHassan")</f>
        <v>HatemHassan</v>
      </c>
      <c r="C9" s="19" t="s">
        <v>37</v>
      </c>
      <c r="D9" s="20" t="s">
        <v>38</v>
      </c>
      <c r="E9" s="21" t="str">
        <f>'1'!J2</f>
        <v>255 / 328</v>
      </c>
      <c r="F9" s="22">
        <v>3</v>
      </c>
    </row>
    <row r="10" spans="1:6">
      <c r="A10" s="17" t="s">
        <v>50</v>
      </c>
      <c r="B10" s="18" t="str">
        <f>HYPERLINK("https://codeforces.com/profile/Elglaly","Elglaly")</f>
        <v>Elglaly</v>
      </c>
      <c r="C10" s="19" t="s">
        <v>37</v>
      </c>
      <c r="D10" s="20" t="s">
        <v>38</v>
      </c>
      <c r="E10" s="21" t="str">
        <f>'1'!I2</f>
        <v>239 / 328</v>
      </c>
      <c r="F10" s="22">
        <v>2</v>
      </c>
    </row>
    <row r="11" spans="1:6">
      <c r="A11" s="17" t="s">
        <v>61</v>
      </c>
      <c r="B11" s="18" t="str">
        <f>HYPERLINK("https://codeforces.com/profile/Abdo_ali74","Abdo_ali74")</f>
        <v>Abdo_ali74</v>
      </c>
      <c r="C11" s="19" t="s">
        <v>37</v>
      </c>
      <c r="D11" s="20" t="s">
        <v>38</v>
      </c>
      <c r="E11" s="21" t="str">
        <f>'1'!K2</f>
        <v>228 / 328</v>
      </c>
      <c r="F11" s="22">
        <v>3</v>
      </c>
    </row>
    <row r="12" spans="1:6">
      <c r="A12" s="10" t="s">
        <v>26</v>
      </c>
      <c r="B12" s="11" t="str">
        <f>HYPERLINK("https://codeforces.com/profile/Uu_kh2","Uu_kh2")</f>
        <v>Uu_kh2</v>
      </c>
      <c r="C12" s="12" t="s">
        <v>27</v>
      </c>
      <c r="D12" s="13" t="s">
        <v>12</v>
      </c>
      <c r="E12" s="14" t="str">
        <f>'2'!E2</f>
        <v>274 / 328</v>
      </c>
      <c r="F12" s="15">
        <v>2</v>
      </c>
    </row>
    <row r="13" spans="1:6">
      <c r="A13" s="17" t="s">
        <v>63</v>
      </c>
      <c r="B13" s="18" t="str">
        <f>HYPERLINK("https://codeforces.com/profile/bolaashraf229","bolaashraf229")</f>
        <v>bolaashraf229</v>
      </c>
      <c r="C13" s="19" t="s">
        <v>27</v>
      </c>
      <c r="D13" s="20" t="s">
        <v>38</v>
      </c>
      <c r="E13" s="21" t="str">
        <f>'1'!L2</f>
        <v>227 / 328</v>
      </c>
      <c r="F13" s="22">
        <v>2</v>
      </c>
    </row>
    <row r="14" spans="1:6">
      <c r="A14" s="17" t="s">
        <v>68</v>
      </c>
      <c r="B14" s="18" t="str">
        <f>HYPERLINK("https://codeforces.com/profile/ahmed8626","ahmed8626")</f>
        <v>ahmed8626</v>
      </c>
      <c r="C14" s="19" t="s">
        <v>27</v>
      </c>
      <c r="D14" s="20" t="s">
        <v>12</v>
      </c>
      <c r="E14" s="21" t="str">
        <f>'2'!C2</f>
        <v>219 / 328</v>
      </c>
      <c r="F14" s="22">
        <v>3</v>
      </c>
    </row>
    <row r="15" spans="1:6">
      <c r="A15" s="17" t="s">
        <v>78</v>
      </c>
      <c r="B15" s="11" t="str">
        <f>HYPERLINK("https://codeforces.com/profile/Asdallah","Asdallah")</f>
        <v>Asdallah</v>
      </c>
      <c r="C15" s="19" t="s">
        <v>27</v>
      </c>
      <c r="D15" s="20" t="s">
        <v>12</v>
      </c>
      <c r="E15" s="21" t="str">
        <f>'2'!D2</f>
        <v>196 / 328</v>
      </c>
      <c r="F15" s="22">
        <v>2</v>
      </c>
    </row>
    <row r="16" spans="1:6">
      <c r="A16" s="10" t="s">
        <v>21</v>
      </c>
      <c r="B16" s="11" t="str">
        <f>HYPERLINK("https://codeforces.com/profile/MariamAdly","MariamAdly")</f>
        <v>MariamAdly</v>
      </c>
      <c r="C16" s="12" t="s">
        <v>22</v>
      </c>
      <c r="D16" s="13" t="s">
        <v>12</v>
      </c>
      <c r="E16" s="14" t="str">
        <f>'2'!G2</f>
        <v>282 / 328</v>
      </c>
      <c r="F16" s="15">
        <v>2</v>
      </c>
    </row>
    <row r="17" spans="1:6">
      <c r="A17" s="17" t="s">
        <v>52</v>
      </c>
      <c r="B17" s="18" t="str">
        <f>HYPERLINK("https://codeforces.com/profile/maraimashraf907","maraimashraf907")</f>
        <v>maraimashraf907</v>
      </c>
      <c r="C17" s="19" t="s">
        <v>22</v>
      </c>
      <c r="D17" s="20" t="s">
        <v>31</v>
      </c>
      <c r="E17" s="21" t="str">
        <f>'7'!G2</f>
        <v>237 / 328</v>
      </c>
      <c r="F17" s="22">
        <v>2</v>
      </c>
    </row>
    <row r="18" spans="1:6">
      <c r="A18" s="17" t="s">
        <v>55</v>
      </c>
      <c r="B18" s="11" t="str">
        <f>HYPERLINK("https://codeforces.com/profile/hudamawood","hudamawood")</f>
        <v>hudamawood</v>
      </c>
      <c r="C18" s="19" t="s">
        <v>22</v>
      </c>
      <c r="D18" s="20" t="s">
        <v>12</v>
      </c>
      <c r="E18" s="21" t="str">
        <f>'2'!F2</f>
        <v>232 / 328</v>
      </c>
      <c r="F18" s="22">
        <v>2</v>
      </c>
    </row>
    <row r="19" spans="1:6">
      <c r="A19" s="17" t="s">
        <v>65</v>
      </c>
      <c r="B19" s="11" t="str">
        <f>HYPERLINK("https://codeforces.com/profile/WafaaMostafa","WafaaMostafa")</f>
        <v>WafaaMostafa</v>
      </c>
      <c r="C19" s="19" t="s">
        <v>22</v>
      </c>
      <c r="D19" s="20" t="s">
        <v>12</v>
      </c>
      <c r="E19" s="21" t="str">
        <f>'2'!I2</f>
        <v>220 / 328</v>
      </c>
      <c r="F19" s="22">
        <v>2</v>
      </c>
    </row>
    <row r="20" spans="1:6">
      <c r="A20" s="17" t="s">
        <v>67</v>
      </c>
      <c r="B20" s="18" t="str">
        <f>HYPERLINK("https://codeforces.com/profile/M_A_","M_A_")</f>
        <v>M_A_</v>
      </c>
      <c r="C20" s="19" t="s">
        <v>22</v>
      </c>
      <c r="D20" s="20" t="s">
        <v>12</v>
      </c>
      <c r="E20" s="21" t="str">
        <f>'2'!H2</f>
        <v>220 / 328</v>
      </c>
      <c r="F20" s="22">
        <v>2</v>
      </c>
    </row>
    <row r="21" spans="1:6">
      <c r="A21" s="17" t="s">
        <v>83</v>
      </c>
      <c r="B21" s="18" t="str">
        <f>HYPERLINK("https://codeforces.com/profile/Safaamohammed9222","Safaamohammed9222")</f>
        <v>Safaamohammed9222</v>
      </c>
      <c r="C21" s="19" t="s">
        <v>22</v>
      </c>
      <c r="D21" s="20" t="s">
        <v>12</v>
      </c>
      <c r="E21" s="21" t="str">
        <f>'2'!J2</f>
        <v>192 / 328</v>
      </c>
      <c r="F21" s="22">
        <v>2</v>
      </c>
    </row>
    <row r="22" spans="1:6">
      <c r="A22" s="10" t="s">
        <v>10</v>
      </c>
      <c r="B22" s="11" t="str">
        <f>HYPERLINK("https://codeforces.com/profile/Alfredfarag","Alfredfarag")</f>
        <v>Alfredfarag</v>
      </c>
      <c r="C22" s="12" t="s">
        <v>11</v>
      </c>
      <c r="D22" s="13" t="s">
        <v>12</v>
      </c>
      <c r="E22" s="14" t="str">
        <f>'2'!L2</f>
        <v>324 / 328</v>
      </c>
      <c r="F22" s="15">
        <v>2</v>
      </c>
    </row>
    <row r="23" spans="1:6">
      <c r="A23" s="10" t="s">
        <v>13</v>
      </c>
      <c r="B23" s="11" t="str">
        <f>HYPERLINK("https://codeforces.com/profile/Kamal_Soror","Kamal_Soror")</f>
        <v>Kamal_Soror</v>
      </c>
      <c r="C23" s="12" t="s">
        <v>11</v>
      </c>
      <c r="D23" s="13" t="s">
        <v>14</v>
      </c>
      <c r="E23" s="14" t="str">
        <f>'3'!E2</f>
        <v>322 / 328</v>
      </c>
      <c r="F23" s="15">
        <v>3</v>
      </c>
    </row>
    <row r="24" spans="1:6">
      <c r="A24" s="10" t="s">
        <v>15</v>
      </c>
      <c r="B24" s="16" t="str">
        <f>HYPERLINK("https://codeforces.com/profile/MohamedMostafa825","MohamedMostafa825")</f>
        <v>MohamedMostafa825</v>
      </c>
      <c r="C24" s="12" t="s">
        <v>11</v>
      </c>
      <c r="D24" s="13" t="s">
        <v>14</v>
      </c>
      <c r="E24" s="14" t="str">
        <f>'3'!F2</f>
        <v>303 / 328</v>
      </c>
      <c r="F24" s="15">
        <v>4</v>
      </c>
    </row>
    <row r="25" spans="1:6">
      <c r="A25" s="10" t="s">
        <v>28</v>
      </c>
      <c r="B25" s="11" t="str">
        <f>HYPERLINK("https://codeforces.com/profile/AhmedGamal74","AhmedGamal74")</f>
        <v>AhmedGamal74</v>
      </c>
      <c r="C25" s="12" t="s">
        <v>11</v>
      </c>
      <c r="D25" s="13" t="s">
        <v>12</v>
      </c>
      <c r="E25" s="14" t="str">
        <f>'2'!K2</f>
        <v>263 / 328</v>
      </c>
      <c r="F25" s="15">
        <v>2</v>
      </c>
    </row>
    <row r="26" spans="1:6">
      <c r="A26" s="17" t="s">
        <v>71</v>
      </c>
      <c r="B26" s="18" t="str">
        <f>HYPERLINK("https://codeforces.com/profile/mariorafat171","mariorafat171")</f>
        <v>mariorafat171</v>
      </c>
      <c r="C26" s="19" t="s">
        <v>11</v>
      </c>
      <c r="D26" s="20" t="s">
        <v>14</v>
      </c>
      <c r="E26" s="21" t="str">
        <f>'3'!D2</f>
        <v>214 / 328</v>
      </c>
      <c r="F26" s="22">
        <v>2</v>
      </c>
    </row>
    <row r="27" spans="1:6">
      <c r="A27" s="17" t="s">
        <v>75</v>
      </c>
      <c r="B27" s="11" t="str">
        <f>HYPERLINK("https://codeforces.com/profile/KeroMaged","KeroMaged")</f>
        <v>KeroMaged</v>
      </c>
      <c r="C27" s="19" t="s">
        <v>11</v>
      </c>
      <c r="D27" s="20" t="s">
        <v>14</v>
      </c>
      <c r="E27" s="21" t="str">
        <f>'3'!C2</f>
        <v>211 / 328</v>
      </c>
      <c r="F27" s="22">
        <v>2</v>
      </c>
    </row>
    <row r="28" spans="1:6">
      <c r="A28" s="17" t="s">
        <v>53</v>
      </c>
      <c r="B28" s="11" t="str">
        <f>HYPERLINK("https://codeforces.com/profile/JoO_H_","JoO_H_")</f>
        <v>JoO_H_</v>
      </c>
      <c r="C28" s="19" t="s">
        <v>54</v>
      </c>
      <c r="D28" s="20" t="s">
        <v>14</v>
      </c>
      <c r="E28" s="21" t="str">
        <f>'3'!I2</f>
        <v>234 / 328</v>
      </c>
      <c r="F28" s="22">
        <v>1</v>
      </c>
    </row>
    <row r="29" spans="1:6">
      <c r="A29" s="17" t="s">
        <v>79</v>
      </c>
      <c r="B29" s="11" t="str">
        <f>HYPERLINK("https://codeforces.com/profile/_AAhhmmeedd","_AAhhmmeedd")</f>
        <v>_AAhhmmeedd</v>
      </c>
      <c r="C29" s="19" t="s">
        <v>54</v>
      </c>
      <c r="D29" s="20" t="s">
        <v>14</v>
      </c>
      <c r="E29" s="21" t="str">
        <f>'3'!G2</f>
        <v>196 / 328</v>
      </c>
      <c r="F29" s="22">
        <v>1</v>
      </c>
    </row>
    <row r="30" spans="1:6">
      <c r="A30" s="17" t="s">
        <v>84</v>
      </c>
      <c r="B30" s="11" t="str">
        <f>HYPERLINK("https://codeforces.com/profile/Ahmednetxp","Ahmednetxp")</f>
        <v>Ahmednetxp</v>
      </c>
      <c r="C30" s="19" t="s">
        <v>54</v>
      </c>
      <c r="D30" s="20" t="s">
        <v>14</v>
      </c>
      <c r="E30" s="21" t="str">
        <f>'3'!H2</f>
        <v>192 / 328</v>
      </c>
      <c r="F30" s="22">
        <v>1</v>
      </c>
    </row>
    <row r="31" spans="1:6">
      <c r="A31" s="17" t="s">
        <v>98</v>
      </c>
      <c r="B31" s="18" t="str">
        <f>HYPERLINK("https://codeforces.com/profile/Mohmedalassal","Mohmedalassal")</f>
        <v>Mohmedalassal</v>
      </c>
      <c r="C31" s="19" t="s">
        <v>54</v>
      </c>
      <c r="D31" s="20" t="s">
        <v>14</v>
      </c>
      <c r="E31" s="21" t="str">
        <f>'3'!J2</f>
        <v>164 / 328</v>
      </c>
      <c r="F31" s="22">
        <v>2</v>
      </c>
    </row>
    <row r="32" spans="1:6" ht="17.399999999999999">
      <c r="A32" s="17" t="s">
        <v>42</v>
      </c>
      <c r="B32" s="11" t="str">
        <f>HYPERLINK("https://codeforces.com/profile/asmaa_hasan32","asmaa_hasan32")</f>
        <v>asmaa_hasan32</v>
      </c>
      <c r="C32" s="19" t="s">
        <v>43</v>
      </c>
      <c r="D32" s="20" t="s">
        <v>9</v>
      </c>
      <c r="E32" s="21" t="str">
        <f>'4'!E2</f>
        <v>254 / 328</v>
      </c>
      <c r="F32" s="22">
        <v>2</v>
      </c>
    </row>
    <row r="33" spans="1:6" ht="17.399999999999999">
      <c r="A33" s="17" t="s">
        <v>51</v>
      </c>
      <c r="B33" s="11" t="str">
        <f>HYPERLINK("https://codeforces.com/profile/Eman-Tamam","Eman-Tamam")</f>
        <v>Eman-Tamam</v>
      </c>
      <c r="C33" s="19" t="s">
        <v>43</v>
      </c>
      <c r="D33" s="20" t="s">
        <v>14</v>
      </c>
      <c r="E33" s="21" t="str">
        <f>'3'!L2</f>
        <v>239 / 328</v>
      </c>
      <c r="F33" s="22">
        <v>2</v>
      </c>
    </row>
    <row r="34" spans="1:6" ht="17.399999999999999">
      <c r="A34" s="17" t="s">
        <v>58</v>
      </c>
      <c r="B34" s="11" t="str">
        <f>HYPERLINK("https://codeforces.com/profile/amona","amona")</f>
        <v>amona</v>
      </c>
      <c r="C34" s="19" t="s">
        <v>43</v>
      </c>
      <c r="D34" s="20" t="s">
        <v>9</v>
      </c>
      <c r="E34" s="21" t="str">
        <f>'4'!C2</f>
        <v>230 / 328</v>
      </c>
      <c r="F34" s="22">
        <v>2</v>
      </c>
    </row>
    <row r="35" spans="1:6" ht="17.399999999999999">
      <c r="A35" s="17" t="s">
        <v>62</v>
      </c>
      <c r="B35" s="11" t="str">
        <f>HYPERLINK("https://codeforces.com/profile/FatmaAlzhraaAlaa","FatmaAlzhraaAlaa")</f>
        <v>FatmaAlzhraaAlaa</v>
      </c>
      <c r="C35" s="19" t="s">
        <v>43</v>
      </c>
      <c r="D35" s="20" t="s">
        <v>9</v>
      </c>
      <c r="E35" s="21" t="str">
        <f>'4'!D2</f>
        <v>228 / 328</v>
      </c>
      <c r="F35" s="22">
        <v>2</v>
      </c>
    </row>
    <row r="36" spans="1:6" ht="17.399999999999999">
      <c r="A36" s="23" t="s">
        <v>100</v>
      </c>
      <c r="B36" s="18" t="str">
        <f>HYPERLINK("https://codeforces.com/profile/EsraaHussien","EsraaHussien")</f>
        <v>EsraaHussien</v>
      </c>
      <c r="C36" s="24" t="s">
        <v>43</v>
      </c>
      <c r="D36" s="25" t="s">
        <v>14</v>
      </c>
      <c r="E36" s="26" t="str">
        <f>'3'!K2</f>
        <v>153 / 328</v>
      </c>
      <c r="F36" s="27">
        <v>2</v>
      </c>
    </row>
    <row r="37" spans="1:6" ht="17.399999999999999">
      <c r="A37" s="17" t="s">
        <v>72</v>
      </c>
      <c r="B37" s="18" t="str">
        <f>HYPERLINK("https://codeforces.com/profile/nabilahany02","nabilahany02")</f>
        <v>nabilahany02</v>
      </c>
      <c r="C37" s="19" t="s">
        <v>73</v>
      </c>
      <c r="D37" s="20" t="s">
        <v>9</v>
      </c>
      <c r="E37" s="21" t="str">
        <f>'4'!J2</f>
        <v>214 / 328</v>
      </c>
      <c r="F37" s="22">
        <v>3</v>
      </c>
    </row>
    <row r="38" spans="1:6" ht="17.399999999999999">
      <c r="A38" s="17" t="s">
        <v>89</v>
      </c>
      <c r="B38" s="18" t="str">
        <f>HYPERLINK("https://codeforces.com/profile/Marwamahmoud44","Marwamahmoud44")</f>
        <v>Marwamahmoud44</v>
      </c>
      <c r="C38" s="19" t="s">
        <v>73</v>
      </c>
      <c r="D38" s="20" t="s">
        <v>9</v>
      </c>
      <c r="E38" s="21" t="str">
        <f>'4'!I2</f>
        <v>183 / 328</v>
      </c>
      <c r="F38" s="22">
        <v>2</v>
      </c>
    </row>
    <row r="39" spans="1:6" ht="17.399999999999999">
      <c r="A39" s="17" t="s">
        <v>94</v>
      </c>
      <c r="B39" s="18" t="str">
        <f>HYPERLINK("https://codeforces.com/profile/Jessica_ayman2002","Jessica_ayman2002")</f>
        <v>Jessica_ayman2002</v>
      </c>
      <c r="C39" s="19" t="s">
        <v>73</v>
      </c>
      <c r="D39" s="20" t="s">
        <v>9</v>
      </c>
      <c r="E39" s="21" t="str">
        <f>'4'!G2</f>
        <v>171 / 328</v>
      </c>
      <c r="F39" s="22">
        <v>2</v>
      </c>
    </row>
    <row r="40" spans="1:6" ht="17.399999999999999">
      <c r="A40" s="17" t="s">
        <v>95</v>
      </c>
      <c r="B40" s="18" t="str">
        <f>HYPERLINK("https://codeforces.com/profile/makka588","makka588")</f>
        <v>makka588</v>
      </c>
      <c r="C40" s="19" t="s">
        <v>73</v>
      </c>
      <c r="D40" s="20" t="s">
        <v>9</v>
      </c>
      <c r="E40" s="21" t="str">
        <f>'4'!H2</f>
        <v>168 / 328</v>
      </c>
      <c r="F40" s="22">
        <v>2</v>
      </c>
    </row>
    <row r="41" spans="1:6" ht="17.399999999999999">
      <c r="A41" s="17" t="s">
        <v>99</v>
      </c>
      <c r="B41" s="18" t="str">
        <f>HYPERLINK("https://codeforces.com/profile/Inochan","Inochan")</f>
        <v>Inochan</v>
      </c>
      <c r="C41" s="19" t="s">
        <v>73</v>
      </c>
      <c r="D41" s="20" t="s">
        <v>9</v>
      </c>
      <c r="E41" s="21" t="str">
        <f>'4'!F2</f>
        <v>164 / 328</v>
      </c>
      <c r="F41" s="22">
        <v>2</v>
      </c>
    </row>
    <row r="42" spans="1:6" ht="17.399999999999999">
      <c r="A42" s="10" t="s">
        <v>7</v>
      </c>
      <c r="B42" s="11" t="str">
        <f>HYPERLINK("https://codeforces.com/profile/Mr-john","Mr-john")</f>
        <v>Mr-john</v>
      </c>
      <c r="C42" s="12" t="s">
        <v>8</v>
      </c>
      <c r="D42" s="13" t="s">
        <v>9</v>
      </c>
      <c r="E42" s="14" t="str">
        <f>'4'!L2</f>
        <v>326 / 328</v>
      </c>
      <c r="F42" s="15">
        <v>2</v>
      </c>
    </row>
    <row r="43" spans="1:6" ht="17.399999999999999">
      <c r="A43" s="17" t="s">
        <v>69</v>
      </c>
      <c r="B43" s="11" t="str">
        <f>HYPERLINK("https://codeforces.com/profile/ZEUSxUP","ZEUSxUP")</f>
        <v>ZEUSxUP</v>
      </c>
      <c r="C43" s="19" t="s">
        <v>8</v>
      </c>
      <c r="D43" s="20" t="s">
        <v>18</v>
      </c>
      <c r="E43" s="21" t="str">
        <f>'5'!C2</f>
        <v>218 / 328</v>
      </c>
      <c r="F43" s="22">
        <v>1</v>
      </c>
    </row>
    <row r="44" spans="1:6" ht="17.399999999999999">
      <c r="A44" s="17" t="s">
        <v>70</v>
      </c>
      <c r="B44" s="11" t="str">
        <f>HYPERLINK("https://codeforces.com/profile/Abdo_Zaher","Abdo_Zaher")</f>
        <v>Abdo_Zaher</v>
      </c>
      <c r="C44" s="19" t="s">
        <v>8</v>
      </c>
      <c r="D44" s="20" t="s">
        <v>18</v>
      </c>
      <c r="E44" s="21" t="str">
        <f>'5'!D2</f>
        <v>217 / 328</v>
      </c>
      <c r="F44" s="22">
        <v>2</v>
      </c>
    </row>
    <row r="45" spans="1:6" ht="17.399999999999999">
      <c r="A45" s="17" t="s">
        <v>81</v>
      </c>
      <c r="B45" s="11" t="str">
        <f>HYPERLINK("https://codeforces.com/profile/hassanskary18","hassanskary18")</f>
        <v>hassanskary18</v>
      </c>
      <c r="C45" s="19" t="s">
        <v>8</v>
      </c>
      <c r="D45" s="20" t="s">
        <v>9</v>
      </c>
      <c r="E45" s="21" t="str">
        <f>'4'!K2</f>
        <v>195 / 328</v>
      </c>
      <c r="F45" s="22">
        <v>2</v>
      </c>
    </row>
    <row r="46" spans="1:6" ht="17.399999999999999">
      <c r="A46" s="10" t="s">
        <v>16</v>
      </c>
      <c r="B46" s="11" t="str">
        <f>HYPERLINK("https://codeforces.com/profile/Omargad","Omargad")</f>
        <v>Omargad</v>
      </c>
      <c r="C46" s="12" t="s">
        <v>17</v>
      </c>
      <c r="D46" s="13" t="s">
        <v>18</v>
      </c>
      <c r="E46" s="14" t="str">
        <f>'5'!H2</f>
        <v>293 / 328</v>
      </c>
      <c r="F46" s="15">
        <v>3</v>
      </c>
    </row>
    <row r="47" spans="1:6" ht="17.399999999999999">
      <c r="A47" s="17" t="s">
        <v>35</v>
      </c>
      <c r="B47" s="11" t="str">
        <f>HYPERLINK("https://codeforces.com/profile/magedo99","magedo99")</f>
        <v>magedo99</v>
      </c>
      <c r="C47" s="19" t="s">
        <v>17</v>
      </c>
      <c r="D47" s="20" t="s">
        <v>18</v>
      </c>
      <c r="E47" s="21" t="str">
        <f>'5'!F2</f>
        <v>258 / 328</v>
      </c>
      <c r="F47" s="22">
        <v>2</v>
      </c>
    </row>
    <row r="48" spans="1:6" ht="17.399999999999999">
      <c r="A48" s="17" t="s">
        <v>66</v>
      </c>
      <c r="B48" s="18" t="str">
        <f>HYPERLINK("https://codeforces.com/profile/alaa.ashraf228","alaa.ashraf228")</f>
        <v>alaa.ashraf228</v>
      </c>
      <c r="C48" s="19" t="s">
        <v>17</v>
      </c>
      <c r="D48" s="20" t="s">
        <v>18</v>
      </c>
      <c r="E48" s="21" t="str">
        <f>'5'!G2</f>
        <v>220 / 328</v>
      </c>
      <c r="F48" s="22">
        <v>2</v>
      </c>
    </row>
    <row r="49" spans="1:6" ht="17.399999999999999">
      <c r="A49" s="17" t="s">
        <v>90</v>
      </c>
      <c r="B49" s="18" t="str">
        <f>HYPERLINK("https://codeforces.com/profile/A7med_Hamdy","A7med_Hamdy")</f>
        <v>A7med_Hamdy</v>
      </c>
      <c r="C49" s="19" t="s">
        <v>17</v>
      </c>
      <c r="D49" s="20" t="s">
        <v>18</v>
      </c>
      <c r="E49" s="21" t="str">
        <f>'5'!E2</f>
        <v>180 / 328</v>
      </c>
      <c r="F49" s="22">
        <v>2</v>
      </c>
    </row>
    <row r="50" spans="1:6" ht="17.399999999999999">
      <c r="A50" s="10" t="s">
        <v>19</v>
      </c>
      <c r="B50" s="11" t="str">
        <f>HYPERLINK("https://codeforces.com/profile/Aseer_elahzan","Aseer_elahzan")</f>
        <v>Aseer_elahzan</v>
      </c>
      <c r="C50" s="12" t="s">
        <v>20</v>
      </c>
      <c r="D50" s="13" t="s">
        <v>18</v>
      </c>
      <c r="E50" s="14" t="str">
        <f>'5'!J2</f>
        <v>288 / 328</v>
      </c>
      <c r="F50" s="15">
        <v>2</v>
      </c>
    </row>
    <row r="51" spans="1:6" ht="17.399999999999999">
      <c r="A51" s="17" t="s">
        <v>49</v>
      </c>
      <c r="B51" s="18" t="str">
        <f>HYPERLINK("https://codeforces.com/profile/Adham1","Adham1")</f>
        <v>Adham1</v>
      </c>
      <c r="C51" s="19" t="s">
        <v>20</v>
      </c>
      <c r="D51" s="20" t="s">
        <v>18</v>
      </c>
      <c r="E51" s="21" t="str">
        <f>'5'!K2</f>
        <v>244 / 328</v>
      </c>
      <c r="F51" s="22">
        <v>2</v>
      </c>
    </row>
    <row r="52" spans="1:6" ht="17.399999999999999">
      <c r="A52" s="17" t="s">
        <v>92</v>
      </c>
      <c r="B52" s="11" t="str">
        <f>HYPERLINK("https://codeforces.com/profile/Ashraf_Eladawy","Ashraf_Eladawy")</f>
        <v>Ashraf_Eladawy</v>
      </c>
      <c r="C52" s="19" t="s">
        <v>20</v>
      </c>
      <c r="D52" s="20" t="s">
        <v>18</v>
      </c>
      <c r="E52" s="21" t="str">
        <f>'5'!L2</f>
        <v>173 / 328</v>
      </c>
      <c r="F52" s="22">
        <v>3</v>
      </c>
    </row>
    <row r="53" spans="1:6" ht="17.399999999999999">
      <c r="A53" s="17" t="s">
        <v>93</v>
      </c>
      <c r="B53" s="18" t="str">
        <f>HYPERLINK("https://codeforces.com/profile/RONIN.XR","RONIN.XR")</f>
        <v>RONIN.XR</v>
      </c>
      <c r="C53" s="19" t="s">
        <v>20</v>
      </c>
      <c r="D53" s="20" t="s">
        <v>18</v>
      </c>
      <c r="E53" s="21" t="str">
        <f>'5'!I2</f>
        <v>173 / 328</v>
      </c>
      <c r="F53" s="22">
        <v>2</v>
      </c>
    </row>
    <row r="54" spans="1:6" ht="17.399999999999999">
      <c r="A54" s="17" t="s">
        <v>32</v>
      </c>
      <c r="B54" s="11" t="str">
        <f>HYPERLINK("https://codeforces.com/profile/_Eleven","_Eleven")</f>
        <v>_Eleven</v>
      </c>
      <c r="C54" s="19" t="s">
        <v>33</v>
      </c>
      <c r="D54" s="20" t="s">
        <v>25</v>
      </c>
      <c r="E54" s="21" t="str">
        <f>'6'!E2</f>
        <v>260 / 328</v>
      </c>
      <c r="F54" s="22">
        <v>3</v>
      </c>
    </row>
    <row r="55" spans="1:6" ht="17.399999999999999">
      <c r="A55" s="17" t="s">
        <v>34</v>
      </c>
      <c r="B55" s="11" t="str">
        <f>HYPERLINK("https://codeforces.com/profile/tshahd733","tshahd733")</f>
        <v>tshahd733</v>
      </c>
      <c r="C55" s="19" t="s">
        <v>33</v>
      </c>
      <c r="D55" s="20" t="s">
        <v>25</v>
      </c>
      <c r="E55" s="21" t="str">
        <f>'6'!C2</f>
        <v>258 / 328</v>
      </c>
      <c r="F55" s="22">
        <v>2</v>
      </c>
    </row>
    <row r="56" spans="1:6" ht="17.399999999999999">
      <c r="A56" s="17" t="s">
        <v>44</v>
      </c>
      <c r="B56" s="18" t="str">
        <f>HYPERLINK("https://codeforces.com/profile/yasminehosny","yasminehosny")</f>
        <v>yasminehosny</v>
      </c>
      <c r="C56" s="19" t="s">
        <v>33</v>
      </c>
      <c r="D56" s="20" t="s">
        <v>25</v>
      </c>
      <c r="E56" s="21" t="str">
        <f>'6'!D2</f>
        <v>253 / 328</v>
      </c>
      <c r="F56" s="22">
        <v>2</v>
      </c>
    </row>
    <row r="57" spans="1:6" ht="17.399999999999999">
      <c r="A57" s="17" t="s">
        <v>47</v>
      </c>
      <c r="B57" s="11" t="str">
        <f>HYPERLINK("https://codeforces.com/profile/fatmaaraf167","fatmaaraf167")</f>
        <v>fatmaaraf167</v>
      </c>
      <c r="C57" s="19" t="s">
        <v>33</v>
      </c>
      <c r="D57" s="20" t="s">
        <v>25</v>
      </c>
      <c r="E57" s="21" t="str">
        <f>'6'!F2</f>
        <v>248 / 328</v>
      </c>
      <c r="F57" s="22">
        <v>2</v>
      </c>
    </row>
    <row r="58" spans="1:6" ht="17.399999999999999">
      <c r="A58" s="17" t="s">
        <v>97</v>
      </c>
      <c r="B58" s="18" t="str">
        <f>HYPERLINK("https://codeforces.com/profile/Sherry_103","Sherry_103")</f>
        <v>Sherry_103</v>
      </c>
      <c r="C58" s="19" t="s">
        <v>33</v>
      </c>
      <c r="D58" s="20" t="s">
        <v>25</v>
      </c>
      <c r="E58" s="21" t="str">
        <f>'6'!G2</f>
        <v>167 / 328</v>
      </c>
      <c r="F58" s="22">
        <v>2</v>
      </c>
    </row>
    <row r="59" spans="1:6" ht="17.399999999999999">
      <c r="A59" s="10" t="s">
        <v>23</v>
      </c>
      <c r="B59" s="11" t="str">
        <f>HYPERLINK("https://codeforces.com/profile/Al-Zahraa","Al-Zahraa")</f>
        <v>Al-Zahraa</v>
      </c>
      <c r="C59" s="12" t="s">
        <v>24</v>
      </c>
      <c r="D59" s="13" t="s">
        <v>25</v>
      </c>
      <c r="E59" s="14" t="str">
        <f>'6'!K2</f>
        <v>278 / 328</v>
      </c>
      <c r="F59" s="15">
        <v>3</v>
      </c>
    </row>
    <row r="60" spans="1:6" ht="17.399999999999999">
      <c r="A60" s="17" t="s">
        <v>48</v>
      </c>
      <c r="B60" s="11" t="str">
        <f>HYPERLINK("https://codeforces.com/profile/Shahd_Elkarn","Shahd_Elkarn")</f>
        <v>Shahd_Elkarn</v>
      </c>
      <c r="C60" s="19" t="s">
        <v>24</v>
      </c>
      <c r="D60" s="20" t="s">
        <v>25</v>
      </c>
      <c r="E60" s="21" t="str">
        <f>'6'!J2</f>
        <v>244 / 328</v>
      </c>
      <c r="F60" s="22">
        <v>2</v>
      </c>
    </row>
    <row r="61" spans="1:6" ht="17.399999999999999">
      <c r="A61" s="17" t="s">
        <v>76</v>
      </c>
      <c r="B61" s="11" t="str">
        <f>HYPERLINK("https://codeforces.com/profile/Nadia.Mostafa","Nadia.Mostafa")</f>
        <v>Nadia.Mostafa</v>
      </c>
      <c r="C61" s="19" t="s">
        <v>24</v>
      </c>
      <c r="D61" s="20" t="s">
        <v>25</v>
      </c>
      <c r="E61" s="21" t="str">
        <f>'6'!I2</f>
        <v>209 / 328</v>
      </c>
      <c r="F61" s="22">
        <v>2</v>
      </c>
    </row>
    <row r="62" spans="1:6" ht="17.399999999999999">
      <c r="A62" s="17" t="s">
        <v>86</v>
      </c>
      <c r="B62" s="18" t="str">
        <f>HYPERLINK("https://codeforces.com/profile/Shoshohamza786","Shoshohamza786")</f>
        <v>Shoshohamza786</v>
      </c>
      <c r="C62" s="19" t="s">
        <v>24</v>
      </c>
      <c r="D62" s="20" t="s">
        <v>25</v>
      </c>
      <c r="E62" s="21" t="str">
        <f>'6'!L2</f>
        <v>189 / 328</v>
      </c>
      <c r="F62" s="22">
        <v>1</v>
      </c>
    </row>
    <row r="63" spans="1:6" ht="17.399999999999999">
      <c r="A63" s="17" t="s">
        <v>91</v>
      </c>
      <c r="B63" s="18" t="str">
        <f>HYPERLINK("https://codeforces.com/profile/ace_110","ace_110")</f>
        <v>ace_110</v>
      </c>
      <c r="C63" s="19" t="s">
        <v>24</v>
      </c>
      <c r="D63" s="20" t="s">
        <v>25</v>
      </c>
      <c r="E63" s="21" t="str">
        <f>'6'!H2</f>
        <v>180 / 328</v>
      </c>
      <c r="F63" s="22">
        <v>2</v>
      </c>
    </row>
    <row r="64" spans="1:6" ht="17.399999999999999">
      <c r="A64" s="17" t="s">
        <v>40</v>
      </c>
      <c r="B64" s="11" t="str">
        <f>HYPERLINK("https://codeforces.com/profile/Shahd1004","Shahd1004")</f>
        <v>Shahd1004</v>
      </c>
      <c r="C64" s="19" t="s">
        <v>41</v>
      </c>
      <c r="D64" s="20" t="s">
        <v>31</v>
      </c>
      <c r="E64" s="21" t="str">
        <f>'7'!F2</f>
        <v>254 / 328</v>
      </c>
      <c r="F64" s="22">
        <v>1</v>
      </c>
    </row>
    <row r="65" spans="1:6" ht="17.399999999999999">
      <c r="A65" s="17" t="s">
        <v>59</v>
      </c>
      <c r="B65" s="18" t="str">
        <f>HYPERLINK("https://codeforces.com/profile/JannahAyman","JannahAyman")</f>
        <v>JannahAyman</v>
      </c>
      <c r="C65" s="19" t="s">
        <v>41</v>
      </c>
      <c r="D65" s="20" t="s">
        <v>31</v>
      </c>
      <c r="E65" s="21" t="str">
        <f>'7'!C2</f>
        <v>228 / 328</v>
      </c>
      <c r="F65" s="22">
        <v>1</v>
      </c>
    </row>
    <row r="66" spans="1:6" ht="17.399999999999999">
      <c r="A66" s="17" t="s">
        <v>64</v>
      </c>
      <c r="B66" s="11" t="str">
        <f>HYPERLINK("https://codeforces.com/profile/Aliaaezz320","Aliaaezz320")</f>
        <v>Aliaaezz320</v>
      </c>
      <c r="C66" s="19" t="s">
        <v>41</v>
      </c>
      <c r="D66" s="20" t="s">
        <v>31</v>
      </c>
      <c r="E66" s="21" t="str">
        <f>'7'!H2</f>
        <v>223 / 328</v>
      </c>
      <c r="F66" s="22">
        <v>2</v>
      </c>
    </row>
    <row r="67" spans="1:6" ht="17.399999999999999">
      <c r="A67" s="17" t="s">
        <v>82</v>
      </c>
      <c r="B67" s="18" t="str">
        <f>HYPERLINK("https://codeforces.com/profile/ranaosama4264","ranaosama4264")</f>
        <v>ranaosama4264</v>
      </c>
      <c r="C67" s="19" t="s">
        <v>41</v>
      </c>
      <c r="D67" s="20" t="s">
        <v>31</v>
      </c>
      <c r="E67" s="21" t="str">
        <f>'7'!D2</f>
        <v>193 / 328</v>
      </c>
      <c r="F67" s="22">
        <v>3</v>
      </c>
    </row>
    <row r="68" spans="1:6" ht="17.399999999999999">
      <c r="A68" s="17" t="s">
        <v>88</v>
      </c>
      <c r="B68" s="18" t="str">
        <f>HYPERLINK("https://codeforces.com/profile/Rawan.Sotohy","Rawan.Sotohy")</f>
        <v>Rawan.Sotohy</v>
      </c>
      <c r="C68" s="19" t="s">
        <v>41</v>
      </c>
      <c r="D68" s="20" t="s">
        <v>31</v>
      </c>
      <c r="E68" s="21" t="str">
        <f>'7'!E2</f>
        <v>186 / 328</v>
      </c>
      <c r="F68" s="22">
        <v>1</v>
      </c>
    </row>
    <row r="69" spans="1:6" ht="17.399999999999999">
      <c r="A69" s="17" t="s">
        <v>29</v>
      </c>
      <c r="B69" s="18" t="str">
        <f>HYPERLINK("https://codeforces.com/profile/Gh-","Gh-")</f>
        <v>Gh-</v>
      </c>
      <c r="C69" s="19" t="s">
        <v>30</v>
      </c>
      <c r="D69" s="20" t="s">
        <v>31</v>
      </c>
      <c r="E69" s="21" t="str">
        <f>'7'!K2</f>
        <v>261 / 328</v>
      </c>
      <c r="F69" s="22">
        <v>2</v>
      </c>
    </row>
    <row r="70" spans="1:6" ht="17.399999999999999">
      <c r="A70" s="17" t="s">
        <v>56</v>
      </c>
      <c r="B70" s="11" t="str">
        <f>HYPERLINK("https://codeforces.com/profile/zinab-mohamed","zinab-mohamed")</f>
        <v>zinab-mohamed</v>
      </c>
      <c r="C70" s="19" t="s">
        <v>30</v>
      </c>
      <c r="D70" s="20" t="s">
        <v>57</v>
      </c>
      <c r="E70" s="21" t="str">
        <f>'8'!C2</f>
        <v>230 / 328</v>
      </c>
      <c r="F70" s="22">
        <v>2</v>
      </c>
    </row>
    <row r="71" spans="1:6" ht="17.399999999999999">
      <c r="A71" s="17" t="s">
        <v>74</v>
      </c>
      <c r="B71" s="11" t="str">
        <f>HYPERLINK("https://codeforces.com/profile/hanaa_Elshreif","hanaa_Elshreif")</f>
        <v>hanaa_Elshreif</v>
      </c>
      <c r="C71" s="19" t="s">
        <v>30</v>
      </c>
      <c r="D71" s="20" t="s">
        <v>31</v>
      </c>
      <c r="E71" s="21" t="str">
        <f>'7'!I2</f>
        <v>214 / 328</v>
      </c>
      <c r="F71" s="22">
        <v>2</v>
      </c>
    </row>
    <row r="72" spans="1:6" ht="17.399999999999999">
      <c r="A72" s="17" t="s">
        <v>80</v>
      </c>
      <c r="B72" s="11" t="str">
        <f>HYPERLINK("https://codeforces.com/profile/Maria_Ayman","Maria_Ayman")</f>
        <v>Maria_Ayman</v>
      </c>
      <c r="C72" s="19" t="s">
        <v>30</v>
      </c>
      <c r="D72" s="20" t="s">
        <v>31</v>
      </c>
      <c r="E72" s="21" t="str">
        <f>'7'!J2</f>
        <v>195 / 328</v>
      </c>
      <c r="F72" s="22">
        <v>3</v>
      </c>
    </row>
    <row r="73" spans="1:6" ht="17.399999999999999">
      <c r="A73" s="17" t="s">
        <v>96</v>
      </c>
      <c r="B73" s="18" t="str">
        <f>HYPERLINK("https://codeforces.com/profile/Sohila2","Sohila2")</f>
        <v>Sohila2</v>
      </c>
      <c r="C73" s="19" t="s">
        <v>30</v>
      </c>
      <c r="D73" s="20" t="s">
        <v>31</v>
      </c>
      <c r="E73" s="21" t="str">
        <f>'7'!L2</f>
        <v>167 / 328</v>
      </c>
      <c r="F73" s="22">
        <v>1</v>
      </c>
    </row>
  </sheetData>
  <mergeCells count="1">
    <mergeCell ref="A1:F1"/>
  </mergeCells>
  <hyperlinks>
    <hyperlink ref="D3" location="'1'!A1" display="Sheet 1"/>
    <hyperlink ref="D4" location="'1'!A1" display="Sheet 1"/>
    <hyperlink ref="D5" location="'1'!A1" display="Sheet 1"/>
    <hyperlink ref="D6" location="'1'!A1" display="Sheet 1"/>
    <hyperlink ref="D7" location="'1'!A1" display="Sheet 1"/>
    <hyperlink ref="D8" location="'1'!A1" display="Sheet 1"/>
    <hyperlink ref="D9" location="'1'!A1" display="Sheet 1"/>
    <hyperlink ref="D10" location="'1'!A1" display="Sheet 1"/>
    <hyperlink ref="D11" location="'1'!A1" display="Sheet 1"/>
    <hyperlink ref="D12" location="'2'!A1" display="Sheet 2"/>
    <hyperlink ref="D13" location="'1'!A1" display="Sheet 1"/>
    <hyperlink ref="D14" location="'2'!A1" display="Sheet 2"/>
    <hyperlink ref="D15" location="'2'!A1" display="Sheet 2"/>
    <hyperlink ref="D16" location="'2'!A1" display="Sheet 2"/>
    <hyperlink ref="D17" location="'7'!A1" display="Sheet 7"/>
    <hyperlink ref="D18" location="'2'!A1" display="Sheet 2"/>
    <hyperlink ref="D19" location="'2'!A1" display="Sheet 2"/>
    <hyperlink ref="D20" location="'2'!A1" display="Sheet 2"/>
    <hyperlink ref="D21" location="'2'!A1" display="Sheet 2"/>
    <hyperlink ref="D22" location="'2'!A1" display="Sheet 2"/>
    <hyperlink ref="D23" location="'3'!A1" display="Sheet 3"/>
    <hyperlink ref="D24" location="'3'!A1" display="Sheet 3"/>
    <hyperlink ref="D25" location="'2'!A1" display="Sheet 2"/>
    <hyperlink ref="D26" location="'3'!A1" display="Sheet 3"/>
    <hyperlink ref="D27" location="'3'!A1" display="Sheet 3"/>
    <hyperlink ref="D28" location="'3'!A1" display="Sheet 3"/>
    <hyperlink ref="D29" location="'3'!A1" display="Sheet 3"/>
    <hyperlink ref="D30" location="'3'!A1" display="Sheet 3"/>
    <hyperlink ref="D31" location="'3'!A1" display="Sheet 3"/>
    <hyperlink ref="D32" location="'4'!A1" display="Sheet 4"/>
    <hyperlink ref="D33" location="'3'!A1" display="Sheet 3"/>
    <hyperlink ref="D34" location="'4'!A1" display="Sheet 4"/>
    <hyperlink ref="D35" location="'4'!A1" display="Sheet 4"/>
    <hyperlink ref="D36" location="'3'!A1" display="Sheet 3"/>
    <hyperlink ref="D37" location="'4'!A1" display="Sheet 4"/>
    <hyperlink ref="D38" location="'4'!A1" display="Sheet 4"/>
    <hyperlink ref="D39" location="'4'!A1" display="Sheet 4"/>
    <hyperlink ref="D40" location="'4'!A1" display="Sheet 4"/>
    <hyperlink ref="D41" location="'4'!A1" display="Sheet 4"/>
    <hyperlink ref="D42" location="'4'!A1" display="Sheet 4"/>
    <hyperlink ref="D43" location="'5'!A1" display="Sheet 5"/>
    <hyperlink ref="D44" location="'5'!A1" display="Sheet 5"/>
    <hyperlink ref="D45" location="'4'!A1" display="Sheet 4"/>
    <hyperlink ref="D46" location="'5'!A1" display="Sheet 5"/>
    <hyperlink ref="D47" location="'5'!A1" display="Sheet 5"/>
    <hyperlink ref="D48" location="'5'!A1" display="Sheet 5"/>
    <hyperlink ref="D49" location="'5'!A1" display="Sheet 5"/>
    <hyperlink ref="D50" location="'5'!A1" display="Sheet 5"/>
    <hyperlink ref="D51" location="'5'!A1" display="Sheet 5"/>
    <hyperlink ref="D52" location="'5'!A1" display="Sheet 5"/>
    <hyperlink ref="D53" location="'5'!A1" display="Sheet 5"/>
    <hyperlink ref="D54" location="'6'!A1" display="Sheet 6"/>
    <hyperlink ref="D55" location="'6'!A1" display="Sheet 6"/>
    <hyperlink ref="D56" location="'6'!A1" display="Sheet 6"/>
    <hyperlink ref="D57" location="'6'!A1" display="Sheet 6"/>
    <hyperlink ref="D58" location="'6'!A1" display="Sheet 6"/>
    <hyperlink ref="D59" location="'6'!A1" display="Sheet 6"/>
    <hyperlink ref="D60" location="'6'!A1" display="Sheet 6"/>
    <hyperlink ref="D61" location="'6'!A1" display="Sheet 6"/>
    <hyperlink ref="D62" location="'6'!A1" display="Sheet 6"/>
    <hyperlink ref="D63" location="'6'!A1" display="Sheet 6"/>
    <hyperlink ref="D64" location="'7'!A1" display="Sheet 7"/>
    <hyperlink ref="D65" location="'7'!A1" display="Sheet 7"/>
    <hyperlink ref="D66" location="'7'!A1" display="Sheet 7"/>
    <hyperlink ref="D67" location="'7'!A1" display="Sheet 7"/>
    <hyperlink ref="D68" location="'7'!A1" display="Sheet 7"/>
    <hyperlink ref="D69" location="'7'!A1" display="Sheet 7"/>
    <hyperlink ref="D70" location="'8'!A1" display="Sheet 8"/>
    <hyperlink ref="D71" location="'7'!A1" display="Sheet 7"/>
    <hyperlink ref="D72" location="'7'!A1" display="Sheet 7"/>
    <hyperlink ref="D73" location="'7'!A1" display="Sheet 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EA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.75" customHeight="1"/>
  <cols>
    <col min="1" max="1" width="24.21875" customWidth="1"/>
    <col min="2" max="2" width="8.77734375" customWidth="1"/>
    <col min="3" max="131" width="8" customWidth="1"/>
  </cols>
  <sheetData>
    <row r="1" spans="1:131" ht="15.75" customHeight="1">
      <c r="A1" s="132"/>
      <c r="B1" s="133" t="s">
        <v>231</v>
      </c>
      <c r="C1" s="134" t="s">
        <v>232</v>
      </c>
      <c r="D1" s="134" t="s">
        <v>233</v>
      </c>
      <c r="E1" s="134" t="s">
        <v>234</v>
      </c>
      <c r="F1" s="134" t="s">
        <v>235</v>
      </c>
      <c r="G1" s="134" t="s">
        <v>236</v>
      </c>
      <c r="H1" s="134" t="s">
        <v>237</v>
      </c>
      <c r="I1" s="134" t="s">
        <v>238</v>
      </c>
      <c r="J1" s="134" t="s">
        <v>237</v>
      </c>
      <c r="K1" s="134" t="s">
        <v>239</v>
      </c>
      <c r="L1" s="134" t="s">
        <v>240</v>
      </c>
      <c r="M1" s="134" t="s">
        <v>241</v>
      </c>
      <c r="N1" s="134" t="s">
        <v>242</v>
      </c>
      <c r="O1" s="134" t="s">
        <v>243</v>
      </c>
      <c r="P1" s="134" t="s">
        <v>244</v>
      </c>
      <c r="Q1" s="134" t="s">
        <v>245</v>
      </c>
      <c r="R1" s="134" t="s">
        <v>246</v>
      </c>
      <c r="S1" s="134" t="s">
        <v>245</v>
      </c>
      <c r="T1" s="134" t="s">
        <v>247</v>
      </c>
      <c r="U1" s="134" t="s">
        <v>248</v>
      </c>
      <c r="V1" s="134" t="s">
        <v>249</v>
      </c>
      <c r="W1" s="134" t="s">
        <v>250</v>
      </c>
      <c r="X1" s="134" t="s">
        <v>251</v>
      </c>
      <c r="Y1" s="134" t="s">
        <v>251</v>
      </c>
      <c r="Z1" s="134" t="s">
        <v>252</v>
      </c>
      <c r="AA1" s="134" t="s">
        <v>253</v>
      </c>
      <c r="AB1" s="134" t="s">
        <v>254</v>
      </c>
      <c r="AC1" s="134" t="s">
        <v>253</v>
      </c>
      <c r="AD1" s="134" t="s">
        <v>255</v>
      </c>
      <c r="AE1" s="134" t="s">
        <v>256</v>
      </c>
      <c r="AF1" s="134" t="s">
        <v>257</v>
      </c>
      <c r="AG1" s="134" t="s">
        <v>256</v>
      </c>
      <c r="AH1" s="134" t="s">
        <v>258</v>
      </c>
      <c r="AI1" s="134" t="s">
        <v>259</v>
      </c>
      <c r="AJ1" s="134" t="s">
        <v>260</v>
      </c>
      <c r="AK1" s="134" t="s">
        <v>261</v>
      </c>
      <c r="AL1" s="134" t="s">
        <v>262</v>
      </c>
      <c r="AM1" s="134" t="s">
        <v>263</v>
      </c>
      <c r="AN1" s="134" t="s">
        <v>264</v>
      </c>
      <c r="AO1" s="134" t="s">
        <v>265</v>
      </c>
      <c r="AP1" s="134" t="s">
        <v>266</v>
      </c>
      <c r="AQ1" s="134" t="s">
        <v>267</v>
      </c>
      <c r="AR1" s="134" t="s">
        <v>268</v>
      </c>
      <c r="AS1" s="134" t="s">
        <v>269</v>
      </c>
      <c r="AT1" s="134" t="s">
        <v>270</v>
      </c>
      <c r="AU1" s="134" t="s">
        <v>269</v>
      </c>
      <c r="AV1" s="134" t="s">
        <v>271</v>
      </c>
      <c r="AW1" s="134" t="s">
        <v>272</v>
      </c>
      <c r="AX1" s="134" t="s">
        <v>273</v>
      </c>
      <c r="AY1" s="134" t="s">
        <v>274</v>
      </c>
      <c r="AZ1" s="134" t="s">
        <v>275</v>
      </c>
      <c r="BA1" s="134" t="s">
        <v>276</v>
      </c>
      <c r="BB1" s="134" t="s">
        <v>277</v>
      </c>
      <c r="BC1" s="134" t="s">
        <v>276</v>
      </c>
      <c r="BD1" s="134" t="s">
        <v>277</v>
      </c>
      <c r="BE1" s="134" t="s">
        <v>276</v>
      </c>
      <c r="BF1" s="134" t="s">
        <v>278</v>
      </c>
      <c r="BG1" s="134" t="s">
        <v>279</v>
      </c>
      <c r="BH1" s="134" t="s">
        <v>280</v>
      </c>
      <c r="BI1" s="134" t="s">
        <v>281</v>
      </c>
      <c r="BJ1" s="134" t="s">
        <v>282</v>
      </c>
      <c r="BK1" s="134" t="s">
        <v>283</v>
      </c>
      <c r="BL1" s="134" t="s">
        <v>284</v>
      </c>
      <c r="BM1" s="134" t="s">
        <v>285</v>
      </c>
      <c r="BN1" s="134" t="s">
        <v>284</v>
      </c>
      <c r="BO1" s="134" t="s">
        <v>286</v>
      </c>
      <c r="BP1" s="134" t="s">
        <v>287</v>
      </c>
      <c r="BQ1" s="134" t="s">
        <v>288</v>
      </c>
      <c r="BR1" s="134" t="s">
        <v>289</v>
      </c>
      <c r="BS1" s="134" t="s">
        <v>290</v>
      </c>
      <c r="BT1" s="134" t="s">
        <v>291</v>
      </c>
      <c r="BU1" s="134" t="s">
        <v>292</v>
      </c>
      <c r="BV1" s="134" t="s">
        <v>291</v>
      </c>
      <c r="BW1" s="134" t="s">
        <v>293</v>
      </c>
      <c r="BX1" s="134" t="s">
        <v>294</v>
      </c>
      <c r="BY1" s="134" t="s">
        <v>295</v>
      </c>
      <c r="BZ1" s="134" t="s">
        <v>294</v>
      </c>
      <c r="CA1" s="134" t="s">
        <v>296</v>
      </c>
      <c r="CB1" s="134" t="s">
        <v>297</v>
      </c>
      <c r="CC1" s="134" t="s">
        <v>298</v>
      </c>
      <c r="CD1" s="134" t="s">
        <v>299</v>
      </c>
      <c r="CE1" s="134" t="s">
        <v>300</v>
      </c>
      <c r="CF1" s="134" t="s">
        <v>301</v>
      </c>
      <c r="CG1" s="134" t="s">
        <v>302</v>
      </c>
      <c r="CH1" s="134" t="s">
        <v>303</v>
      </c>
      <c r="CI1" s="134" t="s">
        <v>304</v>
      </c>
      <c r="CJ1" s="134" t="s">
        <v>305</v>
      </c>
      <c r="CK1" s="134" t="s">
        <v>304</v>
      </c>
      <c r="CL1" s="134" t="s">
        <v>306</v>
      </c>
      <c r="CM1" s="134" t="s">
        <v>307</v>
      </c>
      <c r="CN1" s="134" t="s">
        <v>308</v>
      </c>
      <c r="CO1" s="134" t="s">
        <v>309</v>
      </c>
      <c r="CP1" s="134" t="s">
        <v>310</v>
      </c>
      <c r="CQ1" s="134" t="s">
        <v>311</v>
      </c>
      <c r="CR1" s="134" t="s">
        <v>310</v>
      </c>
      <c r="CS1" s="134" t="s">
        <v>312</v>
      </c>
      <c r="CT1" s="134" t="s">
        <v>313</v>
      </c>
      <c r="CU1" s="134" t="s">
        <v>314</v>
      </c>
      <c r="CV1" s="134" t="s">
        <v>315</v>
      </c>
      <c r="CW1" s="134" t="s">
        <v>316</v>
      </c>
      <c r="CX1" s="134" t="s">
        <v>317</v>
      </c>
      <c r="CY1" s="134" t="s">
        <v>318</v>
      </c>
      <c r="CZ1" s="134" t="s">
        <v>317</v>
      </c>
      <c r="DA1" s="134" t="s">
        <v>319</v>
      </c>
      <c r="DB1" s="134" t="s">
        <v>320</v>
      </c>
      <c r="DC1" s="134" t="s">
        <v>321</v>
      </c>
      <c r="DD1" s="134" t="s">
        <v>322</v>
      </c>
      <c r="DE1" s="134" t="s">
        <v>323</v>
      </c>
      <c r="DF1" s="134" t="s">
        <v>324</v>
      </c>
      <c r="DG1" s="134" t="s">
        <v>325</v>
      </c>
      <c r="DH1" s="134" t="s">
        <v>326</v>
      </c>
      <c r="DI1" s="134" t="s">
        <v>327</v>
      </c>
      <c r="DJ1" s="134" t="s">
        <v>328</v>
      </c>
      <c r="DK1" s="134" t="s">
        <v>329</v>
      </c>
      <c r="DL1" s="134" t="s">
        <v>330</v>
      </c>
      <c r="DM1" s="134" t="s">
        <v>331</v>
      </c>
      <c r="DN1" s="134" t="s">
        <v>332</v>
      </c>
      <c r="DO1" s="134" t="s">
        <v>333</v>
      </c>
      <c r="DP1" s="134" t="s">
        <v>334</v>
      </c>
      <c r="DQ1" s="134" t="s">
        <v>335</v>
      </c>
      <c r="DR1" s="134" t="s">
        <v>336</v>
      </c>
      <c r="DS1" s="134" t="s">
        <v>337</v>
      </c>
      <c r="DT1" s="134" t="s">
        <v>338</v>
      </c>
      <c r="DU1" s="134" t="s">
        <v>339</v>
      </c>
      <c r="DV1" s="134" t="s">
        <v>340</v>
      </c>
      <c r="DW1" s="134" t="s">
        <v>341</v>
      </c>
      <c r="DX1" s="134" t="s">
        <v>342</v>
      </c>
      <c r="DY1" s="134" t="s">
        <v>343</v>
      </c>
      <c r="DZ1" s="134" t="s">
        <v>344</v>
      </c>
      <c r="EA1" s="134" t="s">
        <v>345</v>
      </c>
    </row>
    <row r="2" spans="1:131" ht="15.75" customHeight="1">
      <c r="A2" s="135" t="s">
        <v>348</v>
      </c>
      <c r="B2" s="136">
        <v>3</v>
      </c>
      <c r="C2" s="137">
        <v>5</v>
      </c>
      <c r="D2" s="138">
        <v>0</v>
      </c>
      <c r="E2" s="138">
        <v>7</v>
      </c>
      <c r="F2" s="138">
        <v>5</v>
      </c>
      <c r="G2" s="137">
        <v>5</v>
      </c>
      <c r="H2" s="137">
        <v>0</v>
      </c>
      <c r="I2" s="138">
        <v>9</v>
      </c>
      <c r="J2" s="137">
        <v>0</v>
      </c>
      <c r="K2" s="137">
        <v>0</v>
      </c>
      <c r="L2" s="137">
        <v>0</v>
      </c>
      <c r="M2" s="137">
        <v>0</v>
      </c>
      <c r="N2" s="138">
        <v>5</v>
      </c>
      <c r="O2" s="137">
        <v>0</v>
      </c>
      <c r="P2" s="138">
        <v>13</v>
      </c>
      <c r="Q2" s="137">
        <v>0</v>
      </c>
      <c r="R2" s="138">
        <v>0</v>
      </c>
      <c r="S2" s="137">
        <v>0</v>
      </c>
      <c r="T2" s="138">
        <v>0</v>
      </c>
      <c r="U2" s="138">
        <v>0</v>
      </c>
      <c r="V2" s="138">
        <v>0</v>
      </c>
      <c r="W2" s="138">
        <v>4</v>
      </c>
      <c r="X2" s="137">
        <v>6</v>
      </c>
      <c r="Y2" s="137">
        <v>6</v>
      </c>
      <c r="Z2" s="137">
        <v>0</v>
      </c>
      <c r="AA2" s="137">
        <v>0</v>
      </c>
      <c r="AB2" s="138">
        <v>3</v>
      </c>
      <c r="AC2" s="137">
        <v>0</v>
      </c>
      <c r="AD2" s="137">
        <v>0</v>
      </c>
      <c r="AE2" s="138">
        <v>4</v>
      </c>
      <c r="AF2" s="138">
        <v>4</v>
      </c>
      <c r="AG2" s="137">
        <v>0</v>
      </c>
      <c r="AH2" s="138">
        <v>0</v>
      </c>
      <c r="AI2" s="138">
        <v>0</v>
      </c>
      <c r="AJ2" s="137">
        <v>0</v>
      </c>
      <c r="AK2" s="138">
        <v>2</v>
      </c>
      <c r="AL2" s="138">
        <v>1</v>
      </c>
      <c r="AM2" s="137">
        <v>0</v>
      </c>
      <c r="AN2" s="137">
        <v>0</v>
      </c>
      <c r="AO2" s="138">
        <v>0</v>
      </c>
      <c r="AP2" s="137">
        <v>0</v>
      </c>
      <c r="AQ2" s="138">
        <v>0</v>
      </c>
      <c r="AR2" s="137">
        <v>0</v>
      </c>
      <c r="AS2" s="137">
        <v>0</v>
      </c>
      <c r="AT2" s="138">
        <v>1</v>
      </c>
      <c r="AU2" s="137">
        <v>1</v>
      </c>
      <c r="AV2" s="137">
        <v>4</v>
      </c>
      <c r="AW2" s="138">
        <v>0</v>
      </c>
      <c r="AX2" s="137">
        <v>0</v>
      </c>
      <c r="AY2" s="138">
        <v>0</v>
      </c>
      <c r="AZ2" s="138">
        <v>5</v>
      </c>
      <c r="BA2" s="137">
        <v>2</v>
      </c>
      <c r="BB2" s="137">
        <v>3</v>
      </c>
      <c r="BC2" s="138">
        <v>0</v>
      </c>
      <c r="BD2" s="138">
        <v>6</v>
      </c>
      <c r="BE2" s="138">
        <v>0</v>
      </c>
      <c r="BF2" s="138">
        <v>1</v>
      </c>
      <c r="BG2" s="138">
        <v>10</v>
      </c>
      <c r="BH2" s="138">
        <v>4</v>
      </c>
      <c r="BI2" s="138">
        <v>6</v>
      </c>
      <c r="BJ2" s="138">
        <v>5</v>
      </c>
      <c r="BK2" s="138">
        <v>3</v>
      </c>
      <c r="BL2" s="138">
        <v>3</v>
      </c>
      <c r="BM2" s="138">
        <v>6</v>
      </c>
      <c r="BN2" s="138">
        <v>0</v>
      </c>
      <c r="BO2" s="138">
        <v>1</v>
      </c>
      <c r="BP2" s="138">
        <v>1</v>
      </c>
      <c r="BQ2" s="138">
        <v>14</v>
      </c>
      <c r="BR2" s="138">
        <v>9</v>
      </c>
      <c r="BS2" s="138">
        <v>1</v>
      </c>
      <c r="BT2" s="138">
        <v>2</v>
      </c>
      <c r="BU2" s="138">
        <v>2</v>
      </c>
      <c r="BV2" s="137">
        <v>0</v>
      </c>
      <c r="BW2" s="138">
        <v>0</v>
      </c>
      <c r="BX2" s="137">
        <v>0</v>
      </c>
      <c r="BY2" s="138">
        <v>0</v>
      </c>
      <c r="BZ2" s="137">
        <v>4</v>
      </c>
      <c r="CA2" s="138">
        <v>0</v>
      </c>
      <c r="CB2" s="138">
        <v>0</v>
      </c>
      <c r="CC2" s="138">
        <v>10</v>
      </c>
      <c r="CD2" s="138">
        <v>0</v>
      </c>
      <c r="CE2" s="138">
        <v>0</v>
      </c>
      <c r="CF2" s="138">
        <v>0</v>
      </c>
      <c r="CG2" s="138">
        <v>0</v>
      </c>
      <c r="CH2" s="137">
        <v>5</v>
      </c>
      <c r="CI2" s="137">
        <v>1</v>
      </c>
      <c r="CJ2" s="137">
        <v>0</v>
      </c>
      <c r="CK2" s="137">
        <v>1</v>
      </c>
      <c r="CL2" s="137">
        <v>5</v>
      </c>
      <c r="CM2" s="138">
        <v>3</v>
      </c>
      <c r="CN2" s="137">
        <v>0</v>
      </c>
      <c r="CO2" s="138">
        <v>3</v>
      </c>
      <c r="CP2" s="137">
        <v>1</v>
      </c>
      <c r="CQ2" s="138">
        <v>1</v>
      </c>
      <c r="CR2" s="138">
        <v>3</v>
      </c>
      <c r="CS2" s="137">
        <v>0</v>
      </c>
      <c r="CT2" s="138">
        <v>4</v>
      </c>
      <c r="CU2" s="138">
        <v>5</v>
      </c>
      <c r="CV2" s="137">
        <v>0</v>
      </c>
      <c r="CW2" s="138">
        <v>1</v>
      </c>
      <c r="CX2" s="138">
        <v>1</v>
      </c>
      <c r="CY2" s="138">
        <v>2</v>
      </c>
      <c r="CZ2" s="138">
        <v>4</v>
      </c>
      <c r="DA2" s="138">
        <v>3</v>
      </c>
      <c r="DB2" s="138">
        <v>4</v>
      </c>
      <c r="DC2" s="138">
        <v>3</v>
      </c>
      <c r="DD2" s="138">
        <v>1</v>
      </c>
      <c r="DE2" s="138">
        <v>1</v>
      </c>
      <c r="DF2" s="137">
        <v>0</v>
      </c>
      <c r="DG2" s="137">
        <v>0</v>
      </c>
      <c r="DH2" s="138">
        <v>2</v>
      </c>
      <c r="DI2" s="138">
        <v>5</v>
      </c>
      <c r="DJ2" s="138">
        <v>5</v>
      </c>
      <c r="DK2" s="137">
        <v>0</v>
      </c>
      <c r="DL2" s="138">
        <v>1</v>
      </c>
      <c r="DM2" s="138">
        <v>2</v>
      </c>
      <c r="DN2" s="138">
        <v>1</v>
      </c>
      <c r="DO2" s="137">
        <v>0</v>
      </c>
      <c r="DP2" s="138">
        <v>2</v>
      </c>
      <c r="DQ2" s="137">
        <v>0</v>
      </c>
      <c r="DR2" s="137">
        <v>0</v>
      </c>
      <c r="DS2" s="137">
        <v>0</v>
      </c>
      <c r="DT2" s="137">
        <v>0</v>
      </c>
      <c r="DU2" s="137">
        <v>0</v>
      </c>
      <c r="DV2" s="137">
        <v>0</v>
      </c>
      <c r="DW2" s="137">
        <v>0</v>
      </c>
      <c r="DX2" s="137">
        <v>0</v>
      </c>
      <c r="DY2" s="138">
        <v>1</v>
      </c>
      <c r="DZ2" s="137">
        <v>0</v>
      </c>
      <c r="EA2" s="137">
        <v>0</v>
      </c>
    </row>
    <row r="3" spans="1:131" ht="15.75" customHeight="1">
      <c r="A3" s="135" t="s">
        <v>117</v>
      </c>
      <c r="B3" s="136">
        <v>3</v>
      </c>
      <c r="C3" s="138">
        <v>0</v>
      </c>
      <c r="D3" s="137">
        <v>0</v>
      </c>
      <c r="E3" s="137">
        <v>0</v>
      </c>
      <c r="F3" s="137">
        <v>26</v>
      </c>
      <c r="G3" s="137">
        <v>0</v>
      </c>
      <c r="H3" s="137">
        <v>0</v>
      </c>
      <c r="I3" s="137">
        <v>10</v>
      </c>
      <c r="J3" s="137">
        <v>3</v>
      </c>
      <c r="K3" s="137">
        <v>3</v>
      </c>
      <c r="L3" s="137">
        <v>4</v>
      </c>
      <c r="M3" s="137">
        <v>1</v>
      </c>
      <c r="N3" s="137">
        <v>2</v>
      </c>
      <c r="O3" s="137">
        <v>5</v>
      </c>
      <c r="P3" s="137">
        <v>0</v>
      </c>
      <c r="Q3" s="137">
        <v>0</v>
      </c>
      <c r="R3" s="138">
        <v>12</v>
      </c>
      <c r="S3" s="137">
        <v>4</v>
      </c>
      <c r="T3" s="137">
        <v>1</v>
      </c>
      <c r="U3" s="137">
        <v>3</v>
      </c>
      <c r="V3" s="137">
        <v>5</v>
      </c>
      <c r="W3" s="137">
        <v>1</v>
      </c>
      <c r="X3" s="137">
        <v>0</v>
      </c>
      <c r="Y3" s="137">
        <v>1</v>
      </c>
      <c r="Z3" s="137">
        <v>0</v>
      </c>
      <c r="AA3" s="137">
        <v>0</v>
      </c>
      <c r="AB3" s="137">
        <v>5</v>
      </c>
      <c r="AC3" s="137">
        <v>0</v>
      </c>
      <c r="AD3" s="137">
        <v>2</v>
      </c>
      <c r="AE3" s="137">
        <v>2</v>
      </c>
      <c r="AF3" s="137">
        <v>6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1</v>
      </c>
      <c r="AM3" s="137">
        <v>2</v>
      </c>
      <c r="AN3" s="137">
        <v>0</v>
      </c>
      <c r="AO3" s="137">
        <v>0</v>
      </c>
      <c r="AP3" s="137">
        <v>2</v>
      </c>
      <c r="AQ3" s="137">
        <v>1</v>
      </c>
      <c r="AR3" s="137">
        <v>0</v>
      </c>
      <c r="AS3" s="137">
        <v>0</v>
      </c>
      <c r="AT3" s="138">
        <v>3</v>
      </c>
      <c r="AU3" s="137">
        <v>1</v>
      </c>
      <c r="AV3" s="137">
        <v>1</v>
      </c>
      <c r="AW3" s="137">
        <v>0</v>
      </c>
      <c r="AX3" s="137">
        <v>0</v>
      </c>
      <c r="AY3" s="137">
        <v>0</v>
      </c>
      <c r="AZ3" s="138">
        <v>0</v>
      </c>
      <c r="BA3" s="137">
        <v>0</v>
      </c>
      <c r="BB3" s="138">
        <v>7</v>
      </c>
      <c r="BC3" s="138">
        <v>0</v>
      </c>
      <c r="BD3" s="138">
        <v>9</v>
      </c>
      <c r="BE3" s="137">
        <v>0</v>
      </c>
      <c r="BF3" s="138">
        <v>10</v>
      </c>
      <c r="BG3" s="138">
        <v>2</v>
      </c>
      <c r="BH3" s="138">
        <v>8</v>
      </c>
      <c r="BI3" s="137">
        <v>8</v>
      </c>
      <c r="BJ3" s="138">
        <v>2</v>
      </c>
      <c r="BK3" s="138">
        <v>5</v>
      </c>
      <c r="BL3" s="138">
        <v>2</v>
      </c>
      <c r="BM3" s="138">
        <v>6</v>
      </c>
      <c r="BN3" s="138">
        <v>1</v>
      </c>
      <c r="BO3" s="138">
        <v>2</v>
      </c>
      <c r="BP3" s="138">
        <v>3</v>
      </c>
      <c r="BQ3" s="137">
        <v>7</v>
      </c>
      <c r="BR3" s="138">
        <v>3</v>
      </c>
      <c r="BS3" s="138">
        <v>1</v>
      </c>
      <c r="BT3" s="138">
        <v>5</v>
      </c>
      <c r="BU3" s="138">
        <v>5</v>
      </c>
      <c r="BV3" s="137">
        <v>0</v>
      </c>
      <c r="BW3" s="137">
        <v>0</v>
      </c>
      <c r="BX3" s="137">
        <v>0</v>
      </c>
      <c r="BY3" s="138">
        <v>0</v>
      </c>
      <c r="BZ3" s="138">
        <v>0</v>
      </c>
      <c r="CA3" s="138">
        <v>5</v>
      </c>
      <c r="CB3" s="138">
        <v>0</v>
      </c>
      <c r="CC3" s="138">
        <v>5</v>
      </c>
      <c r="CD3" s="138">
        <v>4</v>
      </c>
      <c r="CE3" s="138">
        <v>4</v>
      </c>
      <c r="CF3" s="138">
        <v>5</v>
      </c>
      <c r="CG3" s="138">
        <v>4</v>
      </c>
      <c r="CH3" s="138">
        <v>1</v>
      </c>
      <c r="CI3" s="137">
        <v>1</v>
      </c>
      <c r="CJ3" s="137">
        <v>0</v>
      </c>
      <c r="CK3" s="137">
        <v>0</v>
      </c>
      <c r="CL3" s="138">
        <v>4</v>
      </c>
      <c r="CM3" s="138">
        <v>3</v>
      </c>
      <c r="CN3" s="138">
        <v>0</v>
      </c>
      <c r="CO3" s="138">
        <v>2</v>
      </c>
      <c r="CP3" s="137">
        <v>0</v>
      </c>
      <c r="CQ3" s="137">
        <v>5</v>
      </c>
      <c r="CR3" s="138">
        <v>1</v>
      </c>
      <c r="CS3" s="137">
        <v>2</v>
      </c>
      <c r="CT3" s="138">
        <v>3</v>
      </c>
      <c r="CU3" s="138">
        <v>5</v>
      </c>
      <c r="CV3" s="138">
        <v>1</v>
      </c>
      <c r="CW3" s="138">
        <v>1</v>
      </c>
      <c r="CX3" s="138">
        <v>2</v>
      </c>
      <c r="CY3" s="138">
        <v>4</v>
      </c>
      <c r="CZ3" s="137">
        <v>0</v>
      </c>
      <c r="DA3" s="138">
        <v>4</v>
      </c>
      <c r="DB3" s="138">
        <v>6</v>
      </c>
      <c r="DC3" s="138">
        <v>3</v>
      </c>
      <c r="DD3" s="138">
        <v>4</v>
      </c>
      <c r="DE3" s="138">
        <v>2</v>
      </c>
      <c r="DF3" s="137">
        <v>0</v>
      </c>
      <c r="DG3" s="137">
        <v>0</v>
      </c>
      <c r="DH3" s="138">
        <v>5</v>
      </c>
      <c r="DI3" s="138">
        <v>3</v>
      </c>
      <c r="DJ3" s="138">
        <v>2</v>
      </c>
      <c r="DK3" s="138">
        <v>1</v>
      </c>
      <c r="DL3" s="138">
        <v>2</v>
      </c>
      <c r="DM3" s="138">
        <v>2</v>
      </c>
      <c r="DN3" s="138">
        <v>1</v>
      </c>
      <c r="DO3" s="137">
        <v>0</v>
      </c>
      <c r="DP3" s="138">
        <v>-26</v>
      </c>
      <c r="DQ3" s="138">
        <v>26</v>
      </c>
      <c r="DR3" s="137">
        <v>0</v>
      </c>
      <c r="DS3" s="137">
        <v>0</v>
      </c>
      <c r="DT3" s="138">
        <v>2</v>
      </c>
      <c r="DU3" s="138">
        <v>1</v>
      </c>
      <c r="DV3" s="137">
        <v>0</v>
      </c>
      <c r="DW3" s="137">
        <v>0</v>
      </c>
      <c r="DX3" s="137">
        <v>0</v>
      </c>
      <c r="DY3" s="137">
        <v>0</v>
      </c>
      <c r="DZ3" s="137">
        <v>0</v>
      </c>
      <c r="EA3" s="137">
        <v>0</v>
      </c>
    </row>
    <row r="4" spans="1:131" ht="15.75" customHeight="1">
      <c r="A4" s="135" t="s">
        <v>160</v>
      </c>
      <c r="B4" s="136">
        <v>3</v>
      </c>
      <c r="C4" s="138">
        <v>0</v>
      </c>
      <c r="D4" s="137">
        <v>0</v>
      </c>
      <c r="E4" s="137">
        <v>0</v>
      </c>
      <c r="F4" s="138">
        <v>0</v>
      </c>
      <c r="G4" s="137">
        <v>0</v>
      </c>
      <c r="H4" s="137">
        <v>0</v>
      </c>
      <c r="I4" s="138">
        <v>0</v>
      </c>
      <c r="J4" s="137">
        <v>22</v>
      </c>
      <c r="K4" s="137">
        <v>0</v>
      </c>
      <c r="L4" s="137">
        <v>0</v>
      </c>
      <c r="M4" s="138">
        <v>6</v>
      </c>
      <c r="N4" s="137">
        <v>4</v>
      </c>
      <c r="O4" s="138">
        <v>9</v>
      </c>
      <c r="P4" s="138">
        <v>0</v>
      </c>
      <c r="Q4" s="137">
        <v>0</v>
      </c>
      <c r="R4" s="137">
        <v>0</v>
      </c>
      <c r="S4" s="137">
        <v>0</v>
      </c>
      <c r="T4" s="138">
        <v>0</v>
      </c>
      <c r="U4" s="137">
        <v>0</v>
      </c>
      <c r="V4" s="137">
        <v>3</v>
      </c>
      <c r="W4" s="137">
        <v>9</v>
      </c>
      <c r="X4" s="137">
        <v>2</v>
      </c>
      <c r="Y4" s="137">
        <v>8</v>
      </c>
      <c r="Z4" s="137">
        <v>0</v>
      </c>
      <c r="AA4" s="137">
        <v>0</v>
      </c>
      <c r="AB4" s="138">
        <v>4</v>
      </c>
      <c r="AC4" s="137">
        <v>0</v>
      </c>
      <c r="AD4" s="137">
        <v>0</v>
      </c>
      <c r="AE4" s="138">
        <v>4</v>
      </c>
      <c r="AF4" s="138">
        <v>3</v>
      </c>
      <c r="AG4" s="137">
        <v>0</v>
      </c>
      <c r="AH4" s="137">
        <v>2</v>
      </c>
      <c r="AI4" s="137">
        <v>0</v>
      </c>
      <c r="AJ4" s="137">
        <v>2</v>
      </c>
      <c r="AK4" s="138">
        <v>1</v>
      </c>
      <c r="AL4" s="137">
        <v>0</v>
      </c>
      <c r="AM4" s="137">
        <v>0</v>
      </c>
      <c r="AN4" s="138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8">
        <v>1</v>
      </c>
      <c r="AU4" s="138">
        <v>0</v>
      </c>
      <c r="AV4" s="137">
        <v>0</v>
      </c>
      <c r="AW4" s="137">
        <v>0</v>
      </c>
      <c r="AX4" s="137">
        <v>0</v>
      </c>
      <c r="AY4" s="138">
        <v>0</v>
      </c>
      <c r="AZ4" s="138">
        <v>0</v>
      </c>
      <c r="BA4" s="137">
        <v>0</v>
      </c>
      <c r="BB4" s="138">
        <v>0</v>
      </c>
      <c r="BC4" s="138">
        <v>0</v>
      </c>
      <c r="BD4" s="138">
        <v>0</v>
      </c>
      <c r="BE4" s="137">
        <v>0</v>
      </c>
      <c r="BF4" s="138">
        <v>16</v>
      </c>
      <c r="BG4" s="138">
        <v>5</v>
      </c>
      <c r="BH4" s="138">
        <v>19</v>
      </c>
      <c r="BI4" s="138">
        <v>8</v>
      </c>
      <c r="BJ4" s="137">
        <v>1</v>
      </c>
      <c r="BK4" s="137">
        <v>2</v>
      </c>
      <c r="BL4" s="137">
        <v>2</v>
      </c>
      <c r="BM4" s="138">
        <v>2</v>
      </c>
      <c r="BN4" s="137">
        <v>3</v>
      </c>
      <c r="BO4" s="138">
        <v>6</v>
      </c>
      <c r="BP4" s="138">
        <v>8</v>
      </c>
      <c r="BQ4" s="138">
        <v>8</v>
      </c>
      <c r="BR4" s="138">
        <v>3</v>
      </c>
      <c r="BS4" s="138">
        <v>8</v>
      </c>
      <c r="BT4" s="138">
        <v>5</v>
      </c>
      <c r="BU4" s="138">
        <v>2</v>
      </c>
      <c r="BV4" s="137">
        <v>0</v>
      </c>
      <c r="BW4" s="137">
        <v>0</v>
      </c>
      <c r="BX4" s="138">
        <v>0</v>
      </c>
      <c r="BY4" s="138">
        <v>0</v>
      </c>
      <c r="BZ4" s="137">
        <v>0</v>
      </c>
      <c r="CA4" s="138">
        <v>5</v>
      </c>
      <c r="CB4" s="138">
        <v>2</v>
      </c>
      <c r="CC4" s="138">
        <v>0</v>
      </c>
      <c r="CD4" s="138">
        <v>5</v>
      </c>
      <c r="CE4" s="138">
        <v>0</v>
      </c>
      <c r="CF4" s="138">
        <v>0</v>
      </c>
      <c r="CG4" s="138">
        <v>0</v>
      </c>
      <c r="CH4" s="138">
        <v>4</v>
      </c>
      <c r="CI4" s="137">
        <v>3</v>
      </c>
      <c r="CJ4" s="138">
        <v>0</v>
      </c>
      <c r="CK4" s="137">
        <v>0</v>
      </c>
      <c r="CL4" s="137">
        <v>0</v>
      </c>
      <c r="CM4" s="137">
        <v>2</v>
      </c>
      <c r="CN4" s="137">
        <v>3</v>
      </c>
      <c r="CO4" s="138">
        <v>0</v>
      </c>
      <c r="CP4" s="137">
        <v>0</v>
      </c>
      <c r="CQ4" s="138">
        <v>1</v>
      </c>
      <c r="CR4" s="138">
        <v>3</v>
      </c>
      <c r="CS4" s="137">
        <v>3</v>
      </c>
      <c r="CT4" s="137">
        <v>1</v>
      </c>
      <c r="CU4" s="137">
        <v>2</v>
      </c>
      <c r="CV4" s="138">
        <v>3</v>
      </c>
      <c r="CW4" s="137">
        <v>0</v>
      </c>
      <c r="CX4" s="137">
        <v>0</v>
      </c>
      <c r="CY4" s="137">
        <v>0</v>
      </c>
      <c r="CZ4" s="137">
        <v>0</v>
      </c>
      <c r="DA4" s="138">
        <v>3</v>
      </c>
      <c r="DB4" s="138">
        <v>3</v>
      </c>
      <c r="DC4" s="137">
        <v>0</v>
      </c>
      <c r="DD4" s="138">
        <v>1</v>
      </c>
      <c r="DE4" s="138">
        <v>2</v>
      </c>
      <c r="DF4" s="137">
        <v>0</v>
      </c>
      <c r="DG4" s="137">
        <v>0</v>
      </c>
      <c r="DH4" s="137">
        <v>0</v>
      </c>
      <c r="DI4" s="138">
        <v>2</v>
      </c>
      <c r="DJ4" s="137">
        <v>0</v>
      </c>
      <c r="DK4" s="138">
        <v>2</v>
      </c>
      <c r="DL4" s="137">
        <v>0</v>
      </c>
      <c r="DM4" s="137">
        <v>0</v>
      </c>
      <c r="DN4" s="137">
        <v>0</v>
      </c>
      <c r="DO4" s="137">
        <v>0</v>
      </c>
      <c r="DP4" s="137">
        <v>0</v>
      </c>
      <c r="DQ4" s="137">
        <v>0</v>
      </c>
      <c r="DR4" s="137">
        <v>0</v>
      </c>
      <c r="DS4" s="137">
        <v>0</v>
      </c>
      <c r="DT4" s="137">
        <v>0</v>
      </c>
      <c r="DU4" s="137">
        <v>0</v>
      </c>
      <c r="DV4" s="137">
        <v>0</v>
      </c>
      <c r="DW4" s="137">
        <v>0</v>
      </c>
      <c r="DX4" s="137">
        <v>0</v>
      </c>
      <c r="DY4" s="137">
        <v>0</v>
      </c>
      <c r="DZ4" s="137">
        <v>0</v>
      </c>
      <c r="EA4" s="137">
        <v>0</v>
      </c>
    </row>
    <row r="5" spans="1:131" ht="15.75" customHeight="1">
      <c r="A5" s="135" t="s">
        <v>170</v>
      </c>
      <c r="B5" s="136">
        <v>3</v>
      </c>
      <c r="C5" s="137">
        <v>0</v>
      </c>
      <c r="D5" s="137">
        <v>0</v>
      </c>
      <c r="E5" s="137">
        <v>0</v>
      </c>
      <c r="F5" s="137">
        <v>0</v>
      </c>
      <c r="G5" s="137">
        <v>0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  <c r="P5" s="137">
        <v>0</v>
      </c>
      <c r="Q5" s="137">
        <v>0</v>
      </c>
      <c r="R5" s="138">
        <v>0</v>
      </c>
      <c r="S5" s="138">
        <v>0</v>
      </c>
      <c r="T5" s="138">
        <v>0</v>
      </c>
      <c r="U5" s="138">
        <v>0</v>
      </c>
      <c r="V5" s="138">
        <v>0</v>
      </c>
      <c r="W5" s="138">
        <v>0</v>
      </c>
      <c r="X5" s="137">
        <v>0</v>
      </c>
      <c r="Y5" s="137">
        <v>0</v>
      </c>
      <c r="Z5" s="137">
        <v>0</v>
      </c>
      <c r="AA5" s="137">
        <v>0</v>
      </c>
      <c r="AB5" s="138">
        <v>0</v>
      </c>
      <c r="AC5" s="137">
        <v>83</v>
      </c>
      <c r="AD5" s="137">
        <v>0</v>
      </c>
      <c r="AE5" s="138">
        <v>2</v>
      </c>
      <c r="AF5" s="138">
        <v>6</v>
      </c>
      <c r="AG5" s="137">
        <v>0</v>
      </c>
      <c r="AH5" s="137">
        <v>1</v>
      </c>
      <c r="AI5" s="137">
        <v>3</v>
      </c>
      <c r="AJ5" s="137">
        <v>0</v>
      </c>
      <c r="AK5" s="137">
        <v>0</v>
      </c>
      <c r="AL5" s="138">
        <v>2</v>
      </c>
      <c r="AM5" s="137">
        <v>0</v>
      </c>
      <c r="AN5" s="137">
        <v>0</v>
      </c>
      <c r="AO5" s="137">
        <v>0</v>
      </c>
      <c r="AP5" s="137">
        <v>1</v>
      </c>
      <c r="AQ5" s="137">
        <v>2</v>
      </c>
      <c r="AR5" s="137">
        <v>0</v>
      </c>
      <c r="AS5" s="137">
        <v>0</v>
      </c>
      <c r="AT5" s="138">
        <v>1</v>
      </c>
      <c r="AU5" s="137">
        <v>1</v>
      </c>
      <c r="AV5" s="137">
        <v>1</v>
      </c>
      <c r="AW5" s="137">
        <v>0</v>
      </c>
      <c r="AX5" s="138">
        <v>0</v>
      </c>
      <c r="AY5" s="138">
        <v>0</v>
      </c>
      <c r="AZ5" s="137">
        <v>1</v>
      </c>
      <c r="BA5" s="137">
        <v>0</v>
      </c>
      <c r="BB5" s="138">
        <v>7</v>
      </c>
      <c r="BC5" s="138">
        <v>0</v>
      </c>
      <c r="BD5" s="138">
        <v>7</v>
      </c>
      <c r="BE5" s="137">
        <v>0</v>
      </c>
      <c r="BF5" s="138">
        <v>4</v>
      </c>
      <c r="BG5" s="138">
        <v>4</v>
      </c>
      <c r="BH5" s="138">
        <v>6</v>
      </c>
      <c r="BI5" s="138">
        <v>2</v>
      </c>
      <c r="BJ5" s="138">
        <v>6</v>
      </c>
      <c r="BK5" s="138">
        <v>5</v>
      </c>
      <c r="BL5" s="137">
        <v>0</v>
      </c>
      <c r="BM5" s="138">
        <v>8</v>
      </c>
      <c r="BN5" s="137">
        <v>0</v>
      </c>
      <c r="BO5" s="137">
        <v>0</v>
      </c>
      <c r="BP5" s="138">
        <v>3</v>
      </c>
      <c r="BQ5" s="138">
        <v>4</v>
      </c>
      <c r="BR5" s="138">
        <v>0</v>
      </c>
      <c r="BS5" s="138">
        <v>3</v>
      </c>
      <c r="BT5" s="138">
        <v>8</v>
      </c>
      <c r="BU5" s="138">
        <v>4</v>
      </c>
      <c r="BV5" s="137">
        <v>0</v>
      </c>
      <c r="BW5" s="137">
        <v>0</v>
      </c>
      <c r="BX5" s="137">
        <v>1</v>
      </c>
      <c r="BY5" s="137">
        <v>0</v>
      </c>
      <c r="BZ5" s="137">
        <v>0</v>
      </c>
      <c r="CA5" s="138">
        <v>0</v>
      </c>
      <c r="CB5" s="138">
        <v>0</v>
      </c>
      <c r="CC5" s="137">
        <v>4</v>
      </c>
      <c r="CD5" s="137">
        <v>0</v>
      </c>
      <c r="CE5" s="137">
        <v>3</v>
      </c>
      <c r="CF5" s="137">
        <v>1</v>
      </c>
      <c r="CG5" s="137">
        <v>6</v>
      </c>
      <c r="CH5" s="137">
        <v>2</v>
      </c>
      <c r="CI5" s="138">
        <v>3</v>
      </c>
      <c r="CJ5" s="138">
        <v>2</v>
      </c>
      <c r="CK5" s="137">
        <v>0</v>
      </c>
      <c r="CL5" s="137">
        <v>0</v>
      </c>
      <c r="CM5" s="138">
        <v>0</v>
      </c>
      <c r="CN5" s="138">
        <v>0</v>
      </c>
      <c r="CO5" s="137">
        <v>0</v>
      </c>
      <c r="CP5" s="137">
        <v>0</v>
      </c>
      <c r="CQ5" s="138">
        <v>0</v>
      </c>
      <c r="CR5" s="138">
        <v>0</v>
      </c>
      <c r="CS5" s="138">
        <v>0</v>
      </c>
      <c r="CT5" s="138">
        <v>3</v>
      </c>
      <c r="CU5" s="137">
        <v>1</v>
      </c>
      <c r="CV5" s="138">
        <v>2</v>
      </c>
      <c r="CW5" s="138">
        <v>5</v>
      </c>
      <c r="CX5" s="137">
        <v>0</v>
      </c>
      <c r="CY5" s="138">
        <v>3</v>
      </c>
      <c r="CZ5" s="138">
        <v>1</v>
      </c>
      <c r="DA5" s="137">
        <v>0</v>
      </c>
      <c r="DB5" s="138">
        <v>1</v>
      </c>
      <c r="DC5" s="138">
        <v>5</v>
      </c>
      <c r="DD5" s="138">
        <v>1</v>
      </c>
      <c r="DE5" s="137">
        <v>0</v>
      </c>
      <c r="DF5" s="137">
        <v>0</v>
      </c>
      <c r="DG5" s="138">
        <v>5</v>
      </c>
      <c r="DH5" s="138">
        <v>3</v>
      </c>
      <c r="DI5" s="138">
        <v>5</v>
      </c>
      <c r="DJ5" s="138">
        <v>3</v>
      </c>
      <c r="DK5" s="138">
        <v>1</v>
      </c>
      <c r="DL5" s="137">
        <v>0</v>
      </c>
      <c r="DM5" s="138">
        <v>2</v>
      </c>
      <c r="DN5" s="138">
        <v>5</v>
      </c>
      <c r="DO5" s="138">
        <v>1</v>
      </c>
      <c r="DP5" s="138">
        <v>1</v>
      </c>
      <c r="DQ5" s="138">
        <v>1</v>
      </c>
      <c r="DR5" s="138">
        <v>1</v>
      </c>
      <c r="DS5" s="138">
        <v>4</v>
      </c>
      <c r="DT5" s="138">
        <v>5</v>
      </c>
      <c r="DU5" s="138">
        <v>5</v>
      </c>
      <c r="DV5" s="137">
        <v>0</v>
      </c>
      <c r="DW5" s="137">
        <v>0</v>
      </c>
      <c r="DX5" s="137">
        <v>0</v>
      </c>
      <c r="DY5" s="137">
        <v>0</v>
      </c>
      <c r="DZ5" s="137">
        <v>0</v>
      </c>
      <c r="EA5" s="137">
        <v>0</v>
      </c>
    </row>
    <row r="6" spans="1:131" ht="15.75" customHeight="1">
      <c r="A6" s="135" t="s">
        <v>149</v>
      </c>
      <c r="B6" s="136">
        <v>3</v>
      </c>
      <c r="C6" s="138">
        <v>0</v>
      </c>
      <c r="D6" s="137">
        <v>0</v>
      </c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  <c r="P6" s="137">
        <v>0</v>
      </c>
      <c r="Q6" s="137">
        <v>0</v>
      </c>
      <c r="R6" s="138">
        <v>0</v>
      </c>
      <c r="S6" s="137">
        <v>0</v>
      </c>
      <c r="T6" s="137">
        <v>0</v>
      </c>
      <c r="U6" s="137">
        <v>0</v>
      </c>
      <c r="V6" s="137">
        <v>0</v>
      </c>
      <c r="W6" s="137">
        <v>0</v>
      </c>
      <c r="X6" s="137">
        <v>0</v>
      </c>
      <c r="Y6" s="137">
        <v>0</v>
      </c>
      <c r="Z6" s="138">
        <v>0</v>
      </c>
      <c r="AA6" s="137">
        <v>0</v>
      </c>
      <c r="AB6" s="138">
        <v>0</v>
      </c>
      <c r="AC6" s="138">
        <v>0</v>
      </c>
      <c r="AD6" s="138">
        <v>0</v>
      </c>
      <c r="AE6" s="138">
        <v>0</v>
      </c>
      <c r="AF6" s="138">
        <v>0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8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100</v>
      </c>
      <c r="AS6" s="137">
        <v>0</v>
      </c>
      <c r="AT6" s="137">
        <v>6</v>
      </c>
      <c r="AU6" s="137">
        <v>1</v>
      </c>
      <c r="AV6" s="137">
        <v>0</v>
      </c>
      <c r="AW6" s="137">
        <v>0</v>
      </c>
      <c r="AX6" s="138">
        <v>0</v>
      </c>
      <c r="AY6" s="138">
        <v>0</v>
      </c>
      <c r="AZ6" s="138">
        <v>0</v>
      </c>
      <c r="BA6" s="137">
        <v>0</v>
      </c>
      <c r="BB6" s="138">
        <v>4</v>
      </c>
      <c r="BC6" s="137">
        <v>0</v>
      </c>
      <c r="BD6" s="138">
        <v>8</v>
      </c>
      <c r="BE6" s="137">
        <v>0</v>
      </c>
      <c r="BF6" s="138">
        <v>0</v>
      </c>
      <c r="BG6" s="138">
        <v>1</v>
      </c>
      <c r="BH6" s="138">
        <v>15</v>
      </c>
      <c r="BI6" s="138">
        <v>0</v>
      </c>
      <c r="BJ6" s="138">
        <v>3</v>
      </c>
      <c r="BK6" s="138">
        <v>5</v>
      </c>
      <c r="BL6" s="137">
        <v>0</v>
      </c>
      <c r="BM6" s="138">
        <v>5</v>
      </c>
      <c r="BN6" s="137">
        <v>0</v>
      </c>
      <c r="BO6" s="138">
        <v>0</v>
      </c>
      <c r="BP6" s="138">
        <v>0</v>
      </c>
      <c r="BQ6" s="138">
        <v>4</v>
      </c>
      <c r="BR6" s="138">
        <v>1</v>
      </c>
      <c r="BS6" s="137">
        <v>2</v>
      </c>
      <c r="BT6" s="138">
        <v>8</v>
      </c>
      <c r="BU6" s="138">
        <v>5</v>
      </c>
      <c r="BV6" s="137">
        <v>0</v>
      </c>
      <c r="BW6" s="137">
        <v>3</v>
      </c>
      <c r="BX6" s="137">
        <v>0</v>
      </c>
      <c r="BY6" s="138">
        <v>0</v>
      </c>
      <c r="BZ6" s="138">
        <v>0</v>
      </c>
      <c r="CA6" s="138">
        <v>0</v>
      </c>
      <c r="CB6" s="138">
        <v>0</v>
      </c>
      <c r="CC6" s="138">
        <v>0</v>
      </c>
      <c r="CD6" s="138">
        <v>2</v>
      </c>
      <c r="CE6" s="138">
        <v>0</v>
      </c>
      <c r="CF6" s="137">
        <v>0</v>
      </c>
      <c r="CG6" s="137">
        <v>0</v>
      </c>
      <c r="CH6" s="137">
        <v>0</v>
      </c>
      <c r="CI6" s="138">
        <v>4</v>
      </c>
      <c r="CJ6" s="137">
        <v>0</v>
      </c>
      <c r="CK6" s="137">
        <v>0</v>
      </c>
      <c r="CL6" s="137">
        <v>1</v>
      </c>
      <c r="CM6" s="137">
        <v>4</v>
      </c>
      <c r="CN6" s="138">
        <v>0</v>
      </c>
      <c r="CO6" s="137">
        <v>0</v>
      </c>
      <c r="CP6" s="137">
        <v>0</v>
      </c>
      <c r="CQ6" s="137">
        <v>0</v>
      </c>
      <c r="CR6" s="137">
        <v>0</v>
      </c>
      <c r="CS6" s="137">
        <v>3</v>
      </c>
      <c r="CT6" s="137">
        <v>1</v>
      </c>
      <c r="CU6" s="138">
        <v>2</v>
      </c>
      <c r="CV6" s="138">
        <v>3</v>
      </c>
      <c r="CW6" s="137">
        <v>0</v>
      </c>
      <c r="CX6" s="137">
        <v>0</v>
      </c>
      <c r="CY6" s="137">
        <v>0</v>
      </c>
      <c r="CZ6" s="137">
        <v>0</v>
      </c>
      <c r="DA6" s="137">
        <v>0</v>
      </c>
      <c r="DB6" s="137">
        <v>0</v>
      </c>
      <c r="DC6" s="138">
        <v>5</v>
      </c>
      <c r="DD6" s="138">
        <v>6</v>
      </c>
      <c r="DE6" s="137">
        <v>0</v>
      </c>
      <c r="DF6" s="138">
        <v>7</v>
      </c>
      <c r="DG6" s="138">
        <v>2</v>
      </c>
      <c r="DH6" s="138">
        <v>4</v>
      </c>
      <c r="DI6" s="137">
        <v>0</v>
      </c>
      <c r="DJ6" s="138">
        <v>5</v>
      </c>
      <c r="DK6" s="137">
        <v>0</v>
      </c>
      <c r="DL6" s="138">
        <v>8</v>
      </c>
      <c r="DM6" s="138">
        <v>3</v>
      </c>
      <c r="DN6" s="138">
        <v>5</v>
      </c>
      <c r="DO6" s="138">
        <v>3</v>
      </c>
      <c r="DP6" s="138">
        <v>-26</v>
      </c>
      <c r="DQ6" s="138">
        <v>26</v>
      </c>
      <c r="DR6" s="137">
        <v>0</v>
      </c>
      <c r="DS6" s="137">
        <v>0</v>
      </c>
      <c r="DT6" s="137">
        <v>0</v>
      </c>
      <c r="DU6" s="137">
        <v>0</v>
      </c>
      <c r="DV6" s="137">
        <v>0</v>
      </c>
      <c r="DW6" s="137">
        <v>0</v>
      </c>
      <c r="DX6" s="137">
        <v>0</v>
      </c>
      <c r="DY6" s="137">
        <v>0</v>
      </c>
      <c r="DZ6" s="137">
        <v>0</v>
      </c>
      <c r="EA6" s="137">
        <v>0</v>
      </c>
    </row>
    <row r="7" spans="1:131" ht="15.75" customHeight="1">
      <c r="A7" s="135" t="s">
        <v>368</v>
      </c>
      <c r="B7" s="136">
        <v>3</v>
      </c>
      <c r="C7" s="138">
        <v>0</v>
      </c>
      <c r="D7" s="137">
        <v>0</v>
      </c>
      <c r="E7" s="137">
        <v>0</v>
      </c>
      <c r="F7" s="137">
        <v>0</v>
      </c>
      <c r="G7" s="137">
        <v>0</v>
      </c>
      <c r="H7" s="137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7">
        <v>0</v>
      </c>
      <c r="O7" s="138">
        <v>0</v>
      </c>
      <c r="P7" s="137">
        <v>0</v>
      </c>
      <c r="Q7" s="137">
        <v>0</v>
      </c>
      <c r="R7" s="138">
        <v>0</v>
      </c>
      <c r="S7" s="137">
        <v>0</v>
      </c>
      <c r="T7" s="137">
        <v>0</v>
      </c>
      <c r="U7" s="137">
        <v>0</v>
      </c>
      <c r="V7" s="138">
        <v>0</v>
      </c>
      <c r="W7" s="138">
        <v>0</v>
      </c>
      <c r="X7" s="137">
        <v>0</v>
      </c>
      <c r="Y7" s="138">
        <v>0</v>
      </c>
      <c r="Z7" s="137">
        <v>0</v>
      </c>
      <c r="AA7" s="137">
        <v>0</v>
      </c>
      <c r="AB7" s="138">
        <v>0</v>
      </c>
      <c r="AC7" s="137">
        <v>0</v>
      </c>
      <c r="AD7" s="137">
        <v>0</v>
      </c>
      <c r="AE7" s="137">
        <v>0</v>
      </c>
      <c r="AF7" s="138">
        <v>0</v>
      </c>
      <c r="AG7" s="137">
        <v>0</v>
      </c>
      <c r="AH7" s="138">
        <v>0</v>
      </c>
      <c r="AI7" s="137">
        <v>0</v>
      </c>
      <c r="AJ7" s="137">
        <v>0</v>
      </c>
      <c r="AK7" s="137">
        <v>0</v>
      </c>
      <c r="AL7" s="137">
        <v>0</v>
      </c>
      <c r="AM7" s="138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8">
        <v>0</v>
      </c>
      <c r="AX7" s="138">
        <v>0</v>
      </c>
      <c r="AY7" s="137">
        <v>0</v>
      </c>
      <c r="AZ7" s="137">
        <v>0</v>
      </c>
      <c r="BA7" s="138">
        <v>0</v>
      </c>
      <c r="BB7" s="138">
        <v>0</v>
      </c>
      <c r="BC7" s="137">
        <v>0</v>
      </c>
      <c r="BD7" s="138">
        <v>0</v>
      </c>
      <c r="BE7" s="137">
        <v>0</v>
      </c>
      <c r="BF7" s="138">
        <v>0</v>
      </c>
      <c r="BG7" s="138">
        <v>0</v>
      </c>
      <c r="BH7" s="138">
        <v>0</v>
      </c>
      <c r="BI7" s="138">
        <v>0</v>
      </c>
      <c r="BJ7" s="138">
        <v>0</v>
      </c>
      <c r="BK7" s="138">
        <v>0</v>
      </c>
      <c r="BL7" s="137">
        <v>0</v>
      </c>
      <c r="BM7" s="138">
        <v>0</v>
      </c>
      <c r="BN7" s="137">
        <v>0</v>
      </c>
      <c r="BO7" s="137">
        <v>0</v>
      </c>
      <c r="BP7" s="137">
        <v>0</v>
      </c>
      <c r="BQ7" s="138">
        <v>0</v>
      </c>
      <c r="BR7" s="138">
        <v>0</v>
      </c>
      <c r="BS7" s="138">
        <v>0</v>
      </c>
      <c r="BT7" s="138">
        <v>0</v>
      </c>
      <c r="BU7" s="138">
        <v>0</v>
      </c>
      <c r="BV7" s="137">
        <v>0</v>
      </c>
      <c r="BW7" s="137">
        <v>0</v>
      </c>
      <c r="BX7" s="137">
        <v>0</v>
      </c>
      <c r="BY7" s="137">
        <v>0</v>
      </c>
      <c r="BZ7" s="137">
        <v>0</v>
      </c>
      <c r="CA7" s="137">
        <v>0</v>
      </c>
      <c r="CB7" s="137">
        <v>0</v>
      </c>
      <c r="CC7" s="137">
        <v>0</v>
      </c>
      <c r="CD7" s="137">
        <v>0</v>
      </c>
      <c r="CE7" s="137">
        <v>0</v>
      </c>
      <c r="CF7" s="138">
        <v>217</v>
      </c>
      <c r="CG7" s="138">
        <v>3</v>
      </c>
      <c r="CH7" s="138">
        <v>0</v>
      </c>
      <c r="CI7" s="138">
        <v>3</v>
      </c>
      <c r="CJ7" s="138">
        <v>42</v>
      </c>
      <c r="CK7" s="137">
        <v>0</v>
      </c>
      <c r="CL7" s="137">
        <v>0</v>
      </c>
      <c r="CM7" s="138">
        <v>1</v>
      </c>
      <c r="CN7" s="137">
        <v>2</v>
      </c>
      <c r="CO7" s="137">
        <v>0</v>
      </c>
      <c r="CP7" s="137">
        <v>0</v>
      </c>
      <c r="CQ7" s="137">
        <v>5</v>
      </c>
      <c r="CR7" s="137">
        <v>1</v>
      </c>
      <c r="CS7" s="138">
        <v>8</v>
      </c>
      <c r="CT7" s="137">
        <v>0</v>
      </c>
      <c r="CU7" s="138">
        <v>1</v>
      </c>
      <c r="CV7" s="138">
        <v>5</v>
      </c>
      <c r="CW7" s="138">
        <v>2</v>
      </c>
      <c r="CX7" s="137">
        <v>0</v>
      </c>
      <c r="CY7" s="138">
        <v>5</v>
      </c>
      <c r="CZ7" s="137">
        <v>0</v>
      </c>
      <c r="DA7" s="137">
        <v>0</v>
      </c>
      <c r="DB7" s="137">
        <v>0</v>
      </c>
      <c r="DC7" s="138">
        <v>2</v>
      </c>
      <c r="DD7" s="137">
        <v>0</v>
      </c>
      <c r="DE7" s="137">
        <v>0</v>
      </c>
      <c r="DF7" s="137">
        <v>0</v>
      </c>
      <c r="DG7" s="137">
        <v>0</v>
      </c>
      <c r="DH7" s="138">
        <v>5</v>
      </c>
      <c r="DI7" s="137">
        <v>0</v>
      </c>
      <c r="DJ7" s="137">
        <v>0</v>
      </c>
      <c r="DK7" s="137">
        <v>0</v>
      </c>
      <c r="DL7" s="137">
        <v>0</v>
      </c>
      <c r="DM7" s="138">
        <v>1</v>
      </c>
      <c r="DN7" s="137">
        <v>0</v>
      </c>
      <c r="DO7" s="137">
        <v>0</v>
      </c>
      <c r="DP7" s="137">
        <v>0</v>
      </c>
      <c r="DQ7" s="137">
        <v>0</v>
      </c>
      <c r="DR7" s="137">
        <v>0</v>
      </c>
      <c r="DS7" s="137">
        <v>0</v>
      </c>
      <c r="DT7" s="137">
        <v>0</v>
      </c>
      <c r="DU7" s="137">
        <v>0</v>
      </c>
      <c r="DV7" s="137">
        <v>0</v>
      </c>
      <c r="DW7" s="137">
        <v>0</v>
      </c>
      <c r="DX7" s="137">
        <v>0</v>
      </c>
      <c r="DY7" s="137">
        <v>0</v>
      </c>
      <c r="DZ7" s="137">
        <v>0</v>
      </c>
      <c r="EA7" s="137">
        <v>0</v>
      </c>
    </row>
    <row r="8" spans="1:131" ht="15.75" customHeight="1">
      <c r="A8" s="135" t="s">
        <v>369</v>
      </c>
      <c r="B8" s="136">
        <v>3</v>
      </c>
      <c r="C8" s="137">
        <v>0</v>
      </c>
      <c r="D8" s="137">
        <v>0</v>
      </c>
      <c r="E8" s="137">
        <v>0</v>
      </c>
      <c r="F8" s="138">
        <v>0</v>
      </c>
      <c r="G8" s="138">
        <v>0</v>
      </c>
      <c r="H8" s="137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  <c r="P8" s="137">
        <v>0</v>
      </c>
      <c r="Q8" s="138">
        <v>0</v>
      </c>
      <c r="R8" s="137">
        <v>0</v>
      </c>
      <c r="S8" s="137">
        <v>0</v>
      </c>
      <c r="T8" s="138">
        <v>0</v>
      </c>
      <c r="U8" s="138">
        <v>0</v>
      </c>
      <c r="V8" s="138">
        <v>0</v>
      </c>
      <c r="W8" s="138">
        <v>0</v>
      </c>
      <c r="X8" s="137">
        <v>0</v>
      </c>
      <c r="Y8" s="138">
        <v>0</v>
      </c>
      <c r="Z8" s="138">
        <v>0</v>
      </c>
      <c r="AA8" s="137">
        <v>0</v>
      </c>
      <c r="AB8" s="138">
        <v>0</v>
      </c>
      <c r="AC8" s="137">
        <v>0</v>
      </c>
      <c r="AD8" s="137">
        <v>0</v>
      </c>
      <c r="AE8" s="138">
        <v>0</v>
      </c>
      <c r="AF8" s="138">
        <v>0</v>
      </c>
      <c r="AG8" s="137">
        <v>0</v>
      </c>
      <c r="AH8" s="137">
        <v>0</v>
      </c>
      <c r="AI8" s="137">
        <v>0</v>
      </c>
      <c r="AJ8" s="137">
        <v>0</v>
      </c>
      <c r="AK8" s="138">
        <v>0</v>
      </c>
      <c r="AL8" s="137">
        <v>0</v>
      </c>
      <c r="AM8" s="138">
        <v>0</v>
      </c>
      <c r="AN8" s="137">
        <v>0</v>
      </c>
      <c r="AO8" s="137">
        <v>0</v>
      </c>
      <c r="AP8" s="138">
        <v>0</v>
      </c>
      <c r="AQ8" s="137">
        <v>0</v>
      </c>
      <c r="AR8" s="137">
        <v>0</v>
      </c>
      <c r="AS8" s="137">
        <v>0</v>
      </c>
      <c r="AT8" s="138">
        <v>0</v>
      </c>
      <c r="AU8" s="138">
        <v>0</v>
      </c>
      <c r="AV8" s="137">
        <v>0</v>
      </c>
      <c r="AW8" s="137">
        <v>0</v>
      </c>
      <c r="AX8" s="138">
        <v>0</v>
      </c>
      <c r="AY8" s="137">
        <v>0</v>
      </c>
      <c r="AZ8" s="137">
        <v>0</v>
      </c>
      <c r="BA8" s="137">
        <v>0</v>
      </c>
      <c r="BB8" s="138">
        <v>0</v>
      </c>
      <c r="BC8" s="137">
        <v>0</v>
      </c>
      <c r="BD8" s="138">
        <v>0</v>
      </c>
      <c r="BE8" s="138">
        <v>0</v>
      </c>
      <c r="BF8" s="137">
        <v>0</v>
      </c>
      <c r="BG8" s="138">
        <v>0</v>
      </c>
      <c r="BH8" s="138">
        <v>0</v>
      </c>
      <c r="BI8" s="138">
        <v>0</v>
      </c>
      <c r="BJ8" s="138">
        <v>0</v>
      </c>
      <c r="BK8" s="137">
        <v>0</v>
      </c>
      <c r="BL8" s="137">
        <v>0</v>
      </c>
      <c r="BM8" s="138">
        <v>0</v>
      </c>
      <c r="BN8" s="137">
        <v>0</v>
      </c>
      <c r="BO8" s="137">
        <v>0</v>
      </c>
      <c r="BP8" s="137">
        <v>0</v>
      </c>
      <c r="BQ8" s="137">
        <v>0</v>
      </c>
      <c r="BR8" s="138">
        <v>0</v>
      </c>
      <c r="BS8" s="137">
        <v>0</v>
      </c>
      <c r="BT8" s="137">
        <v>0</v>
      </c>
      <c r="BU8" s="138">
        <v>0</v>
      </c>
      <c r="BV8" s="137">
        <v>0</v>
      </c>
      <c r="BW8" s="137">
        <v>0</v>
      </c>
      <c r="BX8" s="137">
        <v>0</v>
      </c>
      <c r="BY8" s="138">
        <v>0</v>
      </c>
      <c r="BZ8" s="138">
        <v>0</v>
      </c>
      <c r="CA8" s="137">
        <v>0</v>
      </c>
      <c r="CB8" s="137">
        <v>0</v>
      </c>
      <c r="CC8" s="137">
        <v>0</v>
      </c>
      <c r="CD8" s="137">
        <v>0</v>
      </c>
      <c r="CE8" s="137">
        <v>0</v>
      </c>
      <c r="CF8" s="137">
        <v>205</v>
      </c>
      <c r="CG8" s="137">
        <v>0</v>
      </c>
      <c r="CH8" s="137">
        <v>0</v>
      </c>
      <c r="CI8" s="138">
        <v>0</v>
      </c>
      <c r="CJ8" s="137">
        <v>4</v>
      </c>
      <c r="CK8" s="137">
        <v>0</v>
      </c>
      <c r="CL8" s="138">
        <v>3</v>
      </c>
      <c r="CM8" s="137">
        <v>0</v>
      </c>
      <c r="CN8" s="137">
        <v>0</v>
      </c>
      <c r="CO8" s="137">
        <v>1</v>
      </c>
      <c r="CP8" s="137">
        <v>0</v>
      </c>
      <c r="CQ8" s="138">
        <v>4</v>
      </c>
      <c r="CR8" s="138">
        <v>0</v>
      </c>
      <c r="CS8" s="137">
        <v>0</v>
      </c>
      <c r="CT8" s="137">
        <v>1</v>
      </c>
      <c r="CU8" s="137">
        <v>0</v>
      </c>
      <c r="CV8" s="138">
        <v>1</v>
      </c>
      <c r="CW8" s="137">
        <v>0</v>
      </c>
      <c r="CX8" s="137">
        <v>0</v>
      </c>
      <c r="CY8" s="138">
        <v>4</v>
      </c>
      <c r="CZ8" s="137">
        <v>0</v>
      </c>
      <c r="DA8" s="138">
        <v>4</v>
      </c>
      <c r="DB8" s="138">
        <v>20</v>
      </c>
      <c r="DC8" s="138">
        <v>3</v>
      </c>
      <c r="DD8" s="138">
        <v>1</v>
      </c>
      <c r="DE8" s="137">
        <v>0</v>
      </c>
      <c r="DF8" s="138">
        <v>2</v>
      </c>
      <c r="DG8" s="138">
        <v>4</v>
      </c>
      <c r="DH8" s="138">
        <v>4</v>
      </c>
      <c r="DI8" s="137">
        <v>0</v>
      </c>
      <c r="DJ8" s="137">
        <v>0</v>
      </c>
      <c r="DK8" s="137">
        <v>0</v>
      </c>
      <c r="DL8" s="138">
        <v>3</v>
      </c>
      <c r="DM8" s="137">
        <v>0</v>
      </c>
      <c r="DN8" s="137">
        <v>0</v>
      </c>
      <c r="DO8" s="137">
        <v>0</v>
      </c>
      <c r="DP8" s="138">
        <v>9</v>
      </c>
      <c r="DQ8" s="137">
        <v>0</v>
      </c>
      <c r="DR8" s="137">
        <v>0</v>
      </c>
      <c r="DS8" s="137">
        <v>0</v>
      </c>
      <c r="DT8" s="137">
        <v>0</v>
      </c>
      <c r="DU8" s="137">
        <v>0</v>
      </c>
      <c r="DV8" s="137">
        <v>0</v>
      </c>
      <c r="DW8" s="137">
        <v>0</v>
      </c>
      <c r="DX8" s="137">
        <v>0</v>
      </c>
      <c r="DY8" s="138">
        <v>3</v>
      </c>
      <c r="DZ8" s="138">
        <v>2</v>
      </c>
      <c r="EA8" s="137">
        <v>0</v>
      </c>
    </row>
    <row r="9" spans="1:131" ht="15.75" customHeight="1">
      <c r="A9" s="135" t="s">
        <v>371</v>
      </c>
      <c r="B9" s="136">
        <v>3</v>
      </c>
      <c r="C9" s="138">
        <v>0</v>
      </c>
      <c r="D9" s="137">
        <v>0</v>
      </c>
      <c r="E9" s="137">
        <v>0</v>
      </c>
      <c r="F9" s="138">
        <v>0</v>
      </c>
      <c r="G9" s="138">
        <v>0</v>
      </c>
      <c r="H9" s="137">
        <v>0</v>
      </c>
      <c r="I9" s="138">
        <v>0</v>
      </c>
      <c r="J9" s="138">
        <v>0</v>
      </c>
      <c r="K9" s="138">
        <v>0</v>
      </c>
      <c r="L9" s="138">
        <v>0</v>
      </c>
      <c r="M9" s="137">
        <v>0</v>
      </c>
      <c r="N9" s="137">
        <v>0</v>
      </c>
      <c r="O9" s="138">
        <v>0</v>
      </c>
      <c r="P9" s="138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8">
        <v>0</v>
      </c>
      <c r="W9" s="138">
        <v>0</v>
      </c>
      <c r="X9" s="137">
        <v>0</v>
      </c>
      <c r="Y9" s="137">
        <v>0</v>
      </c>
      <c r="Z9" s="138">
        <v>0</v>
      </c>
      <c r="AA9" s="137">
        <v>0</v>
      </c>
      <c r="AB9" s="138">
        <v>0</v>
      </c>
      <c r="AC9" s="137">
        <v>0</v>
      </c>
      <c r="AD9" s="137">
        <v>0</v>
      </c>
      <c r="AE9" s="137">
        <v>0</v>
      </c>
      <c r="AF9" s="138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8">
        <v>0</v>
      </c>
      <c r="AR9" s="137">
        <v>0</v>
      </c>
      <c r="AS9" s="137">
        <v>0</v>
      </c>
      <c r="AT9" s="138">
        <v>0</v>
      </c>
      <c r="AU9" s="138">
        <v>0</v>
      </c>
      <c r="AV9" s="137">
        <v>0</v>
      </c>
      <c r="AW9" s="137">
        <v>0</v>
      </c>
      <c r="AX9" s="138">
        <v>0</v>
      </c>
      <c r="AY9" s="138">
        <v>0</v>
      </c>
      <c r="AZ9" s="137">
        <v>0</v>
      </c>
      <c r="BA9" s="137">
        <v>0</v>
      </c>
      <c r="BB9" s="138">
        <v>0</v>
      </c>
      <c r="BC9" s="137">
        <v>0</v>
      </c>
      <c r="BD9" s="138">
        <v>0</v>
      </c>
      <c r="BE9" s="137">
        <v>0</v>
      </c>
      <c r="BF9" s="138">
        <v>0</v>
      </c>
      <c r="BG9" s="138">
        <v>0</v>
      </c>
      <c r="BH9" s="137">
        <v>0</v>
      </c>
      <c r="BI9" s="137">
        <v>0</v>
      </c>
      <c r="BJ9" s="138">
        <v>0</v>
      </c>
      <c r="BK9" s="138">
        <v>0</v>
      </c>
      <c r="BL9" s="137">
        <v>0</v>
      </c>
      <c r="BM9" s="138">
        <v>0</v>
      </c>
      <c r="BN9" s="138">
        <v>0</v>
      </c>
      <c r="BO9" s="137">
        <v>0</v>
      </c>
      <c r="BP9" s="138">
        <v>0</v>
      </c>
      <c r="BQ9" s="138">
        <v>0</v>
      </c>
      <c r="BR9" s="137">
        <v>0</v>
      </c>
      <c r="BS9" s="138">
        <v>0</v>
      </c>
      <c r="BT9" s="138">
        <v>0</v>
      </c>
      <c r="BU9" s="138">
        <v>0</v>
      </c>
      <c r="BV9" s="137">
        <v>0</v>
      </c>
      <c r="BW9" s="138">
        <v>0</v>
      </c>
      <c r="BX9" s="137">
        <v>0</v>
      </c>
      <c r="BY9" s="138">
        <v>0</v>
      </c>
      <c r="BZ9" s="137">
        <v>0</v>
      </c>
      <c r="CA9" s="138">
        <v>0</v>
      </c>
      <c r="CB9" s="138">
        <v>0</v>
      </c>
      <c r="CC9" s="138">
        <v>0</v>
      </c>
      <c r="CD9" s="137">
        <v>0</v>
      </c>
      <c r="CE9" s="138">
        <v>0</v>
      </c>
      <c r="CF9" s="137">
        <v>195</v>
      </c>
      <c r="CG9" s="137">
        <v>0</v>
      </c>
      <c r="CH9" s="137">
        <v>0</v>
      </c>
      <c r="CI9" s="138">
        <v>1</v>
      </c>
      <c r="CJ9" s="137">
        <v>1</v>
      </c>
      <c r="CK9" s="137">
        <v>0</v>
      </c>
      <c r="CL9" s="137">
        <v>8</v>
      </c>
      <c r="CM9" s="138">
        <v>0</v>
      </c>
      <c r="CN9" s="138">
        <v>4</v>
      </c>
      <c r="CO9" s="137">
        <v>3</v>
      </c>
      <c r="CP9" s="137">
        <v>0</v>
      </c>
      <c r="CQ9" s="138">
        <v>4</v>
      </c>
      <c r="CR9" s="137">
        <v>0</v>
      </c>
      <c r="CS9" s="137">
        <v>0</v>
      </c>
      <c r="CT9" s="138">
        <v>0</v>
      </c>
      <c r="CU9" s="137">
        <v>0</v>
      </c>
      <c r="CV9" s="138">
        <v>1</v>
      </c>
      <c r="CW9" s="137">
        <v>0</v>
      </c>
      <c r="CX9" s="137">
        <v>0</v>
      </c>
      <c r="CY9" s="138">
        <v>1</v>
      </c>
      <c r="CZ9" s="138">
        <v>2</v>
      </c>
      <c r="DA9" s="137">
        <v>0</v>
      </c>
      <c r="DB9" s="137">
        <v>0</v>
      </c>
      <c r="DC9" s="138">
        <v>3</v>
      </c>
      <c r="DD9" s="137">
        <v>0</v>
      </c>
      <c r="DE9" s="138">
        <v>3</v>
      </c>
      <c r="DF9" s="138">
        <v>2</v>
      </c>
      <c r="DG9" s="137">
        <v>0</v>
      </c>
      <c r="DH9" s="138">
        <v>4</v>
      </c>
      <c r="DI9" s="137">
        <v>0</v>
      </c>
      <c r="DJ9" s="137">
        <v>0</v>
      </c>
      <c r="DK9" s="137">
        <v>0</v>
      </c>
      <c r="DL9" s="137">
        <v>0</v>
      </c>
      <c r="DM9" s="138">
        <v>5</v>
      </c>
      <c r="DN9" s="138">
        <v>4</v>
      </c>
      <c r="DO9" s="138">
        <v>6</v>
      </c>
      <c r="DP9" s="138">
        <v>7</v>
      </c>
      <c r="DQ9" s="137">
        <v>0</v>
      </c>
      <c r="DR9" s="137">
        <v>0</v>
      </c>
      <c r="DS9" s="137">
        <v>0</v>
      </c>
      <c r="DT9" s="138">
        <v>7</v>
      </c>
      <c r="DU9" s="138">
        <v>3</v>
      </c>
      <c r="DV9" s="138">
        <v>2</v>
      </c>
      <c r="DW9" s="138">
        <v>6</v>
      </c>
      <c r="DX9" s="138">
        <v>2</v>
      </c>
      <c r="DY9" s="138">
        <v>7</v>
      </c>
      <c r="DZ9" s="138">
        <v>1</v>
      </c>
      <c r="EA9" s="137">
        <v>0</v>
      </c>
    </row>
    <row r="10" spans="1:131" ht="15.75" customHeight="1">
      <c r="A10" s="135" t="s">
        <v>372</v>
      </c>
      <c r="B10" s="136">
        <v>3</v>
      </c>
      <c r="C10" s="138">
        <v>0</v>
      </c>
      <c r="D10" s="137">
        <v>0</v>
      </c>
      <c r="E10" s="138">
        <v>0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0</v>
      </c>
      <c r="R10" s="137">
        <v>0</v>
      </c>
      <c r="S10" s="137">
        <v>0</v>
      </c>
      <c r="T10" s="138">
        <v>0</v>
      </c>
      <c r="U10" s="138">
        <v>0</v>
      </c>
      <c r="V10" s="138">
        <v>0</v>
      </c>
      <c r="W10" s="137">
        <v>0</v>
      </c>
      <c r="X10" s="137">
        <v>0</v>
      </c>
      <c r="Y10" s="137">
        <v>0</v>
      </c>
      <c r="Z10" s="137">
        <v>0</v>
      </c>
      <c r="AA10" s="137">
        <v>0</v>
      </c>
      <c r="AB10" s="137">
        <v>0</v>
      </c>
      <c r="AC10" s="137">
        <v>0</v>
      </c>
      <c r="AD10" s="137">
        <v>0</v>
      </c>
      <c r="AE10" s="138">
        <v>0</v>
      </c>
      <c r="AF10" s="137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8">
        <v>0</v>
      </c>
      <c r="AW10" s="138">
        <v>0</v>
      </c>
      <c r="AX10" s="138">
        <v>0</v>
      </c>
      <c r="AY10" s="138">
        <v>0</v>
      </c>
      <c r="AZ10" s="137">
        <v>0</v>
      </c>
      <c r="BA10" s="137">
        <v>0</v>
      </c>
      <c r="BB10" s="138">
        <v>0</v>
      </c>
      <c r="BC10" s="138">
        <v>0</v>
      </c>
      <c r="BD10" s="138">
        <v>0</v>
      </c>
      <c r="BE10" s="138">
        <v>0</v>
      </c>
      <c r="BF10" s="138">
        <v>0</v>
      </c>
      <c r="BG10" s="137">
        <v>0</v>
      </c>
      <c r="BH10" s="137">
        <v>0</v>
      </c>
      <c r="BI10" s="138">
        <v>0</v>
      </c>
      <c r="BJ10" s="137">
        <v>0</v>
      </c>
      <c r="BK10" s="138">
        <v>0</v>
      </c>
      <c r="BL10" s="137">
        <v>0</v>
      </c>
      <c r="BM10" s="138">
        <v>0</v>
      </c>
      <c r="BN10" s="137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7">
        <v>0</v>
      </c>
      <c r="BW10" s="138">
        <v>0</v>
      </c>
      <c r="BX10" s="137">
        <v>0</v>
      </c>
      <c r="BY10" s="137">
        <v>0</v>
      </c>
      <c r="BZ10" s="137">
        <v>0</v>
      </c>
      <c r="CA10" s="137">
        <v>0</v>
      </c>
      <c r="CB10" s="137">
        <v>0</v>
      </c>
      <c r="CC10" s="137">
        <v>0</v>
      </c>
      <c r="CD10" s="137">
        <v>0</v>
      </c>
      <c r="CE10" s="137">
        <v>0</v>
      </c>
      <c r="CF10" s="137">
        <v>184</v>
      </c>
      <c r="CG10" s="137">
        <v>0</v>
      </c>
      <c r="CH10" s="137">
        <v>0</v>
      </c>
      <c r="CI10" s="138">
        <v>0</v>
      </c>
      <c r="CJ10" s="138">
        <v>0</v>
      </c>
      <c r="CK10" s="137">
        <v>0</v>
      </c>
      <c r="CL10" s="138">
        <v>0</v>
      </c>
      <c r="CM10" s="138">
        <v>3</v>
      </c>
      <c r="CN10" s="138">
        <v>0</v>
      </c>
      <c r="CO10" s="137">
        <v>0</v>
      </c>
      <c r="CP10" s="137">
        <v>0</v>
      </c>
      <c r="CQ10" s="137">
        <v>4</v>
      </c>
      <c r="CR10" s="137">
        <v>0</v>
      </c>
      <c r="CS10" s="137">
        <v>0</v>
      </c>
      <c r="CT10" s="137">
        <v>0</v>
      </c>
      <c r="CU10" s="137">
        <v>0</v>
      </c>
      <c r="CV10" s="137">
        <v>0</v>
      </c>
      <c r="CW10" s="137">
        <v>0</v>
      </c>
      <c r="CX10" s="137">
        <v>0</v>
      </c>
      <c r="CY10" s="138">
        <v>3</v>
      </c>
      <c r="CZ10" s="137">
        <v>0</v>
      </c>
      <c r="DA10" s="137">
        <v>0</v>
      </c>
      <c r="DB10" s="137">
        <v>0</v>
      </c>
      <c r="DC10" s="138">
        <v>7</v>
      </c>
      <c r="DD10" s="137">
        <v>0</v>
      </c>
      <c r="DE10" s="138">
        <v>2</v>
      </c>
      <c r="DF10" s="137">
        <v>0</v>
      </c>
      <c r="DG10" s="137">
        <v>0</v>
      </c>
      <c r="DH10" s="138">
        <v>4</v>
      </c>
      <c r="DI10" s="137">
        <v>0</v>
      </c>
      <c r="DJ10" s="137">
        <v>0</v>
      </c>
      <c r="DK10" s="137">
        <v>0</v>
      </c>
      <c r="DL10" s="137">
        <v>0</v>
      </c>
      <c r="DM10" s="138">
        <v>7</v>
      </c>
      <c r="DN10" s="138">
        <v>1</v>
      </c>
      <c r="DO10" s="137">
        <v>0</v>
      </c>
      <c r="DP10" s="138">
        <v>1</v>
      </c>
      <c r="DQ10" s="137">
        <v>0</v>
      </c>
      <c r="DR10" s="137">
        <v>0</v>
      </c>
      <c r="DS10" s="137">
        <v>0</v>
      </c>
      <c r="DT10" s="137">
        <v>0</v>
      </c>
      <c r="DU10" s="138">
        <v>1</v>
      </c>
      <c r="DV10" s="137">
        <v>0</v>
      </c>
      <c r="DW10" s="137">
        <v>0</v>
      </c>
      <c r="DX10" s="137">
        <v>0</v>
      </c>
      <c r="DY10" s="137">
        <v>0</v>
      </c>
      <c r="DZ10" s="137">
        <v>0</v>
      </c>
      <c r="EA10" s="137">
        <v>0</v>
      </c>
    </row>
    <row r="11" spans="1:131" ht="15.75" customHeight="1">
      <c r="A11" s="135" t="s">
        <v>373</v>
      </c>
      <c r="B11" s="136">
        <v>3</v>
      </c>
      <c r="C11" s="138">
        <v>0</v>
      </c>
      <c r="D11" s="138">
        <v>0</v>
      </c>
      <c r="E11" s="138">
        <v>0</v>
      </c>
      <c r="F11" s="137">
        <v>0</v>
      </c>
      <c r="G11" s="138">
        <v>0</v>
      </c>
      <c r="H11" s="137">
        <v>0</v>
      </c>
      <c r="I11" s="138">
        <v>0</v>
      </c>
      <c r="J11" s="138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  <c r="P11" s="137">
        <v>0</v>
      </c>
      <c r="Q11" s="137">
        <v>0</v>
      </c>
      <c r="R11" s="138">
        <v>0</v>
      </c>
      <c r="S11" s="137">
        <v>0</v>
      </c>
      <c r="T11" s="137">
        <v>0</v>
      </c>
      <c r="U11" s="137">
        <v>0</v>
      </c>
      <c r="V11" s="138">
        <v>0</v>
      </c>
      <c r="W11" s="138">
        <v>0</v>
      </c>
      <c r="X11" s="137">
        <v>0</v>
      </c>
      <c r="Y11" s="137">
        <v>0</v>
      </c>
      <c r="Z11" s="137">
        <v>0</v>
      </c>
      <c r="AA11" s="137">
        <v>0</v>
      </c>
      <c r="AB11" s="138">
        <v>0</v>
      </c>
      <c r="AC11" s="138">
        <v>0</v>
      </c>
      <c r="AD11" s="137">
        <v>0</v>
      </c>
      <c r="AE11" s="137">
        <v>0</v>
      </c>
      <c r="AF11" s="138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8">
        <v>0</v>
      </c>
      <c r="BA11" s="137">
        <v>0</v>
      </c>
      <c r="BB11" s="138">
        <v>0</v>
      </c>
      <c r="BC11" s="137">
        <v>0</v>
      </c>
      <c r="BD11" s="138">
        <v>0</v>
      </c>
      <c r="BE11" s="138">
        <v>0</v>
      </c>
      <c r="BF11" s="138">
        <v>0</v>
      </c>
      <c r="BG11" s="138">
        <v>0</v>
      </c>
      <c r="BH11" s="138">
        <v>0</v>
      </c>
      <c r="BI11" s="138">
        <v>0</v>
      </c>
      <c r="BJ11" s="138">
        <v>0</v>
      </c>
      <c r="BK11" s="138">
        <v>0</v>
      </c>
      <c r="BL11" s="137">
        <v>0</v>
      </c>
      <c r="BM11" s="138">
        <v>0</v>
      </c>
      <c r="BN11" s="137">
        <v>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7">
        <v>0</v>
      </c>
      <c r="BW11" s="137">
        <v>0</v>
      </c>
      <c r="BX11" s="137">
        <v>0</v>
      </c>
      <c r="BY11" s="137">
        <v>0</v>
      </c>
      <c r="BZ11" s="137">
        <v>0</v>
      </c>
      <c r="CA11" s="137">
        <v>0</v>
      </c>
      <c r="CB11" s="137">
        <v>0</v>
      </c>
      <c r="CC11" s="137">
        <v>0</v>
      </c>
      <c r="CD11" s="137">
        <v>0</v>
      </c>
      <c r="CE11" s="137">
        <v>0</v>
      </c>
      <c r="CF11" s="137">
        <v>178</v>
      </c>
      <c r="CG11" s="138">
        <v>0</v>
      </c>
      <c r="CH11" s="138">
        <v>0</v>
      </c>
      <c r="CI11" s="138">
        <v>0</v>
      </c>
      <c r="CJ11" s="138">
        <v>1</v>
      </c>
      <c r="CK11" s="137">
        <v>0</v>
      </c>
      <c r="CL11" s="137">
        <v>0</v>
      </c>
      <c r="CM11" s="137">
        <v>2</v>
      </c>
      <c r="CN11" s="137">
        <v>0</v>
      </c>
      <c r="CO11" s="138">
        <v>0</v>
      </c>
      <c r="CP11" s="137">
        <v>0</v>
      </c>
      <c r="CQ11" s="138">
        <v>1</v>
      </c>
      <c r="CR11" s="137">
        <v>0</v>
      </c>
      <c r="CS11" s="137">
        <v>0</v>
      </c>
      <c r="CT11" s="137">
        <v>0</v>
      </c>
      <c r="CU11" s="137">
        <v>0</v>
      </c>
      <c r="CV11" s="137">
        <v>0</v>
      </c>
      <c r="CW11" s="137">
        <v>0</v>
      </c>
      <c r="CX11" s="137">
        <v>0</v>
      </c>
      <c r="CY11" s="137">
        <v>0</v>
      </c>
      <c r="CZ11" s="137">
        <v>0</v>
      </c>
      <c r="DA11" s="137">
        <v>0</v>
      </c>
      <c r="DB11" s="137">
        <v>0</v>
      </c>
      <c r="DC11" s="137">
        <v>0</v>
      </c>
      <c r="DD11" s="137">
        <v>0</v>
      </c>
      <c r="DE11" s="137">
        <v>0</v>
      </c>
      <c r="DF11" s="137">
        <v>0</v>
      </c>
      <c r="DG11" s="137">
        <v>0</v>
      </c>
      <c r="DH11" s="137">
        <v>0</v>
      </c>
      <c r="DI11" s="137">
        <v>0</v>
      </c>
      <c r="DJ11" s="137">
        <v>0</v>
      </c>
      <c r="DK11" s="137">
        <v>0</v>
      </c>
      <c r="DL11" s="137">
        <v>0</v>
      </c>
      <c r="DM11" s="138">
        <v>4</v>
      </c>
      <c r="DN11" s="138">
        <v>3</v>
      </c>
      <c r="DO11" s="138">
        <v>5</v>
      </c>
      <c r="DP11" s="138">
        <v>4</v>
      </c>
      <c r="DQ11" s="138">
        <v>2</v>
      </c>
      <c r="DR11" s="137">
        <v>0</v>
      </c>
      <c r="DS11" s="138">
        <v>3</v>
      </c>
      <c r="DT11" s="138">
        <v>2</v>
      </c>
      <c r="DU11" s="138">
        <v>1</v>
      </c>
      <c r="DV11" s="138">
        <v>2</v>
      </c>
      <c r="DW11" s="137">
        <v>0</v>
      </c>
      <c r="DX11" s="137">
        <v>0</v>
      </c>
      <c r="DY11" s="138">
        <v>4</v>
      </c>
      <c r="DZ11" s="137">
        <v>0</v>
      </c>
      <c r="EA11" s="138">
        <v>2</v>
      </c>
    </row>
    <row r="12" spans="1:131" ht="15.75" customHeight="1">
      <c r="A12" s="135" t="s">
        <v>375</v>
      </c>
      <c r="B12" s="136">
        <v>3</v>
      </c>
      <c r="C12" s="138">
        <v>0</v>
      </c>
      <c r="D12" s="137">
        <v>0</v>
      </c>
      <c r="E12" s="138">
        <v>0</v>
      </c>
      <c r="F12" s="137">
        <v>0</v>
      </c>
      <c r="G12" s="137">
        <v>0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  <c r="P12" s="137">
        <v>0</v>
      </c>
      <c r="Q12" s="137">
        <v>0</v>
      </c>
      <c r="R12" s="138">
        <v>0</v>
      </c>
      <c r="S12" s="137">
        <v>0</v>
      </c>
      <c r="T12" s="137">
        <v>0</v>
      </c>
      <c r="U12" s="137">
        <v>0</v>
      </c>
      <c r="V12" s="137">
        <v>0</v>
      </c>
      <c r="W12" s="137">
        <v>0</v>
      </c>
      <c r="X12" s="137">
        <v>0</v>
      </c>
      <c r="Y12" s="138">
        <v>0</v>
      </c>
      <c r="Z12" s="137">
        <v>0</v>
      </c>
      <c r="AA12" s="137">
        <v>0</v>
      </c>
      <c r="AB12" s="137">
        <v>0</v>
      </c>
      <c r="AC12" s="137">
        <v>0</v>
      </c>
      <c r="AD12" s="137">
        <v>0</v>
      </c>
      <c r="AE12" s="137">
        <v>0</v>
      </c>
      <c r="AF12" s="137">
        <v>0</v>
      </c>
      <c r="AG12" s="137">
        <v>0</v>
      </c>
      <c r="AH12" s="138">
        <v>0</v>
      </c>
      <c r="AI12" s="137">
        <v>0</v>
      </c>
      <c r="AJ12" s="138">
        <v>0</v>
      </c>
      <c r="AK12" s="138">
        <v>0</v>
      </c>
      <c r="AL12" s="138">
        <v>0</v>
      </c>
      <c r="AM12" s="138">
        <v>0</v>
      </c>
      <c r="AN12" s="137">
        <v>0</v>
      </c>
      <c r="AO12" s="137">
        <v>0</v>
      </c>
      <c r="AP12" s="138">
        <v>0</v>
      </c>
      <c r="AQ12" s="137">
        <v>0</v>
      </c>
      <c r="AR12" s="137">
        <v>0</v>
      </c>
      <c r="AS12" s="137">
        <v>0</v>
      </c>
      <c r="AT12" s="138">
        <v>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8">
        <v>0</v>
      </c>
      <c r="BA12" s="137">
        <v>0</v>
      </c>
      <c r="BB12" s="138">
        <v>0</v>
      </c>
      <c r="BC12" s="137">
        <v>0</v>
      </c>
      <c r="BD12" s="138">
        <v>0</v>
      </c>
      <c r="BE12" s="138">
        <v>0</v>
      </c>
      <c r="BF12" s="138">
        <v>0</v>
      </c>
      <c r="BG12" s="138">
        <v>0</v>
      </c>
      <c r="BH12" s="138">
        <v>0</v>
      </c>
      <c r="BI12" s="138">
        <v>0</v>
      </c>
      <c r="BJ12" s="138">
        <v>0</v>
      </c>
      <c r="BK12" s="138">
        <v>0</v>
      </c>
      <c r="BL12" s="137">
        <v>0</v>
      </c>
      <c r="BM12" s="138">
        <v>0</v>
      </c>
      <c r="BN12" s="137">
        <v>0</v>
      </c>
      <c r="BO12" s="138">
        <v>0</v>
      </c>
      <c r="BP12" s="138">
        <v>0</v>
      </c>
      <c r="BQ12" s="138">
        <v>0</v>
      </c>
      <c r="BR12" s="138">
        <v>0</v>
      </c>
      <c r="BS12" s="138">
        <v>0</v>
      </c>
      <c r="BT12" s="138">
        <v>0</v>
      </c>
      <c r="BU12" s="138">
        <v>0</v>
      </c>
      <c r="BV12" s="137">
        <v>0</v>
      </c>
      <c r="BW12" s="137">
        <v>0</v>
      </c>
      <c r="BX12" s="137">
        <v>0</v>
      </c>
      <c r="BY12" s="137">
        <v>0</v>
      </c>
      <c r="BZ12" s="137">
        <v>0</v>
      </c>
      <c r="CA12" s="137">
        <v>0</v>
      </c>
      <c r="CB12" s="137">
        <v>0</v>
      </c>
      <c r="CC12" s="137">
        <v>0</v>
      </c>
      <c r="CD12" s="137">
        <v>0</v>
      </c>
      <c r="CE12" s="137">
        <v>0</v>
      </c>
      <c r="CF12" s="138">
        <v>0</v>
      </c>
      <c r="CG12" s="138">
        <v>0</v>
      </c>
      <c r="CH12" s="137">
        <v>0</v>
      </c>
      <c r="CI12" s="138">
        <v>227</v>
      </c>
      <c r="CJ12" s="137">
        <v>60</v>
      </c>
      <c r="CK12" s="137">
        <v>0</v>
      </c>
      <c r="CL12" s="137">
        <v>1</v>
      </c>
      <c r="CM12" s="137">
        <v>0</v>
      </c>
      <c r="CN12" s="138">
        <v>0</v>
      </c>
      <c r="CO12" s="138">
        <v>0</v>
      </c>
      <c r="CP12" s="137">
        <v>0</v>
      </c>
      <c r="CQ12" s="138">
        <v>5</v>
      </c>
      <c r="CR12" s="137">
        <v>0</v>
      </c>
      <c r="CS12" s="137">
        <v>0</v>
      </c>
      <c r="CT12" s="137">
        <v>0</v>
      </c>
      <c r="CU12" s="137">
        <v>1</v>
      </c>
      <c r="CV12" s="137">
        <v>0</v>
      </c>
      <c r="CW12" s="138">
        <v>4</v>
      </c>
      <c r="CX12" s="137">
        <v>0</v>
      </c>
      <c r="CY12" s="138">
        <v>5</v>
      </c>
      <c r="CZ12" s="138">
        <v>1</v>
      </c>
      <c r="DA12" s="138">
        <v>5</v>
      </c>
      <c r="DB12" s="138">
        <v>4</v>
      </c>
      <c r="DC12" s="138">
        <v>2</v>
      </c>
      <c r="DD12" s="137">
        <v>0</v>
      </c>
      <c r="DE12" s="138">
        <v>1</v>
      </c>
      <c r="DF12" s="137">
        <v>0</v>
      </c>
      <c r="DG12" s="137">
        <v>0</v>
      </c>
      <c r="DH12" s="138">
        <v>5</v>
      </c>
      <c r="DI12" s="137">
        <v>0</v>
      </c>
      <c r="DJ12" s="137">
        <v>0</v>
      </c>
      <c r="DK12" s="137">
        <v>0</v>
      </c>
      <c r="DL12" s="137">
        <v>0</v>
      </c>
      <c r="DM12" s="137">
        <v>0</v>
      </c>
      <c r="DN12" s="137">
        <v>0</v>
      </c>
      <c r="DO12" s="137">
        <v>0</v>
      </c>
      <c r="DP12" s="137">
        <v>0</v>
      </c>
      <c r="DQ12" s="137">
        <v>0</v>
      </c>
      <c r="DR12" s="137">
        <v>0</v>
      </c>
      <c r="DS12" s="137">
        <v>0</v>
      </c>
      <c r="DT12" s="137">
        <v>0</v>
      </c>
      <c r="DU12" s="137">
        <v>0</v>
      </c>
      <c r="DV12" s="137">
        <v>0</v>
      </c>
      <c r="DW12" s="138">
        <v>1</v>
      </c>
      <c r="DX12" s="137">
        <v>0</v>
      </c>
      <c r="DY12" s="137">
        <v>0</v>
      </c>
      <c r="DZ12" s="137">
        <v>0</v>
      </c>
      <c r="EA12" s="137">
        <v>0</v>
      </c>
    </row>
    <row r="13" spans="1:131" ht="15.75" customHeight="1">
      <c r="A13" s="135" t="s">
        <v>376</v>
      </c>
      <c r="B13" s="136">
        <v>3</v>
      </c>
      <c r="C13" s="138">
        <v>0</v>
      </c>
      <c r="D13" s="137">
        <v>0</v>
      </c>
      <c r="E13" s="137">
        <v>0</v>
      </c>
      <c r="F13" s="138">
        <v>0</v>
      </c>
      <c r="G13" s="138">
        <v>0</v>
      </c>
      <c r="H13" s="137">
        <v>0</v>
      </c>
      <c r="I13" s="138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7">
        <v>0</v>
      </c>
      <c r="AA13" s="137">
        <v>0</v>
      </c>
      <c r="AB13" s="138">
        <v>0</v>
      </c>
      <c r="AC13" s="137">
        <v>0</v>
      </c>
      <c r="AD13" s="137">
        <v>0</v>
      </c>
      <c r="AE13" s="137">
        <v>0</v>
      </c>
      <c r="AF13" s="138">
        <v>0</v>
      </c>
      <c r="AG13" s="137">
        <v>0</v>
      </c>
      <c r="AH13" s="137">
        <v>0</v>
      </c>
      <c r="AI13" s="138">
        <v>0</v>
      </c>
      <c r="AJ13" s="137">
        <v>0</v>
      </c>
      <c r="AK13" s="137">
        <v>0</v>
      </c>
      <c r="AL13" s="138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8">
        <v>0</v>
      </c>
      <c r="AW13" s="138">
        <v>0</v>
      </c>
      <c r="AX13" s="137">
        <v>0</v>
      </c>
      <c r="AY13" s="138">
        <v>0</v>
      </c>
      <c r="AZ13" s="137">
        <v>0</v>
      </c>
      <c r="BA13" s="137">
        <v>0</v>
      </c>
      <c r="BB13" s="137">
        <v>0</v>
      </c>
      <c r="BC13" s="137">
        <v>0</v>
      </c>
      <c r="BD13" s="138">
        <v>0</v>
      </c>
      <c r="BE13" s="137">
        <v>0</v>
      </c>
      <c r="BF13" s="137">
        <v>0</v>
      </c>
      <c r="BG13" s="137">
        <v>0</v>
      </c>
      <c r="BH13" s="138">
        <v>0</v>
      </c>
      <c r="BI13" s="138">
        <v>0</v>
      </c>
      <c r="BJ13" s="138">
        <v>0</v>
      </c>
      <c r="BK13" s="138">
        <v>0</v>
      </c>
      <c r="BL13" s="138">
        <v>0</v>
      </c>
      <c r="BM13" s="138">
        <v>0</v>
      </c>
      <c r="BN13" s="137">
        <v>0</v>
      </c>
      <c r="BO13" s="138">
        <v>0</v>
      </c>
      <c r="BP13" s="138">
        <v>0</v>
      </c>
      <c r="BQ13" s="138">
        <v>0</v>
      </c>
      <c r="BR13" s="138">
        <v>0</v>
      </c>
      <c r="BS13" s="137">
        <v>0</v>
      </c>
      <c r="BT13" s="138">
        <v>0</v>
      </c>
      <c r="BU13" s="138">
        <v>0</v>
      </c>
      <c r="BV13" s="137">
        <v>0</v>
      </c>
      <c r="BW13" s="137">
        <v>0</v>
      </c>
      <c r="BX13" s="138">
        <v>0</v>
      </c>
      <c r="BY13" s="138">
        <v>0</v>
      </c>
      <c r="BZ13" s="137">
        <v>0</v>
      </c>
      <c r="CA13" s="137">
        <v>0</v>
      </c>
      <c r="CB13" s="137">
        <v>0</v>
      </c>
      <c r="CC13" s="137">
        <v>0</v>
      </c>
      <c r="CD13" s="137">
        <v>0</v>
      </c>
      <c r="CE13" s="137">
        <v>0</v>
      </c>
      <c r="CF13" s="138">
        <v>0</v>
      </c>
      <c r="CG13" s="137">
        <v>0</v>
      </c>
      <c r="CH13" s="137">
        <v>0</v>
      </c>
      <c r="CI13" s="138">
        <v>205</v>
      </c>
      <c r="CJ13" s="138">
        <v>1</v>
      </c>
      <c r="CK13" s="137">
        <v>0</v>
      </c>
      <c r="CL13" s="138">
        <v>8</v>
      </c>
      <c r="CM13" s="138">
        <v>4</v>
      </c>
      <c r="CN13" s="137">
        <v>5</v>
      </c>
      <c r="CO13" s="137">
        <v>1</v>
      </c>
      <c r="CP13" s="137">
        <v>0</v>
      </c>
      <c r="CQ13" s="138">
        <v>2</v>
      </c>
      <c r="CR13" s="138">
        <v>0</v>
      </c>
      <c r="CS13" s="138">
        <v>5</v>
      </c>
      <c r="CT13" s="137">
        <v>1</v>
      </c>
      <c r="CU13" s="137">
        <v>0</v>
      </c>
      <c r="CV13" s="137">
        <v>0</v>
      </c>
      <c r="CW13" s="138">
        <v>4</v>
      </c>
      <c r="CX13" s="137">
        <v>0</v>
      </c>
      <c r="CY13" s="137">
        <v>0</v>
      </c>
      <c r="CZ13" s="138">
        <v>2</v>
      </c>
      <c r="DA13" s="137">
        <v>0</v>
      </c>
      <c r="DB13" s="137">
        <v>0</v>
      </c>
      <c r="DC13" s="138">
        <v>8</v>
      </c>
      <c r="DD13" s="137">
        <v>0</v>
      </c>
      <c r="DE13" s="138">
        <v>2</v>
      </c>
      <c r="DF13" s="138">
        <v>6</v>
      </c>
      <c r="DG13" s="138">
        <v>4</v>
      </c>
      <c r="DH13" s="137">
        <v>0</v>
      </c>
      <c r="DI13" s="138">
        <v>3</v>
      </c>
      <c r="DJ13" s="138">
        <v>2</v>
      </c>
      <c r="DK13" s="138">
        <v>1</v>
      </c>
      <c r="DL13" s="138">
        <v>2</v>
      </c>
      <c r="DM13" s="138">
        <v>2</v>
      </c>
      <c r="DN13" s="138">
        <v>4</v>
      </c>
      <c r="DO13" s="138">
        <v>3</v>
      </c>
      <c r="DP13" s="138">
        <v>-20</v>
      </c>
      <c r="DQ13" s="138">
        <v>27</v>
      </c>
      <c r="DR13" s="137">
        <v>0</v>
      </c>
      <c r="DS13" s="138">
        <v>2</v>
      </c>
      <c r="DT13" s="138">
        <v>2</v>
      </c>
      <c r="DU13" s="138">
        <v>2</v>
      </c>
      <c r="DV13" s="137">
        <v>0</v>
      </c>
      <c r="DW13" s="137">
        <v>0</v>
      </c>
      <c r="DX13" s="137">
        <v>0</v>
      </c>
      <c r="DY13" s="137">
        <v>0</v>
      </c>
      <c r="DZ13" s="137">
        <v>0</v>
      </c>
      <c r="EA13" s="137">
        <v>0</v>
      </c>
    </row>
    <row r="14" spans="1:131" ht="15.75" customHeight="1">
      <c r="A14" s="135" t="s">
        <v>219</v>
      </c>
      <c r="B14" s="136">
        <v>3</v>
      </c>
      <c r="C14" s="138">
        <v>0</v>
      </c>
      <c r="D14" s="137">
        <v>0</v>
      </c>
      <c r="E14" s="137">
        <v>0</v>
      </c>
      <c r="F14" s="138">
        <v>0</v>
      </c>
      <c r="G14" s="137">
        <v>0</v>
      </c>
      <c r="H14" s="137">
        <v>0</v>
      </c>
      <c r="I14" s="138">
        <v>0</v>
      </c>
      <c r="J14" s="137">
        <v>0</v>
      </c>
      <c r="K14" s="138">
        <v>0</v>
      </c>
      <c r="L14" s="138">
        <v>0</v>
      </c>
      <c r="M14" s="137">
        <v>0</v>
      </c>
      <c r="N14" s="138">
        <v>0</v>
      </c>
      <c r="O14" s="138">
        <v>0</v>
      </c>
      <c r="P14" s="137">
        <v>0</v>
      </c>
      <c r="Q14" s="137">
        <v>0</v>
      </c>
      <c r="R14" s="138">
        <v>0</v>
      </c>
      <c r="S14" s="137">
        <v>0</v>
      </c>
      <c r="T14" s="137">
        <v>0</v>
      </c>
      <c r="U14" s="137">
        <v>0</v>
      </c>
      <c r="V14" s="137">
        <v>0</v>
      </c>
      <c r="W14" s="138">
        <v>0</v>
      </c>
      <c r="X14" s="137">
        <v>0</v>
      </c>
      <c r="Y14" s="137">
        <v>0</v>
      </c>
      <c r="Z14" s="137">
        <v>0</v>
      </c>
      <c r="AA14" s="137">
        <v>0</v>
      </c>
      <c r="AB14" s="138">
        <v>0</v>
      </c>
      <c r="AC14" s="137">
        <v>0</v>
      </c>
      <c r="AD14" s="137">
        <v>0</v>
      </c>
      <c r="AE14" s="138">
        <v>0</v>
      </c>
      <c r="AF14" s="138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8">
        <v>0</v>
      </c>
      <c r="AP14" s="138">
        <v>0</v>
      </c>
      <c r="AQ14" s="137">
        <v>0</v>
      </c>
      <c r="AR14" s="138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8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8">
        <v>0</v>
      </c>
      <c r="BE14" s="137">
        <v>0</v>
      </c>
      <c r="BF14" s="137">
        <v>0</v>
      </c>
      <c r="BG14" s="138">
        <v>0</v>
      </c>
      <c r="BH14" s="138">
        <v>0</v>
      </c>
      <c r="BI14" s="137">
        <v>0</v>
      </c>
      <c r="BJ14" s="138">
        <v>0</v>
      </c>
      <c r="BK14" s="138">
        <v>0</v>
      </c>
      <c r="BL14" s="138">
        <v>0</v>
      </c>
      <c r="BM14" s="138">
        <v>0</v>
      </c>
      <c r="BN14" s="137">
        <v>0</v>
      </c>
      <c r="BO14" s="138">
        <v>0</v>
      </c>
      <c r="BP14" s="138">
        <v>0</v>
      </c>
      <c r="BQ14" s="138">
        <v>0</v>
      </c>
      <c r="BR14" s="138">
        <v>0</v>
      </c>
      <c r="BS14" s="137">
        <v>0</v>
      </c>
      <c r="BT14" s="138">
        <v>0</v>
      </c>
      <c r="BU14" s="138">
        <v>0</v>
      </c>
      <c r="BV14" s="137">
        <v>0</v>
      </c>
      <c r="BW14" s="137">
        <v>0</v>
      </c>
      <c r="BX14" s="138">
        <v>0</v>
      </c>
      <c r="BY14" s="137">
        <v>0</v>
      </c>
      <c r="BZ14" s="137">
        <v>0</v>
      </c>
      <c r="CA14" s="137">
        <v>0</v>
      </c>
      <c r="CB14" s="137">
        <v>0</v>
      </c>
      <c r="CC14" s="138">
        <v>0</v>
      </c>
      <c r="CD14" s="137">
        <v>0</v>
      </c>
      <c r="CE14" s="138">
        <v>0</v>
      </c>
      <c r="CF14" s="138">
        <v>0</v>
      </c>
      <c r="CG14" s="137">
        <v>0</v>
      </c>
      <c r="CH14" s="137">
        <v>0</v>
      </c>
      <c r="CI14" s="137">
        <v>0</v>
      </c>
      <c r="CJ14" s="138">
        <v>0</v>
      </c>
      <c r="CK14" s="137">
        <v>0</v>
      </c>
      <c r="CL14" s="137">
        <v>0</v>
      </c>
      <c r="CM14" s="138">
        <v>208</v>
      </c>
      <c r="CN14" s="137">
        <v>2</v>
      </c>
      <c r="CO14" s="137">
        <v>1</v>
      </c>
      <c r="CP14" s="137">
        <v>0</v>
      </c>
      <c r="CQ14" s="138">
        <v>3</v>
      </c>
      <c r="CR14" s="137">
        <v>1</v>
      </c>
      <c r="CS14" s="138">
        <v>1</v>
      </c>
      <c r="CT14" s="138">
        <v>1</v>
      </c>
      <c r="CU14" s="137">
        <v>0</v>
      </c>
      <c r="CV14" s="138">
        <v>1</v>
      </c>
      <c r="CW14" s="138">
        <v>1</v>
      </c>
      <c r="CX14" s="137">
        <v>0</v>
      </c>
      <c r="CY14" s="137">
        <v>0</v>
      </c>
      <c r="CZ14" s="138">
        <v>1</v>
      </c>
      <c r="DA14" s="138">
        <v>1</v>
      </c>
      <c r="DB14" s="137">
        <v>0</v>
      </c>
      <c r="DC14" s="138">
        <v>1</v>
      </c>
      <c r="DD14" s="137">
        <v>0</v>
      </c>
      <c r="DE14" s="138">
        <v>3</v>
      </c>
      <c r="DF14" s="138">
        <v>3</v>
      </c>
      <c r="DG14" s="138">
        <v>1</v>
      </c>
      <c r="DH14" s="137">
        <v>0</v>
      </c>
      <c r="DI14" s="138">
        <v>3</v>
      </c>
      <c r="DJ14" s="138">
        <v>1</v>
      </c>
      <c r="DK14" s="138">
        <v>1</v>
      </c>
      <c r="DL14" s="138">
        <v>2</v>
      </c>
      <c r="DM14" s="138">
        <v>2</v>
      </c>
      <c r="DN14" s="138">
        <v>1</v>
      </c>
      <c r="DO14" s="137">
        <v>0</v>
      </c>
      <c r="DP14" s="138">
        <v>-24</v>
      </c>
      <c r="DQ14" s="138">
        <v>30</v>
      </c>
      <c r="DR14" s="138">
        <v>3</v>
      </c>
      <c r="DS14" s="138">
        <v>1</v>
      </c>
      <c r="DT14" s="137">
        <v>0</v>
      </c>
      <c r="DU14" s="138">
        <v>1</v>
      </c>
      <c r="DV14" s="138">
        <v>1</v>
      </c>
      <c r="DW14" s="138">
        <v>4</v>
      </c>
      <c r="DX14" s="138">
        <v>2</v>
      </c>
      <c r="DY14" s="138">
        <v>1</v>
      </c>
      <c r="DZ14" s="138">
        <v>2</v>
      </c>
      <c r="EA14" s="137">
        <v>0</v>
      </c>
    </row>
    <row r="15" spans="1:131" ht="15.75" customHeight="1">
      <c r="A15" s="135" t="s">
        <v>380</v>
      </c>
      <c r="B15" s="136">
        <v>3</v>
      </c>
      <c r="C15" s="138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  <c r="P15" s="137">
        <v>0</v>
      </c>
      <c r="Q15" s="137">
        <v>0</v>
      </c>
      <c r="R15" s="138">
        <v>0</v>
      </c>
      <c r="S15" s="137">
        <v>0</v>
      </c>
      <c r="T15" s="137">
        <v>0</v>
      </c>
      <c r="U15" s="137">
        <v>0</v>
      </c>
      <c r="V15" s="138">
        <v>0</v>
      </c>
      <c r="W15" s="138">
        <v>0</v>
      </c>
      <c r="X15" s="138">
        <v>0</v>
      </c>
      <c r="Y15" s="138">
        <v>0</v>
      </c>
      <c r="Z15" s="137">
        <v>0</v>
      </c>
      <c r="AA15" s="137">
        <v>0</v>
      </c>
      <c r="AB15" s="137">
        <v>0</v>
      </c>
      <c r="AC15" s="137">
        <v>0</v>
      </c>
      <c r="AD15" s="137">
        <v>0</v>
      </c>
      <c r="AE15" s="138">
        <v>0</v>
      </c>
      <c r="AF15" s="137">
        <v>0</v>
      </c>
      <c r="AG15" s="137">
        <v>0</v>
      </c>
      <c r="AH15" s="137">
        <v>0</v>
      </c>
      <c r="AI15" s="137">
        <v>0</v>
      </c>
      <c r="AJ15" s="138">
        <v>0</v>
      </c>
      <c r="AK15" s="137">
        <v>0</v>
      </c>
      <c r="AL15" s="138">
        <v>0</v>
      </c>
      <c r="AM15" s="137">
        <v>0</v>
      </c>
      <c r="AN15" s="138">
        <v>0</v>
      </c>
      <c r="AO15" s="138">
        <v>0</v>
      </c>
      <c r="AP15" s="137">
        <v>0</v>
      </c>
      <c r="AQ15" s="138">
        <v>0</v>
      </c>
      <c r="AR15" s="137">
        <v>0</v>
      </c>
      <c r="AS15" s="137">
        <v>0</v>
      </c>
      <c r="AT15" s="138">
        <v>0</v>
      </c>
      <c r="AU15" s="138">
        <v>0</v>
      </c>
      <c r="AV15" s="137">
        <v>0</v>
      </c>
      <c r="AW15" s="138">
        <v>0</v>
      </c>
      <c r="AX15" s="138">
        <v>0</v>
      </c>
      <c r="AY15" s="138">
        <v>0</v>
      </c>
      <c r="AZ15" s="138">
        <v>0</v>
      </c>
      <c r="BA15" s="137">
        <v>0</v>
      </c>
      <c r="BB15" s="138">
        <v>0</v>
      </c>
      <c r="BC15" s="137">
        <v>0</v>
      </c>
      <c r="BD15" s="138">
        <v>0</v>
      </c>
      <c r="BE15" s="137">
        <v>0</v>
      </c>
      <c r="BF15" s="138">
        <v>0</v>
      </c>
      <c r="BG15" s="138">
        <v>0</v>
      </c>
      <c r="BH15" s="138">
        <v>0</v>
      </c>
      <c r="BI15" s="137">
        <v>0</v>
      </c>
      <c r="BJ15" s="138">
        <v>0</v>
      </c>
      <c r="BK15" s="138">
        <v>0</v>
      </c>
      <c r="BL15" s="137">
        <v>0</v>
      </c>
      <c r="BM15" s="138">
        <v>0</v>
      </c>
      <c r="BN15" s="137">
        <v>0</v>
      </c>
      <c r="BO15" s="138">
        <v>0</v>
      </c>
      <c r="BP15" s="138">
        <v>0</v>
      </c>
      <c r="BQ15" s="138">
        <v>0</v>
      </c>
      <c r="BR15" s="138">
        <v>0</v>
      </c>
      <c r="BS15" s="138">
        <v>0</v>
      </c>
      <c r="BT15" s="138">
        <v>0</v>
      </c>
      <c r="BU15" s="137">
        <v>0</v>
      </c>
      <c r="BV15" s="137">
        <v>0</v>
      </c>
      <c r="BW15" s="137">
        <v>0</v>
      </c>
      <c r="BX15" s="138">
        <v>0</v>
      </c>
      <c r="BY15" s="137">
        <v>0</v>
      </c>
      <c r="BZ15" s="138">
        <v>0</v>
      </c>
      <c r="CA15" s="137">
        <v>0</v>
      </c>
      <c r="CB15" s="138">
        <v>0</v>
      </c>
      <c r="CC15" s="137">
        <v>0</v>
      </c>
      <c r="CD15" s="137">
        <v>0</v>
      </c>
      <c r="CE15" s="137">
        <v>0</v>
      </c>
      <c r="CF15" s="138">
        <v>0</v>
      </c>
      <c r="CG15" s="137">
        <v>0</v>
      </c>
      <c r="CH15" s="138">
        <v>0</v>
      </c>
      <c r="CI15" s="138">
        <v>0</v>
      </c>
      <c r="CJ15" s="138">
        <v>0</v>
      </c>
      <c r="CK15" s="137">
        <v>0</v>
      </c>
      <c r="CL15" s="138">
        <v>0</v>
      </c>
      <c r="CM15" s="138">
        <v>0</v>
      </c>
      <c r="CN15" s="137">
        <v>0</v>
      </c>
      <c r="CO15" s="138">
        <v>0</v>
      </c>
      <c r="CP15" s="137">
        <v>0</v>
      </c>
      <c r="CQ15" s="138">
        <v>0</v>
      </c>
      <c r="CR15" s="138">
        <v>0</v>
      </c>
      <c r="CS15" s="138">
        <v>0</v>
      </c>
      <c r="CT15" s="138">
        <v>0</v>
      </c>
      <c r="CU15" s="138">
        <v>0</v>
      </c>
      <c r="CV15" s="138">
        <v>195</v>
      </c>
      <c r="CW15" s="137">
        <v>0</v>
      </c>
      <c r="CX15" s="137">
        <v>0</v>
      </c>
      <c r="CY15" s="137">
        <v>0</v>
      </c>
      <c r="CZ15" s="138">
        <v>2</v>
      </c>
      <c r="DA15" s="138">
        <v>1</v>
      </c>
      <c r="DB15" s="137">
        <v>0</v>
      </c>
      <c r="DC15" s="137">
        <v>0</v>
      </c>
      <c r="DD15" s="137">
        <v>0</v>
      </c>
      <c r="DE15" s="137">
        <v>0</v>
      </c>
      <c r="DF15" s="137">
        <v>0</v>
      </c>
      <c r="DG15" s="137">
        <v>0</v>
      </c>
      <c r="DH15" s="138">
        <v>3</v>
      </c>
      <c r="DI15" s="137">
        <v>0</v>
      </c>
      <c r="DJ15" s="137">
        <v>0</v>
      </c>
      <c r="DK15" s="137">
        <v>0</v>
      </c>
      <c r="DL15" s="137">
        <v>0</v>
      </c>
      <c r="DM15" s="137">
        <v>0</v>
      </c>
      <c r="DN15" s="137">
        <v>0</v>
      </c>
      <c r="DO15" s="137">
        <v>0</v>
      </c>
      <c r="DP15" s="138">
        <v>-25</v>
      </c>
      <c r="DQ15" s="138">
        <v>25</v>
      </c>
      <c r="DR15" s="137">
        <v>0</v>
      </c>
      <c r="DS15" s="137">
        <v>0</v>
      </c>
      <c r="DT15" s="137">
        <v>0</v>
      </c>
      <c r="DU15" s="137">
        <v>0</v>
      </c>
      <c r="DV15" s="138">
        <v>1</v>
      </c>
      <c r="DW15" s="137">
        <v>0</v>
      </c>
      <c r="DX15" s="137">
        <v>0</v>
      </c>
      <c r="DY15" s="138">
        <v>5</v>
      </c>
      <c r="DZ15" s="138">
        <v>2</v>
      </c>
      <c r="EA15" s="137">
        <v>0</v>
      </c>
    </row>
    <row r="16" spans="1:131" ht="15.75" customHeight="1">
      <c r="A16" s="135" t="s">
        <v>381</v>
      </c>
      <c r="B16" s="136">
        <v>3</v>
      </c>
      <c r="C16" s="138">
        <v>0</v>
      </c>
      <c r="D16" s="137">
        <v>0</v>
      </c>
      <c r="E16" s="137">
        <v>0</v>
      </c>
      <c r="F16" s="137">
        <v>0</v>
      </c>
      <c r="G16" s="137">
        <v>0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8">
        <v>0</v>
      </c>
      <c r="O16" s="137">
        <v>0</v>
      </c>
      <c r="P16" s="138">
        <v>0</v>
      </c>
      <c r="Q16" s="137">
        <v>0</v>
      </c>
      <c r="R16" s="138">
        <v>0</v>
      </c>
      <c r="S16" s="137">
        <v>0</v>
      </c>
      <c r="T16" s="137">
        <v>0</v>
      </c>
      <c r="U16" s="138">
        <v>0</v>
      </c>
      <c r="V16" s="137">
        <v>0</v>
      </c>
      <c r="W16" s="137">
        <v>0</v>
      </c>
      <c r="X16" s="137">
        <v>0</v>
      </c>
      <c r="Y16" s="137">
        <v>0</v>
      </c>
      <c r="Z16" s="137">
        <v>0</v>
      </c>
      <c r="AA16" s="137">
        <v>0</v>
      </c>
      <c r="AB16" s="138">
        <v>0</v>
      </c>
      <c r="AC16" s="137">
        <v>0</v>
      </c>
      <c r="AD16" s="137">
        <v>0</v>
      </c>
      <c r="AE16" s="138">
        <v>0</v>
      </c>
      <c r="AF16" s="138">
        <v>0</v>
      </c>
      <c r="AG16" s="137">
        <v>0</v>
      </c>
      <c r="AH16" s="138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8">
        <v>0</v>
      </c>
      <c r="AU16" s="138">
        <v>0</v>
      </c>
      <c r="AV16" s="137">
        <v>0</v>
      </c>
      <c r="AW16" s="138">
        <v>0</v>
      </c>
      <c r="AX16" s="138">
        <v>0</v>
      </c>
      <c r="AY16" s="138">
        <v>0</v>
      </c>
      <c r="AZ16" s="138">
        <v>0</v>
      </c>
      <c r="BA16" s="137">
        <v>0</v>
      </c>
      <c r="BB16" s="138">
        <v>0</v>
      </c>
      <c r="BC16" s="137">
        <v>0</v>
      </c>
      <c r="BD16" s="138">
        <v>0</v>
      </c>
      <c r="BE16" s="137">
        <v>0</v>
      </c>
      <c r="BF16" s="137">
        <v>0</v>
      </c>
      <c r="BG16" s="138">
        <v>0</v>
      </c>
      <c r="BH16" s="138">
        <v>0</v>
      </c>
      <c r="BI16" s="138">
        <v>0</v>
      </c>
      <c r="BJ16" s="137">
        <v>0</v>
      </c>
      <c r="BK16" s="138">
        <v>0</v>
      </c>
      <c r="BL16" s="138">
        <v>0</v>
      </c>
      <c r="BM16" s="138">
        <v>0</v>
      </c>
      <c r="BN16" s="137">
        <v>0</v>
      </c>
      <c r="BO16" s="137">
        <v>0</v>
      </c>
      <c r="BP16" s="137">
        <v>0</v>
      </c>
      <c r="BQ16" s="138">
        <v>0</v>
      </c>
      <c r="BR16" s="138">
        <v>0</v>
      </c>
      <c r="BS16" s="138">
        <v>0</v>
      </c>
      <c r="BT16" s="137">
        <v>0</v>
      </c>
      <c r="BU16" s="137">
        <v>0</v>
      </c>
      <c r="BV16" s="137">
        <v>0</v>
      </c>
      <c r="BW16" s="137">
        <v>0</v>
      </c>
      <c r="BX16" s="138">
        <v>0</v>
      </c>
      <c r="BY16" s="137">
        <v>0</v>
      </c>
      <c r="BZ16" s="137">
        <v>0</v>
      </c>
      <c r="CA16" s="138">
        <v>0</v>
      </c>
      <c r="CB16" s="137">
        <v>0</v>
      </c>
      <c r="CC16" s="138">
        <v>0</v>
      </c>
      <c r="CD16" s="137">
        <v>0</v>
      </c>
      <c r="CE16" s="137">
        <v>0</v>
      </c>
      <c r="CF16" s="137">
        <v>0</v>
      </c>
      <c r="CG16" s="137">
        <v>0</v>
      </c>
      <c r="CH16" s="137">
        <v>0</v>
      </c>
      <c r="CI16" s="138">
        <v>0</v>
      </c>
      <c r="CJ16" s="137">
        <v>0</v>
      </c>
      <c r="CK16" s="137">
        <v>0</v>
      </c>
      <c r="CL16" s="137">
        <v>0</v>
      </c>
      <c r="CM16" s="138">
        <v>0</v>
      </c>
      <c r="CN16" s="138">
        <v>0</v>
      </c>
      <c r="CO16" s="138">
        <v>0</v>
      </c>
      <c r="CP16" s="137">
        <v>0</v>
      </c>
      <c r="CQ16" s="138">
        <v>0</v>
      </c>
      <c r="CR16" s="137">
        <v>0</v>
      </c>
      <c r="CS16" s="137">
        <v>0</v>
      </c>
      <c r="CT16" s="138">
        <v>0</v>
      </c>
      <c r="CU16" s="137">
        <v>0</v>
      </c>
      <c r="CV16" s="138">
        <v>189</v>
      </c>
      <c r="CW16" s="138">
        <v>1</v>
      </c>
      <c r="CX16" s="137">
        <v>0</v>
      </c>
      <c r="CY16" s="138">
        <v>2</v>
      </c>
      <c r="CZ16" s="138">
        <v>1</v>
      </c>
      <c r="DA16" s="137">
        <v>0</v>
      </c>
      <c r="DB16" s="137">
        <v>0</v>
      </c>
      <c r="DC16" s="138">
        <v>3</v>
      </c>
      <c r="DD16" s="137">
        <v>0</v>
      </c>
      <c r="DE16" s="137">
        <v>0</v>
      </c>
      <c r="DF16" s="138">
        <v>4</v>
      </c>
      <c r="DG16" s="137">
        <v>0</v>
      </c>
      <c r="DH16" s="138">
        <v>3</v>
      </c>
      <c r="DI16" s="137">
        <v>0</v>
      </c>
      <c r="DJ16" s="137">
        <v>0</v>
      </c>
      <c r="DK16" s="137">
        <v>0</v>
      </c>
      <c r="DL16" s="138">
        <v>1</v>
      </c>
      <c r="DM16" s="138">
        <v>1</v>
      </c>
      <c r="DN16" s="138">
        <v>1</v>
      </c>
      <c r="DO16" s="138">
        <v>3</v>
      </c>
      <c r="DP16" s="138">
        <v>-24</v>
      </c>
      <c r="DQ16" s="138">
        <v>26</v>
      </c>
      <c r="DR16" s="137">
        <v>0</v>
      </c>
      <c r="DS16" s="137">
        <v>0</v>
      </c>
      <c r="DT16" s="137">
        <v>0</v>
      </c>
      <c r="DU16" s="137">
        <v>0</v>
      </c>
      <c r="DV16" s="137">
        <v>0</v>
      </c>
      <c r="DW16" s="137">
        <v>0</v>
      </c>
      <c r="DX16" s="138">
        <v>4</v>
      </c>
      <c r="DY16" s="137">
        <v>0</v>
      </c>
      <c r="DZ16" s="138">
        <v>1</v>
      </c>
      <c r="EA16" s="138">
        <v>4</v>
      </c>
    </row>
    <row r="17" spans="1:131" ht="15.75" customHeight="1">
      <c r="A17" s="135" t="s">
        <v>217</v>
      </c>
      <c r="B17" s="136">
        <v>2</v>
      </c>
      <c r="C17" s="137">
        <v>0</v>
      </c>
      <c r="D17" s="138">
        <v>24</v>
      </c>
      <c r="E17" s="137">
        <v>0</v>
      </c>
      <c r="F17" s="137">
        <v>1</v>
      </c>
      <c r="G17" s="137">
        <v>0</v>
      </c>
      <c r="H17" s="137">
        <v>0</v>
      </c>
      <c r="I17" s="138">
        <v>26</v>
      </c>
      <c r="J17" s="137">
        <v>0</v>
      </c>
      <c r="K17" s="138">
        <v>0</v>
      </c>
      <c r="L17" s="137">
        <v>3</v>
      </c>
      <c r="M17" s="137">
        <v>0</v>
      </c>
      <c r="N17" s="137">
        <v>0</v>
      </c>
      <c r="O17" s="137">
        <v>2</v>
      </c>
      <c r="P17" s="137">
        <v>0</v>
      </c>
      <c r="Q17" s="137">
        <v>0</v>
      </c>
      <c r="R17" s="138">
        <v>16</v>
      </c>
      <c r="S17" s="137">
        <v>0</v>
      </c>
      <c r="T17" s="137">
        <v>0</v>
      </c>
      <c r="U17" s="137">
        <v>3</v>
      </c>
      <c r="V17" s="137">
        <v>3</v>
      </c>
      <c r="W17" s="137">
        <v>1</v>
      </c>
      <c r="X17" s="138">
        <v>0</v>
      </c>
      <c r="Y17" s="138">
        <v>0</v>
      </c>
      <c r="Z17" s="137">
        <v>0</v>
      </c>
      <c r="AA17" s="138">
        <v>0</v>
      </c>
      <c r="AB17" s="138">
        <v>5</v>
      </c>
      <c r="AC17" s="137">
        <v>0</v>
      </c>
      <c r="AD17" s="138">
        <v>0</v>
      </c>
      <c r="AE17" s="137">
        <v>0</v>
      </c>
      <c r="AF17" s="137">
        <v>4</v>
      </c>
      <c r="AG17" s="137">
        <v>0</v>
      </c>
      <c r="AH17" s="138">
        <v>0</v>
      </c>
      <c r="AI17" s="137">
        <v>0</v>
      </c>
      <c r="AJ17" s="137">
        <v>2</v>
      </c>
      <c r="AK17" s="137">
        <v>0</v>
      </c>
      <c r="AL17" s="137">
        <v>1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3</v>
      </c>
      <c r="AU17" s="137">
        <v>0</v>
      </c>
      <c r="AV17" s="137">
        <v>0</v>
      </c>
      <c r="AW17" s="138">
        <v>2</v>
      </c>
      <c r="AX17" s="138">
        <v>1</v>
      </c>
      <c r="AY17" s="138">
        <v>2</v>
      </c>
      <c r="AZ17" s="138">
        <v>1</v>
      </c>
      <c r="BA17" s="137">
        <v>0</v>
      </c>
      <c r="BB17" s="138">
        <v>3</v>
      </c>
      <c r="BC17" s="137">
        <v>0</v>
      </c>
      <c r="BD17" s="138">
        <v>13</v>
      </c>
      <c r="BE17" s="138">
        <v>0</v>
      </c>
      <c r="BF17" s="138">
        <v>4</v>
      </c>
      <c r="BG17" s="138">
        <v>4</v>
      </c>
      <c r="BH17" s="138">
        <v>8</v>
      </c>
      <c r="BI17" s="138">
        <v>4</v>
      </c>
      <c r="BJ17" s="138">
        <v>4</v>
      </c>
      <c r="BK17" s="138">
        <v>2</v>
      </c>
      <c r="BL17" s="137">
        <v>0</v>
      </c>
      <c r="BM17" s="138">
        <v>7</v>
      </c>
      <c r="BN17" s="138">
        <v>0</v>
      </c>
      <c r="BO17" s="138">
        <v>4</v>
      </c>
      <c r="BP17" s="138">
        <v>3</v>
      </c>
      <c r="BQ17" s="138">
        <v>2</v>
      </c>
      <c r="BR17" s="138">
        <v>5</v>
      </c>
      <c r="BS17" s="138">
        <v>1</v>
      </c>
      <c r="BT17" s="138">
        <v>5</v>
      </c>
      <c r="BU17" s="138">
        <v>4</v>
      </c>
      <c r="BV17" s="137">
        <v>0</v>
      </c>
      <c r="BW17" s="137">
        <v>0</v>
      </c>
      <c r="BX17" s="137">
        <v>0</v>
      </c>
      <c r="BY17" s="137">
        <v>0</v>
      </c>
      <c r="BZ17" s="138">
        <v>5</v>
      </c>
      <c r="CA17" s="137">
        <v>0</v>
      </c>
      <c r="CB17" s="137">
        <v>0</v>
      </c>
      <c r="CC17" s="137">
        <v>0</v>
      </c>
      <c r="CD17" s="137">
        <v>0</v>
      </c>
      <c r="CE17" s="138">
        <v>2</v>
      </c>
      <c r="CF17" s="138">
        <v>6</v>
      </c>
      <c r="CG17" s="137">
        <v>0</v>
      </c>
      <c r="CH17" s="137">
        <v>0</v>
      </c>
      <c r="CI17" s="138">
        <v>1</v>
      </c>
      <c r="CJ17" s="137">
        <v>0</v>
      </c>
      <c r="CK17" s="137">
        <v>0</v>
      </c>
      <c r="CL17" s="138">
        <v>2</v>
      </c>
      <c r="CM17" s="138">
        <v>1</v>
      </c>
      <c r="CN17" s="138">
        <v>1</v>
      </c>
      <c r="CO17" s="137">
        <v>0</v>
      </c>
      <c r="CP17" s="137">
        <v>0</v>
      </c>
      <c r="CQ17" s="138">
        <v>2</v>
      </c>
      <c r="CR17" s="138">
        <v>1</v>
      </c>
      <c r="CS17" s="138">
        <v>2</v>
      </c>
      <c r="CT17" s="137">
        <v>0</v>
      </c>
      <c r="CU17" s="138">
        <v>2</v>
      </c>
      <c r="CV17" s="137">
        <v>0</v>
      </c>
      <c r="CW17" s="137">
        <v>0</v>
      </c>
      <c r="CX17" s="137">
        <v>0</v>
      </c>
      <c r="CY17" s="138">
        <v>2</v>
      </c>
      <c r="CZ17" s="137">
        <v>0</v>
      </c>
      <c r="DA17" s="138">
        <v>1</v>
      </c>
      <c r="DB17" s="137">
        <v>0</v>
      </c>
      <c r="DC17" s="137">
        <v>0</v>
      </c>
      <c r="DD17" s="138">
        <v>2</v>
      </c>
      <c r="DE17" s="137">
        <v>0</v>
      </c>
      <c r="DF17" s="138">
        <v>2</v>
      </c>
      <c r="DG17" s="137">
        <v>0</v>
      </c>
      <c r="DH17" s="138">
        <v>1</v>
      </c>
      <c r="DI17" s="137">
        <v>0</v>
      </c>
      <c r="DJ17" s="137">
        <v>0</v>
      </c>
      <c r="DK17" s="137">
        <v>0</v>
      </c>
      <c r="DL17" s="138">
        <v>3</v>
      </c>
      <c r="DM17" s="138">
        <v>2</v>
      </c>
      <c r="DN17" s="138">
        <v>2</v>
      </c>
      <c r="DO17" s="138">
        <v>5</v>
      </c>
      <c r="DP17" s="138">
        <v>-23</v>
      </c>
      <c r="DQ17" s="138">
        <v>25</v>
      </c>
      <c r="DR17" s="137">
        <v>0</v>
      </c>
      <c r="DS17" s="137">
        <v>0</v>
      </c>
      <c r="DT17" s="137">
        <v>0</v>
      </c>
      <c r="DU17" s="137">
        <v>0</v>
      </c>
      <c r="DV17" s="137">
        <v>0</v>
      </c>
      <c r="DW17" s="137">
        <v>0</v>
      </c>
      <c r="DX17" s="137">
        <v>0</v>
      </c>
      <c r="DY17" s="137">
        <v>0</v>
      </c>
      <c r="DZ17" s="137">
        <v>0</v>
      </c>
      <c r="EA17" s="137">
        <v>0</v>
      </c>
    </row>
    <row r="18" spans="1:131" ht="15.75" customHeight="1">
      <c r="A18" s="135" t="s">
        <v>346</v>
      </c>
      <c r="B18" s="136">
        <v>2</v>
      </c>
      <c r="C18" s="138">
        <v>0</v>
      </c>
      <c r="D18" s="138">
        <v>11</v>
      </c>
      <c r="E18" s="137">
        <v>0</v>
      </c>
      <c r="F18" s="138">
        <v>10</v>
      </c>
      <c r="G18" s="138">
        <v>0</v>
      </c>
      <c r="H18" s="137">
        <v>0</v>
      </c>
      <c r="I18" s="138">
        <v>13</v>
      </c>
      <c r="J18" s="137">
        <v>0</v>
      </c>
      <c r="K18" s="137">
        <v>0</v>
      </c>
      <c r="L18" s="137">
        <v>0</v>
      </c>
      <c r="M18" s="138">
        <v>0</v>
      </c>
      <c r="N18" s="137">
        <v>0</v>
      </c>
      <c r="O18" s="138">
        <v>13</v>
      </c>
      <c r="P18" s="138">
        <v>0</v>
      </c>
      <c r="Q18" s="137">
        <v>0</v>
      </c>
      <c r="R18" s="137">
        <v>4</v>
      </c>
      <c r="S18" s="137">
        <v>0</v>
      </c>
      <c r="T18" s="137">
        <v>3</v>
      </c>
      <c r="U18" s="137">
        <v>2</v>
      </c>
      <c r="V18" s="137">
        <v>6</v>
      </c>
      <c r="W18" s="138">
        <v>4</v>
      </c>
      <c r="X18" s="137">
        <v>0</v>
      </c>
      <c r="Y18" s="138">
        <v>0</v>
      </c>
      <c r="Z18" s="137">
        <v>0</v>
      </c>
      <c r="AA18" s="137">
        <v>0</v>
      </c>
      <c r="AB18" s="138">
        <v>1</v>
      </c>
      <c r="AC18" s="137">
        <v>0</v>
      </c>
      <c r="AD18" s="137">
        <v>0</v>
      </c>
      <c r="AE18" s="137">
        <v>1</v>
      </c>
      <c r="AF18" s="138">
        <v>1</v>
      </c>
      <c r="AG18" s="137">
        <v>0</v>
      </c>
      <c r="AH18" s="137">
        <v>2</v>
      </c>
      <c r="AI18" s="137">
        <v>4</v>
      </c>
      <c r="AJ18" s="137">
        <v>0</v>
      </c>
      <c r="AK18" s="137">
        <v>1</v>
      </c>
      <c r="AL18" s="137">
        <v>1</v>
      </c>
      <c r="AM18" s="137">
        <v>0</v>
      </c>
      <c r="AN18" s="137">
        <v>0</v>
      </c>
      <c r="AO18" s="137">
        <v>1</v>
      </c>
      <c r="AP18" s="137">
        <v>0</v>
      </c>
      <c r="AQ18" s="137">
        <v>1</v>
      </c>
      <c r="AR18" s="137">
        <v>0</v>
      </c>
      <c r="AS18" s="137">
        <v>0</v>
      </c>
      <c r="AT18" s="137">
        <v>1</v>
      </c>
      <c r="AU18" s="137">
        <v>0</v>
      </c>
      <c r="AV18" s="137">
        <v>0</v>
      </c>
      <c r="AW18" s="138">
        <v>2</v>
      </c>
      <c r="AX18" s="138">
        <v>0</v>
      </c>
      <c r="AY18" s="137">
        <v>2</v>
      </c>
      <c r="AZ18" s="138">
        <v>0</v>
      </c>
      <c r="BA18" s="137">
        <v>0</v>
      </c>
      <c r="BB18" s="138">
        <v>5</v>
      </c>
      <c r="BC18" s="137">
        <v>0</v>
      </c>
      <c r="BD18" s="138">
        <v>5</v>
      </c>
      <c r="BE18" s="137">
        <v>0</v>
      </c>
      <c r="BF18" s="138">
        <v>4</v>
      </c>
      <c r="BG18" s="138">
        <v>6</v>
      </c>
      <c r="BH18" s="138">
        <v>0</v>
      </c>
      <c r="BI18" s="138">
        <v>0</v>
      </c>
      <c r="BJ18" s="138">
        <v>5</v>
      </c>
      <c r="BK18" s="138">
        <v>6</v>
      </c>
      <c r="BL18" s="137">
        <v>0</v>
      </c>
      <c r="BM18" s="138">
        <v>6</v>
      </c>
      <c r="BN18" s="137">
        <v>0</v>
      </c>
      <c r="BO18" s="138">
        <v>1</v>
      </c>
      <c r="BP18" s="138">
        <v>5</v>
      </c>
      <c r="BQ18" s="138">
        <v>3</v>
      </c>
      <c r="BR18" s="138">
        <v>10</v>
      </c>
      <c r="BS18" s="138">
        <v>5</v>
      </c>
      <c r="BT18" s="138">
        <v>5</v>
      </c>
      <c r="BU18" s="138">
        <v>2</v>
      </c>
      <c r="BV18" s="137">
        <v>0</v>
      </c>
      <c r="BW18" s="137">
        <v>0</v>
      </c>
      <c r="BX18" s="137">
        <v>0</v>
      </c>
      <c r="BY18" s="137">
        <v>0</v>
      </c>
      <c r="BZ18" s="137">
        <v>0</v>
      </c>
      <c r="CA18" s="137">
        <v>0</v>
      </c>
      <c r="CB18" s="137">
        <v>0</v>
      </c>
      <c r="CC18" s="137">
        <v>0</v>
      </c>
      <c r="CD18" s="137">
        <v>0</v>
      </c>
      <c r="CE18" s="137">
        <v>0</v>
      </c>
      <c r="CF18" s="137">
        <v>0</v>
      </c>
      <c r="CG18" s="137">
        <v>0</v>
      </c>
      <c r="CH18" s="137">
        <v>0</v>
      </c>
      <c r="CI18" s="138">
        <v>-20</v>
      </c>
      <c r="CJ18" s="138">
        <v>22</v>
      </c>
      <c r="CK18" s="137">
        <v>0</v>
      </c>
      <c r="CL18" s="138">
        <v>3</v>
      </c>
      <c r="CM18" s="138">
        <v>1</v>
      </c>
      <c r="CN18" s="137">
        <v>0</v>
      </c>
      <c r="CO18" s="137">
        <v>0</v>
      </c>
      <c r="CP18" s="137">
        <v>0</v>
      </c>
      <c r="CQ18" s="138">
        <v>4</v>
      </c>
      <c r="CR18" s="137">
        <v>0</v>
      </c>
      <c r="CS18" s="137">
        <v>0</v>
      </c>
      <c r="CT18" s="138">
        <v>3</v>
      </c>
      <c r="CU18" s="137">
        <v>0</v>
      </c>
      <c r="CV18" s="137">
        <v>0</v>
      </c>
      <c r="CW18" s="137">
        <v>0</v>
      </c>
      <c r="CX18" s="137">
        <v>0</v>
      </c>
      <c r="CY18" s="137">
        <v>0</v>
      </c>
      <c r="CZ18" s="137">
        <v>0</v>
      </c>
      <c r="DA18" s="137">
        <v>0</v>
      </c>
      <c r="DB18" s="137">
        <v>0</v>
      </c>
      <c r="DC18" s="138">
        <v>3</v>
      </c>
      <c r="DD18" s="137">
        <v>0</v>
      </c>
      <c r="DE18" s="137">
        <v>0</v>
      </c>
      <c r="DF18" s="137">
        <v>0</v>
      </c>
      <c r="DG18" s="137">
        <v>0</v>
      </c>
      <c r="DH18" s="138">
        <v>4</v>
      </c>
      <c r="DI18" s="137">
        <v>0</v>
      </c>
      <c r="DJ18" s="137">
        <v>0</v>
      </c>
      <c r="DK18" s="138">
        <v>3</v>
      </c>
      <c r="DL18" s="138">
        <v>11</v>
      </c>
      <c r="DM18" s="138">
        <v>3</v>
      </c>
      <c r="DN18" s="138">
        <v>5</v>
      </c>
      <c r="DO18" s="138">
        <v>5</v>
      </c>
      <c r="DP18" s="138">
        <v>-23</v>
      </c>
      <c r="DQ18" s="138">
        <v>28</v>
      </c>
      <c r="DR18" s="137">
        <v>0</v>
      </c>
      <c r="DS18" s="137">
        <v>0</v>
      </c>
      <c r="DT18" s="138">
        <v>-18</v>
      </c>
      <c r="DU18" s="138">
        <v>29</v>
      </c>
      <c r="DV18" s="138">
        <v>4</v>
      </c>
      <c r="DW18" s="138">
        <v>10</v>
      </c>
      <c r="DX18" s="138">
        <v>1</v>
      </c>
      <c r="DY18" s="138">
        <v>2</v>
      </c>
      <c r="DZ18" s="137">
        <v>0</v>
      </c>
      <c r="EA18" s="138">
        <v>5</v>
      </c>
    </row>
    <row r="19" spans="1:131" ht="15.75" customHeight="1">
      <c r="A19" s="135" t="s">
        <v>145</v>
      </c>
      <c r="B19" s="136">
        <v>2</v>
      </c>
      <c r="C19" s="138">
        <v>0</v>
      </c>
      <c r="D19" s="138">
        <v>22</v>
      </c>
      <c r="E19" s="138">
        <v>4</v>
      </c>
      <c r="F19" s="138">
        <v>0</v>
      </c>
      <c r="G19" s="137">
        <v>0</v>
      </c>
      <c r="H19" s="137">
        <v>0</v>
      </c>
      <c r="I19" s="138">
        <v>9</v>
      </c>
      <c r="J19" s="137">
        <v>0</v>
      </c>
      <c r="K19" s="137">
        <v>0</v>
      </c>
      <c r="L19" s="137">
        <v>0</v>
      </c>
      <c r="M19" s="137">
        <v>0</v>
      </c>
      <c r="N19" s="138">
        <v>4</v>
      </c>
      <c r="O19" s="138">
        <v>13</v>
      </c>
      <c r="P19" s="137">
        <v>0</v>
      </c>
      <c r="Q19" s="137">
        <v>0</v>
      </c>
      <c r="R19" s="138">
        <v>4</v>
      </c>
      <c r="S19" s="137">
        <v>0</v>
      </c>
      <c r="T19" s="137">
        <v>9</v>
      </c>
      <c r="U19" s="137">
        <v>2</v>
      </c>
      <c r="V19" s="137">
        <v>8</v>
      </c>
      <c r="W19" s="137">
        <v>6</v>
      </c>
      <c r="X19" s="137">
        <v>1</v>
      </c>
      <c r="Y19" s="138">
        <v>2</v>
      </c>
      <c r="Z19" s="138">
        <v>1</v>
      </c>
      <c r="AA19" s="137">
        <v>0</v>
      </c>
      <c r="AB19" s="138">
        <v>6</v>
      </c>
      <c r="AC19" s="137">
        <v>0</v>
      </c>
      <c r="AD19" s="137">
        <v>1</v>
      </c>
      <c r="AE19" s="137">
        <v>3</v>
      </c>
      <c r="AF19" s="137">
        <v>6</v>
      </c>
      <c r="AG19" s="137">
        <v>0</v>
      </c>
      <c r="AH19" s="137">
        <v>2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2</v>
      </c>
      <c r="AU19" s="137">
        <v>0</v>
      </c>
      <c r="AV19" s="137">
        <v>0</v>
      </c>
      <c r="AW19" s="138">
        <v>1</v>
      </c>
      <c r="AX19" s="138">
        <v>0</v>
      </c>
      <c r="AY19" s="137">
        <v>0</v>
      </c>
      <c r="AZ19" s="137">
        <v>3</v>
      </c>
      <c r="BA19" s="137">
        <v>0</v>
      </c>
      <c r="BB19" s="138">
        <v>0</v>
      </c>
      <c r="BC19" s="137">
        <v>3</v>
      </c>
      <c r="BD19" s="138">
        <v>4</v>
      </c>
      <c r="BE19" s="137">
        <v>0</v>
      </c>
      <c r="BF19" s="138">
        <v>6</v>
      </c>
      <c r="BG19" s="138">
        <v>5</v>
      </c>
      <c r="BH19" s="137">
        <v>4</v>
      </c>
      <c r="BI19" s="137">
        <v>3</v>
      </c>
      <c r="BJ19" s="138">
        <v>5</v>
      </c>
      <c r="BK19" s="138">
        <v>4</v>
      </c>
      <c r="BL19" s="137">
        <v>0</v>
      </c>
      <c r="BM19" s="138">
        <v>7</v>
      </c>
      <c r="BN19" s="137">
        <v>0</v>
      </c>
      <c r="BO19" s="138">
        <v>4</v>
      </c>
      <c r="BP19" s="138">
        <v>4</v>
      </c>
      <c r="BQ19" s="138">
        <v>7</v>
      </c>
      <c r="BR19" s="138">
        <v>1</v>
      </c>
      <c r="BS19" s="138">
        <v>2</v>
      </c>
      <c r="BT19" s="138">
        <v>1</v>
      </c>
      <c r="BU19" s="138">
        <v>6</v>
      </c>
      <c r="BV19" s="137">
        <v>0</v>
      </c>
      <c r="BW19" s="137">
        <v>0</v>
      </c>
      <c r="BX19" s="137">
        <v>0</v>
      </c>
      <c r="BY19" s="137">
        <v>0</v>
      </c>
      <c r="BZ19" s="137">
        <v>0</v>
      </c>
      <c r="CA19" s="137">
        <v>0</v>
      </c>
      <c r="CB19" s="137">
        <v>0</v>
      </c>
      <c r="CC19" s="137">
        <v>0</v>
      </c>
      <c r="CD19" s="137">
        <v>0</v>
      </c>
      <c r="CE19" s="137">
        <v>0</v>
      </c>
      <c r="CF19" s="137">
        <v>0</v>
      </c>
      <c r="CG19" s="137">
        <v>0</v>
      </c>
      <c r="CH19" s="137">
        <v>0</v>
      </c>
      <c r="CI19" s="138">
        <v>4</v>
      </c>
      <c r="CJ19" s="138">
        <v>2</v>
      </c>
      <c r="CK19" s="137">
        <v>0</v>
      </c>
      <c r="CL19" s="137">
        <v>0</v>
      </c>
      <c r="CM19" s="137">
        <v>0</v>
      </c>
      <c r="CN19" s="138">
        <v>2</v>
      </c>
      <c r="CO19" s="137">
        <v>0</v>
      </c>
      <c r="CP19" s="137">
        <v>0</v>
      </c>
      <c r="CQ19" s="138">
        <v>4</v>
      </c>
      <c r="CR19" s="137">
        <v>0</v>
      </c>
      <c r="CS19" s="137">
        <v>0</v>
      </c>
      <c r="CT19" s="137">
        <v>0</v>
      </c>
      <c r="CU19" s="138">
        <v>2</v>
      </c>
      <c r="CV19" s="138">
        <v>4</v>
      </c>
      <c r="CW19" s="137">
        <v>0</v>
      </c>
      <c r="CX19" s="137">
        <v>0</v>
      </c>
      <c r="CY19" s="137">
        <v>0</v>
      </c>
      <c r="CZ19" s="137">
        <v>0</v>
      </c>
      <c r="DA19" s="137">
        <v>0</v>
      </c>
      <c r="DB19" s="137">
        <v>0</v>
      </c>
      <c r="DC19" s="137">
        <v>0</v>
      </c>
      <c r="DD19" s="137">
        <v>0</v>
      </c>
      <c r="DE19" s="137">
        <v>0</v>
      </c>
      <c r="DF19" s="137">
        <v>0</v>
      </c>
      <c r="DG19" s="137">
        <v>0</v>
      </c>
      <c r="DH19" s="137">
        <v>0</v>
      </c>
      <c r="DI19" s="137">
        <v>0</v>
      </c>
      <c r="DJ19" s="137">
        <v>0</v>
      </c>
      <c r="DK19" s="137">
        <v>0</v>
      </c>
      <c r="DL19" s="138">
        <v>3</v>
      </c>
      <c r="DM19" s="138">
        <v>7</v>
      </c>
      <c r="DN19" s="138">
        <v>7</v>
      </c>
      <c r="DO19" s="138">
        <v>6</v>
      </c>
      <c r="DP19" s="138">
        <v>5</v>
      </c>
      <c r="DQ19" s="138">
        <v>1</v>
      </c>
      <c r="DR19" s="137">
        <v>0</v>
      </c>
      <c r="DS19" s="137">
        <v>0</v>
      </c>
      <c r="DT19" s="138">
        <v>2</v>
      </c>
      <c r="DU19" s="137">
        <v>0</v>
      </c>
      <c r="DV19" s="137">
        <v>0</v>
      </c>
      <c r="DW19" s="138">
        <v>1</v>
      </c>
      <c r="DX19" s="138">
        <v>1</v>
      </c>
      <c r="DY19" s="137">
        <v>0</v>
      </c>
      <c r="DZ19" s="138">
        <v>1</v>
      </c>
      <c r="EA19" s="137">
        <v>0</v>
      </c>
    </row>
    <row r="20" spans="1:131" ht="15.75" customHeight="1">
      <c r="A20" s="135" t="s">
        <v>347</v>
      </c>
      <c r="B20" s="136">
        <v>2</v>
      </c>
      <c r="C20" s="138">
        <v>0</v>
      </c>
      <c r="D20" s="137">
        <v>12</v>
      </c>
      <c r="E20" s="137">
        <v>1</v>
      </c>
      <c r="F20" s="137">
        <v>9</v>
      </c>
      <c r="G20" s="137">
        <v>0</v>
      </c>
      <c r="H20" s="137">
        <v>0</v>
      </c>
      <c r="I20" s="138">
        <v>12</v>
      </c>
      <c r="J20" s="137">
        <v>0</v>
      </c>
      <c r="K20" s="137">
        <v>0</v>
      </c>
      <c r="L20" s="137">
        <v>0</v>
      </c>
      <c r="M20" s="137">
        <v>0</v>
      </c>
      <c r="N20" s="137">
        <v>1</v>
      </c>
      <c r="O20" s="137">
        <v>8</v>
      </c>
      <c r="P20" s="137">
        <v>4</v>
      </c>
      <c r="Q20" s="137">
        <v>0</v>
      </c>
      <c r="R20" s="138">
        <v>5</v>
      </c>
      <c r="S20" s="137">
        <v>0</v>
      </c>
      <c r="T20" s="138">
        <v>3</v>
      </c>
      <c r="U20" s="137">
        <v>3</v>
      </c>
      <c r="V20" s="137">
        <v>1</v>
      </c>
      <c r="W20" s="138">
        <v>3</v>
      </c>
      <c r="X20" s="137">
        <v>3</v>
      </c>
      <c r="Y20" s="138">
        <v>1</v>
      </c>
      <c r="Z20" s="138">
        <v>1</v>
      </c>
      <c r="AA20" s="137">
        <v>0</v>
      </c>
      <c r="AB20" s="138">
        <v>2</v>
      </c>
      <c r="AC20" s="137">
        <v>0</v>
      </c>
      <c r="AD20" s="137">
        <v>0</v>
      </c>
      <c r="AE20" s="137">
        <v>2</v>
      </c>
      <c r="AF20" s="138">
        <v>2</v>
      </c>
      <c r="AG20" s="137">
        <v>0</v>
      </c>
      <c r="AH20" s="137">
        <v>3</v>
      </c>
      <c r="AI20" s="137">
        <v>1</v>
      </c>
      <c r="AJ20" s="137">
        <v>0</v>
      </c>
      <c r="AK20" s="137">
        <v>0</v>
      </c>
      <c r="AL20" s="137">
        <v>1</v>
      </c>
      <c r="AM20" s="137">
        <v>2</v>
      </c>
      <c r="AN20" s="137">
        <v>1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8">
        <v>2</v>
      </c>
      <c r="AU20" s="137">
        <v>0</v>
      </c>
      <c r="AV20" s="138">
        <v>0</v>
      </c>
      <c r="AW20" s="138">
        <v>1</v>
      </c>
      <c r="AX20" s="137">
        <v>3</v>
      </c>
      <c r="AY20" s="138">
        <v>1</v>
      </c>
      <c r="AZ20" s="138">
        <v>1</v>
      </c>
      <c r="BA20" s="137">
        <v>0</v>
      </c>
      <c r="BB20" s="137">
        <v>0</v>
      </c>
      <c r="BC20" s="138">
        <v>2</v>
      </c>
      <c r="BD20" s="138">
        <v>4</v>
      </c>
      <c r="BE20" s="137">
        <v>3</v>
      </c>
      <c r="BF20" s="138">
        <v>3</v>
      </c>
      <c r="BG20" s="138">
        <v>6</v>
      </c>
      <c r="BH20" s="138">
        <v>2</v>
      </c>
      <c r="BI20" s="138">
        <v>3</v>
      </c>
      <c r="BJ20" s="138">
        <v>3</v>
      </c>
      <c r="BK20" s="138">
        <v>1</v>
      </c>
      <c r="BL20" s="137">
        <v>2</v>
      </c>
      <c r="BM20" s="138">
        <v>2</v>
      </c>
      <c r="BN20" s="137">
        <v>1</v>
      </c>
      <c r="BO20" s="138">
        <v>4</v>
      </c>
      <c r="BP20" s="138">
        <v>5</v>
      </c>
      <c r="BQ20" s="138">
        <v>8</v>
      </c>
      <c r="BR20" s="138">
        <v>4</v>
      </c>
      <c r="BS20" s="138">
        <v>2</v>
      </c>
      <c r="BT20" s="138">
        <v>2</v>
      </c>
      <c r="BU20" s="138">
        <v>1</v>
      </c>
      <c r="BV20" s="137">
        <v>0</v>
      </c>
      <c r="BW20" s="138">
        <v>1</v>
      </c>
      <c r="BX20" s="137">
        <v>0</v>
      </c>
      <c r="BY20" s="137">
        <v>0</v>
      </c>
      <c r="BZ20" s="137">
        <v>0</v>
      </c>
      <c r="CA20" s="137">
        <v>0</v>
      </c>
      <c r="CB20" s="138">
        <v>1</v>
      </c>
      <c r="CC20" s="137">
        <v>0</v>
      </c>
      <c r="CD20" s="138">
        <v>5</v>
      </c>
      <c r="CE20" s="137">
        <v>0</v>
      </c>
      <c r="CF20" s="137">
        <v>0</v>
      </c>
      <c r="CG20" s="137">
        <v>0</v>
      </c>
      <c r="CH20" s="137">
        <v>0</v>
      </c>
      <c r="CI20" s="138">
        <v>-23</v>
      </c>
      <c r="CJ20" s="138">
        <v>23</v>
      </c>
      <c r="CK20" s="137">
        <v>0</v>
      </c>
      <c r="CL20" s="138">
        <v>2</v>
      </c>
      <c r="CM20" s="138">
        <v>1</v>
      </c>
      <c r="CN20" s="137">
        <v>0</v>
      </c>
      <c r="CO20" s="137">
        <v>0</v>
      </c>
      <c r="CP20" s="137">
        <v>0</v>
      </c>
      <c r="CQ20" s="138">
        <v>1</v>
      </c>
      <c r="CR20" s="137">
        <v>0</v>
      </c>
      <c r="CS20" s="138">
        <v>5</v>
      </c>
      <c r="CT20" s="137">
        <v>0</v>
      </c>
      <c r="CU20" s="137">
        <v>0</v>
      </c>
      <c r="CV20" s="137">
        <v>0</v>
      </c>
      <c r="CW20" s="137">
        <v>0</v>
      </c>
      <c r="CX20" s="137">
        <v>0</v>
      </c>
      <c r="CY20" s="137">
        <v>0</v>
      </c>
      <c r="CZ20" s="137">
        <v>0</v>
      </c>
      <c r="DA20" s="137">
        <v>0</v>
      </c>
      <c r="DB20" s="137">
        <v>0</v>
      </c>
      <c r="DC20" s="138">
        <v>2</v>
      </c>
      <c r="DD20" s="137">
        <v>0</v>
      </c>
      <c r="DE20" s="137">
        <v>0</v>
      </c>
      <c r="DF20" s="138">
        <v>2</v>
      </c>
      <c r="DG20" s="137">
        <v>0</v>
      </c>
      <c r="DH20" s="138">
        <v>1</v>
      </c>
      <c r="DI20" s="137">
        <v>0</v>
      </c>
      <c r="DJ20" s="137">
        <v>0</v>
      </c>
      <c r="DK20" s="137">
        <v>0</v>
      </c>
      <c r="DL20" s="138">
        <v>3</v>
      </c>
      <c r="DM20" s="138">
        <v>2</v>
      </c>
      <c r="DN20" s="138">
        <v>2</v>
      </c>
      <c r="DO20" s="138">
        <v>3</v>
      </c>
      <c r="DP20" s="138">
        <v>-25</v>
      </c>
      <c r="DQ20" s="138">
        <v>26</v>
      </c>
      <c r="DR20" s="137">
        <v>0</v>
      </c>
      <c r="DS20" s="138">
        <v>3</v>
      </c>
      <c r="DT20" s="138">
        <v>4</v>
      </c>
      <c r="DU20" s="138">
        <v>1</v>
      </c>
      <c r="DV20" s="137">
        <v>0</v>
      </c>
      <c r="DW20" s="137">
        <v>0</v>
      </c>
      <c r="DX20" s="137">
        <v>0</v>
      </c>
      <c r="DY20" s="138">
        <v>1</v>
      </c>
      <c r="DZ20" s="137">
        <v>0</v>
      </c>
      <c r="EA20" s="138">
        <v>1</v>
      </c>
    </row>
    <row r="21" spans="1:131" ht="15.75" customHeight="1">
      <c r="A21" s="135" t="s">
        <v>109</v>
      </c>
      <c r="B21" s="136">
        <v>2</v>
      </c>
      <c r="C21" s="138">
        <v>5</v>
      </c>
      <c r="D21" s="138">
        <v>0</v>
      </c>
      <c r="E21" s="137">
        <v>4</v>
      </c>
      <c r="F21" s="137">
        <v>3</v>
      </c>
      <c r="G21" s="137">
        <v>2</v>
      </c>
      <c r="H21" s="137">
        <v>0</v>
      </c>
      <c r="I21" s="138">
        <v>7</v>
      </c>
      <c r="J21" s="137">
        <v>0</v>
      </c>
      <c r="K21" s="137">
        <v>2</v>
      </c>
      <c r="L21" s="137">
        <v>5</v>
      </c>
      <c r="M21" s="137">
        <v>1</v>
      </c>
      <c r="N21" s="137">
        <v>3</v>
      </c>
      <c r="O21" s="137">
        <v>7</v>
      </c>
      <c r="P21" s="137">
        <v>0</v>
      </c>
      <c r="Q21" s="137">
        <v>0</v>
      </c>
      <c r="R21" s="138">
        <v>3</v>
      </c>
      <c r="S21" s="137">
        <v>0</v>
      </c>
      <c r="T21" s="137">
        <v>6</v>
      </c>
      <c r="U21" s="138">
        <v>2</v>
      </c>
      <c r="V21" s="138">
        <v>3</v>
      </c>
      <c r="W21" s="138">
        <v>4</v>
      </c>
      <c r="X21" s="137">
        <v>2</v>
      </c>
      <c r="Y21" s="137">
        <v>0</v>
      </c>
      <c r="Z21" s="137">
        <v>0</v>
      </c>
      <c r="AA21" s="137">
        <v>0</v>
      </c>
      <c r="AB21" s="138">
        <v>2</v>
      </c>
      <c r="AC21" s="137">
        <v>0</v>
      </c>
      <c r="AD21" s="137">
        <v>0</v>
      </c>
      <c r="AE21" s="137">
        <v>0</v>
      </c>
      <c r="AF21" s="138">
        <v>2</v>
      </c>
      <c r="AG21" s="137">
        <v>0</v>
      </c>
      <c r="AH21" s="137">
        <v>0</v>
      </c>
      <c r="AI21" s="137">
        <v>0</v>
      </c>
      <c r="AJ21" s="138">
        <v>0</v>
      </c>
      <c r="AK21" s="137">
        <v>2</v>
      </c>
      <c r="AL21" s="138">
        <v>1</v>
      </c>
      <c r="AM21" s="137">
        <v>1</v>
      </c>
      <c r="AN21" s="137">
        <v>1</v>
      </c>
      <c r="AO21" s="137">
        <v>0</v>
      </c>
      <c r="AP21" s="137">
        <v>1</v>
      </c>
      <c r="AQ21" s="137">
        <v>0</v>
      </c>
      <c r="AR21" s="137">
        <v>2</v>
      </c>
      <c r="AS21" s="137">
        <v>0</v>
      </c>
      <c r="AT21" s="138">
        <v>1</v>
      </c>
      <c r="AU21" s="137">
        <v>0</v>
      </c>
      <c r="AV21" s="137">
        <v>2</v>
      </c>
      <c r="AW21" s="138">
        <v>-21</v>
      </c>
      <c r="AX21" s="138">
        <v>22</v>
      </c>
      <c r="AY21" s="138">
        <v>6</v>
      </c>
      <c r="AZ21" s="138">
        <v>1</v>
      </c>
      <c r="BA21" s="137">
        <v>0</v>
      </c>
      <c r="BB21" s="138">
        <v>2</v>
      </c>
      <c r="BC21" s="137">
        <v>1</v>
      </c>
      <c r="BD21" s="138">
        <v>6</v>
      </c>
      <c r="BE21" s="137">
        <v>0</v>
      </c>
      <c r="BF21" s="137">
        <v>3</v>
      </c>
      <c r="BG21" s="138">
        <v>1</v>
      </c>
      <c r="BH21" s="138">
        <v>5</v>
      </c>
      <c r="BI21" s="138">
        <v>0</v>
      </c>
      <c r="BJ21" s="137">
        <v>4</v>
      </c>
      <c r="BK21" s="138">
        <v>5</v>
      </c>
      <c r="BL21" s="137">
        <v>0</v>
      </c>
      <c r="BM21" s="138">
        <v>3</v>
      </c>
      <c r="BN21" s="137">
        <v>0</v>
      </c>
      <c r="BO21" s="137">
        <v>1</v>
      </c>
      <c r="BP21" s="138">
        <v>9</v>
      </c>
      <c r="BQ21" s="137">
        <v>3</v>
      </c>
      <c r="BR21" s="137">
        <v>8</v>
      </c>
      <c r="BS21" s="138">
        <v>8</v>
      </c>
      <c r="BT21" s="138">
        <v>3</v>
      </c>
      <c r="BU21" s="138">
        <v>2</v>
      </c>
      <c r="BV21" s="137">
        <v>0</v>
      </c>
      <c r="BW21" s="138">
        <v>2</v>
      </c>
      <c r="BX21" s="138">
        <v>0</v>
      </c>
      <c r="BY21" s="137">
        <v>3</v>
      </c>
      <c r="BZ21" s="137">
        <v>0</v>
      </c>
      <c r="CA21" s="138">
        <v>1</v>
      </c>
      <c r="CB21" s="138">
        <v>1</v>
      </c>
      <c r="CC21" s="138">
        <v>3</v>
      </c>
      <c r="CD21" s="138">
        <v>2</v>
      </c>
      <c r="CE21" s="138">
        <v>2</v>
      </c>
      <c r="CF21" s="138">
        <v>2</v>
      </c>
      <c r="CG21" s="138">
        <v>2</v>
      </c>
      <c r="CH21" s="138">
        <v>0</v>
      </c>
      <c r="CI21" s="138">
        <v>0</v>
      </c>
      <c r="CJ21" s="137">
        <v>0</v>
      </c>
      <c r="CK21" s="137">
        <v>0</v>
      </c>
      <c r="CL21" s="138">
        <v>0</v>
      </c>
      <c r="CM21" s="138">
        <v>2</v>
      </c>
      <c r="CN21" s="138">
        <v>0</v>
      </c>
      <c r="CO21" s="138">
        <v>1</v>
      </c>
      <c r="CP21" s="137">
        <v>0</v>
      </c>
      <c r="CQ21" s="138">
        <v>2</v>
      </c>
      <c r="CR21" s="138">
        <v>3</v>
      </c>
      <c r="CS21" s="138">
        <v>4</v>
      </c>
      <c r="CT21" s="137">
        <v>0</v>
      </c>
      <c r="CU21" s="137">
        <v>0</v>
      </c>
      <c r="CV21" s="138">
        <v>1</v>
      </c>
      <c r="CW21" s="138">
        <v>2</v>
      </c>
      <c r="CX21" s="138">
        <v>2</v>
      </c>
      <c r="CY21" s="138">
        <v>1</v>
      </c>
      <c r="CZ21" s="138">
        <v>1</v>
      </c>
      <c r="DA21" s="137">
        <v>0</v>
      </c>
      <c r="DB21" s="138">
        <v>1</v>
      </c>
      <c r="DC21" s="137">
        <v>0</v>
      </c>
      <c r="DD21" s="138">
        <v>1</v>
      </c>
      <c r="DE21" s="137">
        <v>0</v>
      </c>
      <c r="DF21" s="138">
        <v>1</v>
      </c>
      <c r="DG21" s="137">
        <v>0</v>
      </c>
      <c r="DH21" s="137">
        <v>0</v>
      </c>
      <c r="DI21" s="137">
        <v>0</v>
      </c>
      <c r="DJ21" s="138">
        <v>1</v>
      </c>
      <c r="DK21" s="138">
        <v>3</v>
      </c>
      <c r="DL21" s="137">
        <v>0</v>
      </c>
      <c r="DM21" s="138">
        <v>1</v>
      </c>
      <c r="DN21" s="138">
        <v>1</v>
      </c>
      <c r="DO21" s="137">
        <v>0</v>
      </c>
      <c r="DP21" s="138">
        <v>-26</v>
      </c>
      <c r="DQ21" s="138">
        <v>26</v>
      </c>
      <c r="DR21" s="138">
        <v>2</v>
      </c>
      <c r="DS21" s="137">
        <v>0</v>
      </c>
      <c r="DT21" s="138">
        <v>1</v>
      </c>
      <c r="DU21" s="138">
        <v>1</v>
      </c>
      <c r="DV21" s="137">
        <v>0</v>
      </c>
      <c r="DW21" s="137">
        <v>0</v>
      </c>
      <c r="DX21" s="137">
        <v>0</v>
      </c>
      <c r="DY21" s="137">
        <v>0</v>
      </c>
      <c r="DZ21" s="137">
        <v>0</v>
      </c>
      <c r="EA21" s="137">
        <v>0</v>
      </c>
    </row>
    <row r="22" spans="1:131" ht="15.75" customHeight="1">
      <c r="A22" s="135" t="s">
        <v>171</v>
      </c>
      <c r="B22" s="136">
        <v>2</v>
      </c>
      <c r="C22" s="138">
        <v>26</v>
      </c>
      <c r="D22" s="138">
        <v>0</v>
      </c>
      <c r="E22" s="138">
        <v>0</v>
      </c>
      <c r="F22" s="138">
        <v>0</v>
      </c>
      <c r="G22" s="138">
        <v>0</v>
      </c>
      <c r="H22" s="137">
        <v>0</v>
      </c>
      <c r="I22" s="138">
        <v>21</v>
      </c>
      <c r="J22" s="137">
        <v>0</v>
      </c>
      <c r="K22" s="138">
        <v>0</v>
      </c>
      <c r="L22" s="137">
        <v>0</v>
      </c>
      <c r="M22" s="137">
        <v>0</v>
      </c>
      <c r="N22" s="138">
        <v>4</v>
      </c>
      <c r="O22" s="138">
        <v>6</v>
      </c>
      <c r="P22" s="138">
        <v>0</v>
      </c>
      <c r="Q22" s="137">
        <v>0</v>
      </c>
      <c r="R22" s="137">
        <v>13</v>
      </c>
      <c r="S22" s="137">
        <v>3</v>
      </c>
      <c r="T22" s="137">
        <v>5</v>
      </c>
      <c r="U22" s="137">
        <v>3</v>
      </c>
      <c r="V22" s="137">
        <v>1</v>
      </c>
      <c r="W22" s="137">
        <v>3</v>
      </c>
      <c r="X22" s="137">
        <v>0</v>
      </c>
      <c r="Y22" s="137">
        <v>0</v>
      </c>
      <c r="Z22" s="137">
        <v>1</v>
      </c>
      <c r="AA22" s="137">
        <v>0</v>
      </c>
      <c r="AB22" s="138">
        <v>4</v>
      </c>
      <c r="AC22" s="137">
        <v>0</v>
      </c>
      <c r="AD22" s="138">
        <v>0</v>
      </c>
      <c r="AE22" s="138">
        <v>3</v>
      </c>
      <c r="AF22" s="138">
        <v>0</v>
      </c>
      <c r="AG22" s="137">
        <v>0</v>
      </c>
      <c r="AH22" s="138">
        <v>3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8">
        <v>0</v>
      </c>
      <c r="AU22" s="137">
        <v>0</v>
      </c>
      <c r="AV22" s="137">
        <v>1</v>
      </c>
      <c r="AW22" s="138">
        <v>0</v>
      </c>
      <c r="AX22" s="137">
        <v>0</v>
      </c>
      <c r="AY22" s="137">
        <v>0</v>
      </c>
      <c r="AZ22" s="138">
        <v>0</v>
      </c>
      <c r="BA22" s="138">
        <v>0</v>
      </c>
      <c r="BB22" s="138">
        <v>0</v>
      </c>
      <c r="BC22" s="138">
        <v>0</v>
      </c>
      <c r="BD22" s="137">
        <v>25</v>
      </c>
      <c r="BE22" s="137">
        <v>2</v>
      </c>
      <c r="BF22" s="138">
        <v>1</v>
      </c>
      <c r="BG22" s="138">
        <v>4</v>
      </c>
      <c r="BH22" s="138">
        <v>5</v>
      </c>
      <c r="BI22" s="138">
        <v>2</v>
      </c>
      <c r="BJ22" s="138">
        <v>2</v>
      </c>
      <c r="BK22" s="138">
        <v>1</v>
      </c>
      <c r="BL22" s="137">
        <v>0</v>
      </c>
      <c r="BM22" s="138">
        <v>6</v>
      </c>
      <c r="BN22" s="137">
        <v>0</v>
      </c>
      <c r="BO22" s="138">
        <v>0</v>
      </c>
      <c r="BP22" s="138">
        <v>3</v>
      </c>
      <c r="BQ22" s="138">
        <v>1</v>
      </c>
      <c r="BR22" s="138">
        <v>0</v>
      </c>
      <c r="BS22" s="138">
        <v>5</v>
      </c>
      <c r="BT22" s="138">
        <v>11</v>
      </c>
      <c r="BU22" s="138">
        <v>3</v>
      </c>
      <c r="BV22" s="137">
        <v>0</v>
      </c>
      <c r="BW22" s="137">
        <v>0</v>
      </c>
      <c r="BX22" s="137">
        <v>0</v>
      </c>
      <c r="BY22" s="137">
        <v>5</v>
      </c>
      <c r="BZ22" s="138">
        <v>0</v>
      </c>
      <c r="CA22" s="137">
        <v>7</v>
      </c>
      <c r="CB22" s="137">
        <v>6</v>
      </c>
      <c r="CC22" s="138">
        <v>0</v>
      </c>
      <c r="CD22" s="137">
        <v>0</v>
      </c>
      <c r="CE22" s="137">
        <v>0</v>
      </c>
      <c r="CF22" s="137">
        <v>0</v>
      </c>
      <c r="CG22" s="137">
        <v>0</v>
      </c>
      <c r="CH22" s="138">
        <v>0</v>
      </c>
      <c r="CI22" s="138">
        <v>0</v>
      </c>
      <c r="CJ22" s="137">
        <v>0</v>
      </c>
      <c r="CK22" s="138">
        <v>0</v>
      </c>
      <c r="CL22" s="138">
        <v>4</v>
      </c>
      <c r="CM22" s="138">
        <v>1</v>
      </c>
      <c r="CN22" s="137">
        <v>0</v>
      </c>
      <c r="CO22" s="138">
        <v>0</v>
      </c>
      <c r="CP22" s="138">
        <v>0</v>
      </c>
      <c r="CQ22" s="137">
        <v>0</v>
      </c>
      <c r="CR22" s="137">
        <v>0</v>
      </c>
      <c r="CS22" s="137">
        <v>0</v>
      </c>
      <c r="CT22" s="137">
        <v>0</v>
      </c>
      <c r="CU22" s="137">
        <v>0</v>
      </c>
      <c r="CV22" s="137">
        <v>0</v>
      </c>
      <c r="CW22" s="137">
        <v>0</v>
      </c>
      <c r="CX22" s="137">
        <v>0</v>
      </c>
      <c r="CY22" s="137">
        <v>0</v>
      </c>
      <c r="CZ22" s="137">
        <v>0</v>
      </c>
      <c r="DA22" s="137">
        <v>0</v>
      </c>
      <c r="DB22" s="137">
        <v>0</v>
      </c>
      <c r="DC22" s="137">
        <v>0</v>
      </c>
      <c r="DD22" s="137">
        <v>0</v>
      </c>
      <c r="DE22" s="137">
        <v>0</v>
      </c>
      <c r="DF22" s="137">
        <v>0</v>
      </c>
      <c r="DG22" s="137">
        <v>0</v>
      </c>
      <c r="DH22" s="137">
        <v>0</v>
      </c>
      <c r="DI22" s="137">
        <v>0</v>
      </c>
      <c r="DJ22" s="137">
        <v>0</v>
      </c>
      <c r="DK22" s="137">
        <v>0</v>
      </c>
      <c r="DL22" s="137">
        <v>0</v>
      </c>
      <c r="DM22" s="137">
        <v>0</v>
      </c>
      <c r="DN22" s="137">
        <v>0</v>
      </c>
      <c r="DO22" s="137">
        <v>0</v>
      </c>
      <c r="DP22" s="138">
        <v>-26</v>
      </c>
      <c r="DQ22" s="138">
        <v>26</v>
      </c>
      <c r="DR22" s="137">
        <v>0</v>
      </c>
      <c r="DS22" s="137">
        <v>0</v>
      </c>
      <c r="DT22" s="137">
        <v>0</v>
      </c>
      <c r="DU22" s="137">
        <v>0</v>
      </c>
      <c r="DV22" s="137">
        <v>0</v>
      </c>
      <c r="DW22" s="137">
        <v>0</v>
      </c>
      <c r="DX22" s="137">
        <v>0</v>
      </c>
      <c r="DY22" s="137">
        <v>0</v>
      </c>
      <c r="DZ22" s="138">
        <v>1</v>
      </c>
      <c r="EA22" s="137">
        <v>0</v>
      </c>
    </row>
    <row r="23" spans="1:131" ht="15.75" customHeight="1">
      <c r="A23" s="135" t="s">
        <v>349</v>
      </c>
      <c r="B23" s="136">
        <v>2</v>
      </c>
      <c r="C23" s="138">
        <v>0</v>
      </c>
      <c r="D23" s="138">
        <v>0</v>
      </c>
      <c r="E23" s="137">
        <v>2</v>
      </c>
      <c r="F23" s="138">
        <v>15</v>
      </c>
      <c r="G23" s="137">
        <v>5</v>
      </c>
      <c r="H23" s="137">
        <v>0</v>
      </c>
      <c r="I23" s="138">
        <v>4</v>
      </c>
      <c r="J23" s="137">
        <v>0</v>
      </c>
      <c r="K23" s="137">
        <v>0</v>
      </c>
      <c r="L23" s="138">
        <v>7</v>
      </c>
      <c r="M23" s="137">
        <v>4</v>
      </c>
      <c r="N23" s="137">
        <v>1</v>
      </c>
      <c r="O23" s="138">
        <v>2</v>
      </c>
      <c r="P23" s="137">
        <v>0</v>
      </c>
      <c r="Q23" s="137">
        <v>0</v>
      </c>
      <c r="R23" s="138">
        <v>9</v>
      </c>
      <c r="S23" s="137">
        <v>0</v>
      </c>
      <c r="T23" s="138">
        <v>2</v>
      </c>
      <c r="U23" s="138">
        <v>1</v>
      </c>
      <c r="V23" s="138">
        <v>0</v>
      </c>
      <c r="W23" s="138">
        <v>2</v>
      </c>
      <c r="X23" s="138">
        <v>0</v>
      </c>
      <c r="Y23" s="138">
        <v>2</v>
      </c>
      <c r="Z23" s="138">
        <v>7</v>
      </c>
      <c r="AA23" s="137">
        <v>0</v>
      </c>
      <c r="AB23" s="137">
        <v>0</v>
      </c>
      <c r="AC23" s="137">
        <v>0</v>
      </c>
      <c r="AD23" s="137">
        <v>0</v>
      </c>
      <c r="AE23" s="137">
        <v>0</v>
      </c>
      <c r="AF23" s="138">
        <v>3</v>
      </c>
      <c r="AG23" s="137">
        <v>0</v>
      </c>
      <c r="AH23" s="137">
        <v>3</v>
      </c>
      <c r="AI23" s="137">
        <v>1</v>
      </c>
      <c r="AJ23" s="137">
        <v>1</v>
      </c>
      <c r="AK23" s="137">
        <v>3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8">
        <v>0</v>
      </c>
      <c r="AX23" s="138">
        <v>0</v>
      </c>
      <c r="AY23" s="137">
        <v>0</v>
      </c>
      <c r="AZ23" s="137">
        <v>0</v>
      </c>
      <c r="BA23" s="137">
        <v>0</v>
      </c>
      <c r="BB23" s="138">
        <v>4</v>
      </c>
      <c r="BC23" s="137">
        <v>0</v>
      </c>
      <c r="BD23" s="138">
        <v>14</v>
      </c>
      <c r="BE23" s="137">
        <v>0</v>
      </c>
      <c r="BF23" s="138">
        <v>4</v>
      </c>
      <c r="BG23" s="138">
        <v>10</v>
      </c>
      <c r="BH23" s="138">
        <v>2</v>
      </c>
      <c r="BI23" s="138">
        <v>5</v>
      </c>
      <c r="BJ23" s="138">
        <v>0</v>
      </c>
      <c r="BK23" s="138">
        <v>4</v>
      </c>
      <c r="BL23" s="137">
        <v>0</v>
      </c>
      <c r="BM23" s="138">
        <v>6</v>
      </c>
      <c r="BN23" s="137">
        <v>2</v>
      </c>
      <c r="BO23" s="137">
        <v>5</v>
      </c>
      <c r="BP23" s="138">
        <v>0</v>
      </c>
      <c r="BQ23" s="138">
        <v>2</v>
      </c>
      <c r="BR23" s="138">
        <v>7</v>
      </c>
      <c r="BS23" s="138">
        <v>3</v>
      </c>
      <c r="BT23" s="138">
        <v>2</v>
      </c>
      <c r="BU23" s="138">
        <v>3</v>
      </c>
      <c r="BV23" s="137">
        <v>0</v>
      </c>
      <c r="BW23" s="137">
        <v>0</v>
      </c>
      <c r="BX23" s="137">
        <v>0</v>
      </c>
      <c r="BY23" s="138">
        <v>0</v>
      </c>
      <c r="BZ23" s="137">
        <v>0</v>
      </c>
      <c r="CA23" s="138">
        <v>0</v>
      </c>
      <c r="CB23" s="138">
        <v>0</v>
      </c>
      <c r="CC23" s="137">
        <v>5</v>
      </c>
      <c r="CD23" s="137">
        <v>0</v>
      </c>
      <c r="CE23" s="137">
        <v>8</v>
      </c>
      <c r="CF23" s="137">
        <v>3</v>
      </c>
      <c r="CG23" s="137">
        <v>0</v>
      </c>
      <c r="CH23" s="137">
        <v>0</v>
      </c>
      <c r="CI23" s="137">
        <v>-23</v>
      </c>
      <c r="CJ23" s="137">
        <v>23</v>
      </c>
      <c r="CK23" s="137">
        <v>0</v>
      </c>
      <c r="CL23" s="138">
        <v>1</v>
      </c>
      <c r="CM23" s="138">
        <v>1</v>
      </c>
      <c r="CN23" s="137">
        <v>0</v>
      </c>
      <c r="CO23" s="137">
        <v>0</v>
      </c>
      <c r="CP23" s="137">
        <v>2</v>
      </c>
      <c r="CQ23" s="137">
        <v>0</v>
      </c>
      <c r="CR23" s="138">
        <v>4</v>
      </c>
      <c r="CS23" s="137">
        <v>0</v>
      </c>
      <c r="CT23" s="138">
        <v>1</v>
      </c>
      <c r="CU23" s="138">
        <v>4</v>
      </c>
      <c r="CV23" s="138">
        <v>3</v>
      </c>
      <c r="CW23" s="138">
        <v>3</v>
      </c>
      <c r="CX23" s="138">
        <v>1</v>
      </c>
      <c r="CY23" s="138">
        <v>2</v>
      </c>
      <c r="CZ23" s="138">
        <v>6</v>
      </c>
      <c r="DA23" s="138">
        <v>8</v>
      </c>
      <c r="DB23" s="137">
        <v>0</v>
      </c>
      <c r="DC23" s="138">
        <v>3</v>
      </c>
      <c r="DD23" s="138">
        <v>2</v>
      </c>
      <c r="DE23" s="137">
        <v>0</v>
      </c>
      <c r="DF23" s="138">
        <v>2</v>
      </c>
      <c r="DG23" s="137">
        <v>0</v>
      </c>
      <c r="DH23" s="138">
        <v>4</v>
      </c>
      <c r="DI23" s="138">
        <v>2</v>
      </c>
      <c r="DJ23" s="137">
        <v>0</v>
      </c>
      <c r="DK23" s="137">
        <v>0</v>
      </c>
      <c r="DL23" s="137">
        <v>0</v>
      </c>
      <c r="DM23" s="137">
        <v>0</v>
      </c>
      <c r="DN23" s="138">
        <v>5</v>
      </c>
      <c r="DO23" s="137">
        <v>0</v>
      </c>
      <c r="DP23" s="138">
        <v>-26</v>
      </c>
      <c r="DQ23" s="138">
        <v>33</v>
      </c>
      <c r="DR23" s="138">
        <v>4</v>
      </c>
      <c r="DS23" s="138">
        <v>6</v>
      </c>
      <c r="DT23" s="138">
        <v>1</v>
      </c>
      <c r="DU23" s="138">
        <v>3</v>
      </c>
      <c r="DV23" s="138">
        <v>2</v>
      </c>
      <c r="DW23" s="138">
        <v>3</v>
      </c>
      <c r="DX23" s="138">
        <v>6</v>
      </c>
      <c r="DY23" s="138">
        <v>3</v>
      </c>
      <c r="DZ23" s="138">
        <v>3</v>
      </c>
      <c r="EA23" s="137">
        <v>0</v>
      </c>
    </row>
    <row r="24" spans="1:131" ht="15.75" customHeight="1">
      <c r="A24" s="135" t="s">
        <v>124</v>
      </c>
      <c r="B24" s="136">
        <v>2</v>
      </c>
      <c r="C24" s="137">
        <v>2</v>
      </c>
      <c r="D24" s="138">
        <v>6</v>
      </c>
      <c r="E24" s="137">
        <v>0</v>
      </c>
      <c r="F24" s="138">
        <v>10</v>
      </c>
      <c r="G24" s="137">
        <v>2</v>
      </c>
      <c r="H24" s="137">
        <v>0</v>
      </c>
      <c r="I24" s="138">
        <v>11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8">
        <v>4</v>
      </c>
      <c r="P24" s="137">
        <v>9</v>
      </c>
      <c r="Q24" s="137">
        <v>0</v>
      </c>
      <c r="R24" s="137">
        <v>0</v>
      </c>
      <c r="S24" s="137">
        <v>0</v>
      </c>
      <c r="T24" s="138">
        <v>3</v>
      </c>
      <c r="U24" s="138">
        <v>5</v>
      </c>
      <c r="V24" s="137">
        <v>5</v>
      </c>
      <c r="W24" s="137">
        <v>1</v>
      </c>
      <c r="X24" s="137">
        <v>0</v>
      </c>
      <c r="Y24" s="138">
        <v>8</v>
      </c>
      <c r="Z24" s="137">
        <v>1</v>
      </c>
      <c r="AA24" s="137">
        <v>0</v>
      </c>
      <c r="AB24" s="138">
        <v>5</v>
      </c>
      <c r="AC24" s="137">
        <v>0</v>
      </c>
      <c r="AD24" s="137">
        <v>0</v>
      </c>
      <c r="AE24" s="137">
        <v>5</v>
      </c>
      <c r="AF24" s="137">
        <v>6</v>
      </c>
      <c r="AG24" s="137">
        <v>0</v>
      </c>
      <c r="AH24" s="137">
        <v>1</v>
      </c>
      <c r="AI24" s="137">
        <v>1</v>
      </c>
      <c r="AJ24" s="137">
        <v>0</v>
      </c>
      <c r="AK24" s="137">
        <v>0</v>
      </c>
      <c r="AL24" s="137">
        <v>2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8">
        <v>0</v>
      </c>
      <c r="AS24" s="137">
        <v>0</v>
      </c>
      <c r="AT24" s="137">
        <v>1</v>
      </c>
      <c r="AU24" s="137">
        <v>0</v>
      </c>
      <c r="AV24" s="137">
        <v>0</v>
      </c>
      <c r="AW24" s="137">
        <v>0</v>
      </c>
      <c r="AX24" s="137">
        <v>0</v>
      </c>
      <c r="AY24" s="137">
        <v>4</v>
      </c>
      <c r="AZ24" s="137">
        <v>0</v>
      </c>
      <c r="BA24" s="137">
        <v>1</v>
      </c>
      <c r="BB24" s="138">
        <v>5</v>
      </c>
      <c r="BC24" s="137">
        <v>0</v>
      </c>
      <c r="BD24" s="138">
        <v>4</v>
      </c>
      <c r="BE24" s="138">
        <v>0</v>
      </c>
      <c r="BF24" s="138">
        <v>9</v>
      </c>
      <c r="BG24" s="138">
        <v>9</v>
      </c>
      <c r="BH24" s="138">
        <v>11</v>
      </c>
      <c r="BI24" s="138">
        <v>2</v>
      </c>
      <c r="BJ24" s="137">
        <v>2</v>
      </c>
      <c r="BK24" s="138">
        <v>1</v>
      </c>
      <c r="BL24" s="137">
        <v>2</v>
      </c>
      <c r="BM24" s="138">
        <v>5</v>
      </c>
      <c r="BN24" s="137">
        <v>0</v>
      </c>
      <c r="BO24" s="137">
        <v>10</v>
      </c>
      <c r="BP24" s="137">
        <v>2</v>
      </c>
      <c r="BQ24" s="137">
        <v>5</v>
      </c>
      <c r="BR24" s="138">
        <v>2</v>
      </c>
      <c r="BS24" s="138">
        <v>0</v>
      </c>
      <c r="BT24" s="138">
        <v>4</v>
      </c>
      <c r="BU24" s="138">
        <v>6</v>
      </c>
      <c r="BV24" s="137">
        <v>0</v>
      </c>
      <c r="BW24" s="137">
        <v>0</v>
      </c>
      <c r="BX24" s="137">
        <v>0</v>
      </c>
      <c r="BY24" s="137">
        <v>0</v>
      </c>
      <c r="BZ24" s="137">
        <v>0</v>
      </c>
      <c r="CA24" s="137">
        <v>3</v>
      </c>
      <c r="CB24" s="137">
        <v>0</v>
      </c>
      <c r="CC24" s="138">
        <v>6</v>
      </c>
      <c r="CD24" s="137">
        <v>0</v>
      </c>
      <c r="CE24" s="138">
        <v>1</v>
      </c>
      <c r="CF24" s="138">
        <v>0</v>
      </c>
      <c r="CG24" s="137">
        <v>0</v>
      </c>
      <c r="CH24" s="137">
        <v>4</v>
      </c>
      <c r="CI24" s="138">
        <v>3</v>
      </c>
      <c r="CJ24" s="138">
        <v>3</v>
      </c>
      <c r="CK24" s="137">
        <v>0</v>
      </c>
      <c r="CL24" s="138">
        <v>4</v>
      </c>
      <c r="CM24" s="138">
        <v>0</v>
      </c>
      <c r="CN24" s="137">
        <v>6</v>
      </c>
      <c r="CO24" s="137">
        <v>0</v>
      </c>
      <c r="CP24" s="138">
        <v>0</v>
      </c>
      <c r="CQ24" s="138">
        <v>3</v>
      </c>
      <c r="CR24" s="138">
        <v>3</v>
      </c>
      <c r="CS24" s="137">
        <v>0</v>
      </c>
      <c r="CT24" s="137">
        <v>0</v>
      </c>
      <c r="CU24" s="137">
        <v>0</v>
      </c>
      <c r="CV24" s="138">
        <v>4</v>
      </c>
      <c r="CW24" s="138">
        <v>3</v>
      </c>
      <c r="CX24" s="137">
        <v>0</v>
      </c>
      <c r="CY24" s="138">
        <v>2</v>
      </c>
      <c r="CZ24" s="137">
        <v>0</v>
      </c>
      <c r="DA24" s="137">
        <v>0</v>
      </c>
      <c r="DB24" s="137">
        <v>0</v>
      </c>
      <c r="DC24" s="137">
        <v>0</v>
      </c>
      <c r="DD24" s="137">
        <v>0</v>
      </c>
      <c r="DE24" s="138">
        <v>8</v>
      </c>
      <c r="DF24" s="137">
        <v>0</v>
      </c>
      <c r="DG24" s="137">
        <v>0</v>
      </c>
      <c r="DH24" s="138">
        <v>3</v>
      </c>
      <c r="DI24" s="137">
        <v>0</v>
      </c>
      <c r="DJ24" s="137">
        <v>0</v>
      </c>
      <c r="DK24" s="137">
        <v>0</v>
      </c>
      <c r="DL24" s="137">
        <v>0</v>
      </c>
      <c r="DM24" s="137">
        <v>0</v>
      </c>
      <c r="DN24" s="137">
        <v>0</v>
      </c>
      <c r="DO24" s="137">
        <v>0</v>
      </c>
      <c r="DP24" s="137">
        <v>0</v>
      </c>
      <c r="DQ24" s="137">
        <v>0</v>
      </c>
      <c r="DR24" s="137">
        <v>0</v>
      </c>
      <c r="DS24" s="137">
        <v>0</v>
      </c>
      <c r="DT24" s="137">
        <v>0</v>
      </c>
      <c r="DU24" s="137">
        <v>0</v>
      </c>
      <c r="DV24" s="137">
        <v>0</v>
      </c>
      <c r="DW24" s="137">
        <v>0</v>
      </c>
      <c r="DX24" s="137">
        <v>0</v>
      </c>
      <c r="DY24" s="137">
        <v>0</v>
      </c>
      <c r="DZ24" s="137">
        <v>0</v>
      </c>
      <c r="EA24" s="137">
        <v>0</v>
      </c>
    </row>
    <row r="25" spans="1:131" ht="15.75" customHeight="1">
      <c r="A25" s="135" t="s">
        <v>204</v>
      </c>
      <c r="B25" s="136">
        <v>2</v>
      </c>
      <c r="C25" s="138">
        <v>0</v>
      </c>
      <c r="D25" s="138">
        <v>26</v>
      </c>
      <c r="E25" s="138">
        <v>0</v>
      </c>
      <c r="F25" s="137">
        <v>0</v>
      </c>
      <c r="G25" s="137">
        <v>0</v>
      </c>
      <c r="H25" s="137">
        <v>0</v>
      </c>
      <c r="I25" s="138">
        <v>32</v>
      </c>
      <c r="J25" s="137">
        <v>0</v>
      </c>
      <c r="K25" s="137">
        <v>0</v>
      </c>
      <c r="L25" s="137">
        <v>0</v>
      </c>
      <c r="M25" s="137">
        <v>0</v>
      </c>
      <c r="N25" s="138">
        <v>0</v>
      </c>
      <c r="O25" s="138">
        <v>0</v>
      </c>
      <c r="P25" s="137">
        <v>0</v>
      </c>
      <c r="Q25" s="137">
        <v>0</v>
      </c>
      <c r="R25" s="138">
        <v>30</v>
      </c>
      <c r="S25" s="137">
        <v>0</v>
      </c>
      <c r="T25" s="138">
        <v>0</v>
      </c>
      <c r="U25" s="138">
        <v>2</v>
      </c>
      <c r="V25" s="138">
        <v>0</v>
      </c>
      <c r="W25" s="138">
        <v>0</v>
      </c>
      <c r="X25" s="137">
        <v>0</v>
      </c>
      <c r="Y25" s="138">
        <v>0</v>
      </c>
      <c r="Z25" s="138">
        <v>0</v>
      </c>
      <c r="AA25" s="137">
        <v>0</v>
      </c>
      <c r="AB25" s="138">
        <v>5</v>
      </c>
      <c r="AC25" s="137">
        <v>0</v>
      </c>
      <c r="AD25" s="137">
        <v>1</v>
      </c>
      <c r="AE25" s="137">
        <v>0</v>
      </c>
      <c r="AF25" s="138">
        <v>0</v>
      </c>
      <c r="AG25" s="137">
        <v>0</v>
      </c>
      <c r="AH25" s="137">
        <v>0</v>
      </c>
      <c r="AI25" s="137">
        <v>6</v>
      </c>
      <c r="AJ25" s="137">
        <v>0</v>
      </c>
      <c r="AK25" s="137">
        <v>0</v>
      </c>
      <c r="AL25" s="137">
        <v>0</v>
      </c>
      <c r="AM25" s="137">
        <v>1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4</v>
      </c>
      <c r="AU25" s="138">
        <v>0</v>
      </c>
      <c r="AV25" s="137">
        <v>0</v>
      </c>
      <c r="AW25" s="137">
        <v>0</v>
      </c>
      <c r="AX25" s="137">
        <v>1</v>
      </c>
      <c r="AY25" s="137">
        <v>0</v>
      </c>
      <c r="AZ25" s="138">
        <v>0</v>
      </c>
      <c r="BA25" s="137">
        <v>0</v>
      </c>
      <c r="BB25" s="138">
        <v>5</v>
      </c>
      <c r="BC25" s="138">
        <v>0</v>
      </c>
      <c r="BD25" s="138">
        <v>39</v>
      </c>
      <c r="BE25" s="137">
        <v>0</v>
      </c>
      <c r="BF25" s="138">
        <v>1</v>
      </c>
      <c r="BG25" s="138">
        <v>2</v>
      </c>
      <c r="BH25" s="138">
        <v>1</v>
      </c>
      <c r="BI25" s="137">
        <v>4</v>
      </c>
      <c r="BJ25" s="138">
        <v>0</v>
      </c>
      <c r="BK25" s="137">
        <v>1</v>
      </c>
      <c r="BL25" s="137">
        <v>0</v>
      </c>
      <c r="BM25" s="138">
        <v>7</v>
      </c>
      <c r="BN25" s="137">
        <v>0</v>
      </c>
      <c r="BO25" s="137">
        <v>1</v>
      </c>
      <c r="BP25" s="138">
        <v>3</v>
      </c>
      <c r="BQ25" s="138">
        <v>5</v>
      </c>
      <c r="BR25" s="137">
        <v>2</v>
      </c>
      <c r="BS25" s="138">
        <v>1</v>
      </c>
      <c r="BT25" s="138">
        <v>5</v>
      </c>
      <c r="BU25" s="138">
        <v>5</v>
      </c>
      <c r="BV25" s="137">
        <v>0</v>
      </c>
      <c r="BW25" s="137">
        <v>1</v>
      </c>
      <c r="BX25" s="137">
        <v>0</v>
      </c>
      <c r="BY25" s="138">
        <v>2</v>
      </c>
      <c r="BZ25" s="138">
        <v>0</v>
      </c>
      <c r="CA25" s="138">
        <v>4</v>
      </c>
      <c r="CB25" s="137">
        <v>2</v>
      </c>
      <c r="CC25" s="137">
        <v>6</v>
      </c>
      <c r="CD25" s="137">
        <v>2</v>
      </c>
      <c r="CE25" s="137">
        <v>3</v>
      </c>
      <c r="CF25" s="137">
        <v>2</v>
      </c>
      <c r="CG25" s="137">
        <v>0</v>
      </c>
      <c r="CH25" s="137">
        <v>1</v>
      </c>
      <c r="CI25" s="137">
        <v>0</v>
      </c>
      <c r="CJ25" s="138">
        <v>0</v>
      </c>
      <c r="CK25" s="137">
        <v>0</v>
      </c>
      <c r="CL25" s="138">
        <v>0</v>
      </c>
      <c r="CM25" s="137">
        <v>2</v>
      </c>
      <c r="CN25" s="137">
        <v>0</v>
      </c>
      <c r="CO25" s="138">
        <v>0</v>
      </c>
      <c r="CP25" s="137">
        <v>0</v>
      </c>
      <c r="CQ25" s="138">
        <v>3</v>
      </c>
      <c r="CR25" s="137">
        <v>0</v>
      </c>
      <c r="CS25" s="137">
        <v>0</v>
      </c>
      <c r="CT25" s="137">
        <v>0</v>
      </c>
      <c r="CU25" s="138">
        <v>2</v>
      </c>
      <c r="CV25" s="138">
        <v>6</v>
      </c>
      <c r="CW25" s="137">
        <v>0</v>
      </c>
      <c r="CX25" s="137">
        <v>0</v>
      </c>
      <c r="CY25" s="138">
        <v>3</v>
      </c>
      <c r="CZ25" s="137">
        <v>0</v>
      </c>
      <c r="DA25" s="137">
        <v>0</v>
      </c>
      <c r="DB25" s="137">
        <v>0</v>
      </c>
      <c r="DC25" s="138">
        <v>15</v>
      </c>
      <c r="DD25" s="138">
        <v>1</v>
      </c>
      <c r="DE25" s="137">
        <v>0</v>
      </c>
      <c r="DF25" s="137">
        <v>0</v>
      </c>
      <c r="DG25" s="137">
        <v>0</v>
      </c>
      <c r="DH25" s="138">
        <v>4</v>
      </c>
      <c r="DI25" s="137">
        <v>0</v>
      </c>
      <c r="DJ25" s="137">
        <v>0</v>
      </c>
      <c r="DK25" s="137">
        <v>0</v>
      </c>
      <c r="DL25" s="137">
        <v>0</v>
      </c>
      <c r="DM25" s="138">
        <v>5</v>
      </c>
      <c r="DN25" s="137">
        <v>0</v>
      </c>
      <c r="DO25" s="138">
        <v>4</v>
      </c>
      <c r="DP25" s="137">
        <v>0</v>
      </c>
      <c r="DQ25" s="137">
        <v>0</v>
      </c>
      <c r="DR25" s="137">
        <v>0</v>
      </c>
      <c r="DS25" s="137">
        <v>0</v>
      </c>
      <c r="DT25" s="137">
        <v>0</v>
      </c>
      <c r="DU25" s="138">
        <v>1</v>
      </c>
      <c r="DV25" s="138">
        <v>3</v>
      </c>
      <c r="DW25" s="137">
        <v>0</v>
      </c>
      <c r="DX25" s="137">
        <v>0</v>
      </c>
      <c r="DY25" s="138">
        <v>1</v>
      </c>
      <c r="DZ25" s="137">
        <v>0</v>
      </c>
      <c r="EA25" s="137">
        <v>0</v>
      </c>
    </row>
    <row r="26" spans="1:131" ht="15.75" customHeight="1">
      <c r="A26" s="135" t="s">
        <v>104</v>
      </c>
      <c r="B26" s="136">
        <v>2</v>
      </c>
      <c r="C26" s="138">
        <v>0</v>
      </c>
      <c r="D26" s="138">
        <v>26</v>
      </c>
      <c r="E26" s="138">
        <v>0</v>
      </c>
      <c r="F26" s="138">
        <v>0</v>
      </c>
      <c r="G26" s="137">
        <v>0</v>
      </c>
      <c r="H26" s="137">
        <v>0</v>
      </c>
      <c r="I26" s="138">
        <v>32</v>
      </c>
      <c r="J26" s="137">
        <v>0</v>
      </c>
      <c r="K26" s="137">
        <v>0</v>
      </c>
      <c r="L26" s="137">
        <v>0</v>
      </c>
      <c r="M26" s="137">
        <v>0</v>
      </c>
      <c r="N26" s="137">
        <v>0</v>
      </c>
      <c r="O26" s="138">
        <v>0</v>
      </c>
      <c r="P26" s="137">
        <v>0</v>
      </c>
      <c r="Q26" s="137">
        <v>0</v>
      </c>
      <c r="R26" s="138">
        <v>20</v>
      </c>
      <c r="S26" s="137">
        <v>0</v>
      </c>
      <c r="T26" s="138">
        <v>0</v>
      </c>
      <c r="U26" s="138">
        <v>2</v>
      </c>
      <c r="V26" s="138">
        <v>3</v>
      </c>
      <c r="W26" s="138">
        <v>2</v>
      </c>
      <c r="X26" s="138">
        <v>0</v>
      </c>
      <c r="Y26" s="138">
        <v>0</v>
      </c>
      <c r="Z26" s="138">
        <v>0</v>
      </c>
      <c r="AA26" s="137">
        <v>0</v>
      </c>
      <c r="AB26" s="138">
        <v>6</v>
      </c>
      <c r="AC26" s="137">
        <v>2</v>
      </c>
      <c r="AD26" s="137">
        <v>1</v>
      </c>
      <c r="AE26" s="137">
        <v>1</v>
      </c>
      <c r="AF26" s="137">
        <v>6</v>
      </c>
      <c r="AG26" s="137">
        <v>0</v>
      </c>
      <c r="AH26" s="137">
        <v>0</v>
      </c>
      <c r="AI26" s="137">
        <v>0</v>
      </c>
      <c r="AJ26" s="137">
        <v>0</v>
      </c>
      <c r="AK26" s="137">
        <v>0</v>
      </c>
      <c r="AL26" s="137">
        <v>1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8">
        <v>5</v>
      </c>
      <c r="AU26" s="137">
        <v>1</v>
      </c>
      <c r="AV26" s="138">
        <v>0</v>
      </c>
      <c r="AW26" s="138">
        <v>1</v>
      </c>
      <c r="AX26" s="137">
        <v>0</v>
      </c>
      <c r="AY26" s="138">
        <v>0</v>
      </c>
      <c r="AZ26" s="138">
        <v>0</v>
      </c>
      <c r="BA26" s="137">
        <v>0</v>
      </c>
      <c r="BB26" s="138">
        <v>5</v>
      </c>
      <c r="BC26" s="137">
        <v>0</v>
      </c>
      <c r="BD26" s="138">
        <v>24</v>
      </c>
      <c r="BE26" s="137">
        <v>0</v>
      </c>
      <c r="BF26" s="138">
        <v>1</v>
      </c>
      <c r="BG26" s="138">
        <v>4</v>
      </c>
      <c r="BH26" s="138">
        <v>4</v>
      </c>
      <c r="BI26" s="138">
        <v>5</v>
      </c>
      <c r="BJ26" s="138">
        <v>0</v>
      </c>
      <c r="BK26" s="138">
        <v>2</v>
      </c>
      <c r="BL26" s="137">
        <v>0</v>
      </c>
      <c r="BM26" s="138">
        <v>11</v>
      </c>
      <c r="BN26" s="137">
        <v>0</v>
      </c>
      <c r="BO26" s="138">
        <v>0</v>
      </c>
      <c r="BP26" s="138">
        <v>4</v>
      </c>
      <c r="BQ26" s="138">
        <v>5</v>
      </c>
      <c r="BR26" s="138">
        <v>3</v>
      </c>
      <c r="BS26" s="138">
        <v>2</v>
      </c>
      <c r="BT26" s="138">
        <v>1</v>
      </c>
      <c r="BU26" s="138">
        <v>5</v>
      </c>
      <c r="BV26" s="137">
        <v>0</v>
      </c>
      <c r="BW26" s="137">
        <v>0</v>
      </c>
      <c r="BX26" s="137">
        <v>0</v>
      </c>
      <c r="BY26" s="138">
        <v>7</v>
      </c>
      <c r="BZ26" s="137">
        <v>0</v>
      </c>
      <c r="CA26" s="138">
        <v>4</v>
      </c>
      <c r="CB26" s="137">
        <v>2</v>
      </c>
      <c r="CC26" s="138">
        <v>0</v>
      </c>
      <c r="CD26" s="137">
        <v>1</v>
      </c>
      <c r="CE26" s="137">
        <v>1</v>
      </c>
      <c r="CF26" s="138">
        <v>0</v>
      </c>
      <c r="CG26" s="137">
        <v>2</v>
      </c>
      <c r="CH26" s="138">
        <v>0</v>
      </c>
      <c r="CI26" s="137">
        <v>2</v>
      </c>
      <c r="CJ26" s="137">
        <v>5</v>
      </c>
      <c r="CK26" s="137">
        <v>0</v>
      </c>
      <c r="CL26" s="137">
        <v>1</v>
      </c>
      <c r="CM26" s="138">
        <v>1</v>
      </c>
      <c r="CN26" s="137">
        <v>1</v>
      </c>
      <c r="CO26" s="137">
        <v>0</v>
      </c>
      <c r="CP26" s="137">
        <v>0</v>
      </c>
      <c r="CQ26" s="138">
        <v>4</v>
      </c>
      <c r="CR26" s="138">
        <v>2</v>
      </c>
      <c r="CS26" s="138">
        <v>2</v>
      </c>
      <c r="CT26" s="138">
        <v>1</v>
      </c>
      <c r="CU26" s="138">
        <v>3</v>
      </c>
      <c r="CV26" s="138">
        <v>1</v>
      </c>
      <c r="CW26" s="137">
        <v>0</v>
      </c>
      <c r="CX26" s="137">
        <v>0</v>
      </c>
      <c r="CY26" s="138">
        <v>3</v>
      </c>
      <c r="CZ26" s="138">
        <v>1</v>
      </c>
      <c r="DA26" s="137">
        <v>0</v>
      </c>
      <c r="DB26" s="138">
        <v>1</v>
      </c>
      <c r="DC26" s="138">
        <v>2</v>
      </c>
      <c r="DD26" s="138">
        <v>1</v>
      </c>
      <c r="DE26" s="138">
        <v>1</v>
      </c>
      <c r="DF26" s="138">
        <v>1</v>
      </c>
      <c r="DG26" s="137">
        <v>0</v>
      </c>
      <c r="DH26" s="138">
        <v>5</v>
      </c>
      <c r="DI26" s="138">
        <v>2</v>
      </c>
      <c r="DJ26" s="138">
        <v>1</v>
      </c>
      <c r="DK26" s="137">
        <v>0</v>
      </c>
      <c r="DL26" s="138">
        <v>1</v>
      </c>
      <c r="DM26" s="138">
        <v>1</v>
      </c>
      <c r="DN26" s="137">
        <v>0</v>
      </c>
      <c r="DO26" s="138">
        <v>1</v>
      </c>
      <c r="DP26" s="138">
        <v>-26</v>
      </c>
      <c r="DQ26" s="138">
        <v>26</v>
      </c>
      <c r="DR26" s="137">
        <v>0</v>
      </c>
      <c r="DS26" s="138">
        <v>3</v>
      </c>
      <c r="DT26" s="138">
        <v>3</v>
      </c>
      <c r="DU26" s="137">
        <v>0</v>
      </c>
      <c r="DV26" s="138">
        <v>2</v>
      </c>
      <c r="DW26" s="138">
        <v>1</v>
      </c>
      <c r="DX26" s="137">
        <v>0</v>
      </c>
      <c r="DY26" s="138">
        <v>2</v>
      </c>
      <c r="DZ26" s="137">
        <v>0</v>
      </c>
      <c r="EA26" s="138">
        <v>1</v>
      </c>
    </row>
    <row r="27" spans="1:131" ht="15.75" customHeight="1">
      <c r="A27" s="135" t="s">
        <v>350</v>
      </c>
      <c r="B27" s="136">
        <v>2</v>
      </c>
      <c r="C27" s="137">
        <v>0</v>
      </c>
      <c r="D27" s="138">
        <v>26</v>
      </c>
      <c r="E27" s="138">
        <v>0</v>
      </c>
      <c r="F27" s="138">
        <v>0</v>
      </c>
      <c r="G27" s="137">
        <v>0</v>
      </c>
      <c r="H27" s="137">
        <v>0</v>
      </c>
      <c r="I27" s="138">
        <v>23</v>
      </c>
      <c r="J27" s="138">
        <v>0</v>
      </c>
      <c r="K27" s="138">
        <v>1</v>
      </c>
      <c r="L27" s="137">
        <v>4</v>
      </c>
      <c r="M27" s="138">
        <v>1</v>
      </c>
      <c r="N27" s="137">
        <v>0</v>
      </c>
      <c r="O27" s="138">
        <v>2</v>
      </c>
      <c r="P27" s="138">
        <v>0</v>
      </c>
      <c r="Q27" s="137">
        <v>0</v>
      </c>
      <c r="R27" s="137">
        <v>19</v>
      </c>
      <c r="S27" s="137">
        <v>0</v>
      </c>
      <c r="T27" s="137">
        <v>0</v>
      </c>
      <c r="U27" s="137">
        <v>0</v>
      </c>
      <c r="V27" s="137">
        <v>3</v>
      </c>
      <c r="W27" s="137">
        <v>2</v>
      </c>
      <c r="X27" s="137">
        <v>1</v>
      </c>
      <c r="Y27" s="138">
        <v>0</v>
      </c>
      <c r="Z27" s="137">
        <v>0</v>
      </c>
      <c r="AA27" s="137">
        <v>0</v>
      </c>
      <c r="AB27" s="138">
        <v>5</v>
      </c>
      <c r="AC27" s="137">
        <v>0</v>
      </c>
      <c r="AD27" s="137">
        <v>0</v>
      </c>
      <c r="AE27" s="137">
        <v>2</v>
      </c>
      <c r="AF27" s="137">
        <v>6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1</v>
      </c>
      <c r="AU27" s="137">
        <v>0</v>
      </c>
      <c r="AV27" s="137">
        <v>1</v>
      </c>
      <c r="AW27" s="138">
        <v>1</v>
      </c>
      <c r="AX27" s="138">
        <v>0</v>
      </c>
      <c r="AY27" s="137">
        <v>0</v>
      </c>
      <c r="AZ27" s="138">
        <v>2</v>
      </c>
      <c r="BA27" s="138">
        <v>0</v>
      </c>
      <c r="BB27" s="138">
        <v>5</v>
      </c>
      <c r="BC27" s="137">
        <v>0</v>
      </c>
      <c r="BD27" s="138">
        <v>24</v>
      </c>
      <c r="BE27" s="137">
        <v>0</v>
      </c>
      <c r="BF27" s="138">
        <v>0</v>
      </c>
      <c r="BG27" s="138">
        <v>2</v>
      </c>
      <c r="BH27" s="138">
        <v>2</v>
      </c>
      <c r="BI27" s="138">
        <v>2</v>
      </c>
      <c r="BJ27" s="138">
        <v>2</v>
      </c>
      <c r="BK27" s="138">
        <v>1</v>
      </c>
      <c r="BL27" s="137">
        <v>0</v>
      </c>
      <c r="BM27" s="138">
        <v>15</v>
      </c>
      <c r="BN27" s="137">
        <v>0</v>
      </c>
      <c r="BO27" s="137">
        <v>1</v>
      </c>
      <c r="BP27" s="138">
        <v>1</v>
      </c>
      <c r="BQ27" s="137">
        <v>1</v>
      </c>
      <c r="BR27" s="137">
        <v>6</v>
      </c>
      <c r="BS27" s="138">
        <v>1</v>
      </c>
      <c r="BT27" s="138">
        <v>2</v>
      </c>
      <c r="BU27" s="138">
        <v>3</v>
      </c>
      <c r="BV27" s="137">
        <v>0</v>
      </c>
      <c r="BW27" s="138">
        <v>0</v>
      </c>
      <c r="BX27" s="137">
        <v>0</v>
      </c>
      <c r="BY27" s="137">
        <v>1</v>
      </c>
      <c r="BZ27" s="137">
        <v>0</v>
      </c>
      <c r="CA27" s="138">
        <v>0</v>
      </c>
      <c r="CB27" s="138">
        <v>0</v>
      </c>
      <c r="CC27" s="138">
        <v>0</v>
      </c>
      <c r="CD27" s="137">
        <v>0</v>
      </c>
      <c r="CE27" s="137">
        <v>0</v>
      </c>
      <c r="CF27" s="137">
        <v>0</v>
      </c>
      <c r="CG27" s="138">
        <v>0</v>
      </c>
      <c r="CH27" s="138">
        <v>0</v>
      </c>
      <c r="CI27" s="137">
        <v>2</v>
      </c>
      <c r="CJ27" s="137">
        <v>10</v>
      </c>
      <c r="CK27" s="137">
        <v>1</v>
      </c>
      <c r="CL27" s="137">
        <v>4</v>
      </c>
      <c r="CM27" s="138">
        <v>4</v>
      </c>
      <c r="CN27" s="137">
        <v>0</v>
      </c>
      <c r="CO27" s="137">
        <v>3</v>
      </c>
      <c r="CP27" s="137">
        <v>0</v>
      </c>
      <c r="CQ27" s="138">
        <v>3</v>
      </c>
      <c r="CR27" s="137">
        <v>0</v>
      </c>
      <c r="CS27" s="137">
        <v>0</v>
      </c>
      <c r="CT27" s="137">
        <v>0</v>
      </c>
      <c r="CU27" s="137">
        <v>0</v>
      </c>
      <c r="CV27" s="138">
        <v>10</v>
      </c>
      <c r="CW27" s="137">
        <v>0</v>
      </c>
      <c r="CX27" s="137">
        <v>0</v>
      </c>
      <c r="CY27" s="138">
        <v>2</v>
      </c>
      <c r="CZ27" s="138">
        <v>2</v>
      </c>
      <c r="DA27" s="137">
        <v>0</v>
      </c>
      <c r="DB27" s="137">
        <v>0</v>
      </c>
      <c r="DC27" s="137">
        <v>0</v>
      </c>
      <c r="DD27" s="137">
        <v>0</v>
      </c>
      <c r="DE27" s="137">
        <v>0</v>
      </c>
      <c r="DF27" s="137">
        <v>0</v>
      </c>
      <c r="DG27" s="137">
        <v>0</v>
      </c>
      <c r="DH27" s="138">
        <v>2</v>
      </c>
      <c r="DI27" s="137">
        <v>0</v>
      </c>
      <c r="DJ27" s="138">
        <v>2</v>
      </c>
      <c r="DK27" s="137">
        <v>0</v>
      </c>
      <c r="DL27" s="137">
        <v>0</v>
      </c>
      <c r="DM27" s="138">
        <v>1</v>
      </c>
      <c r="DN27" s="138">
        <v>3</v>
      </c>
      <c r="DO27" s="138">
        <v>1</v>
      </c>
      <c r="DP27" s="138">
        <v>-24</v>
      </c>
      <c r="DQ27" s="138">
        <v>26</v>
      </c>
      <c r="DR27" s="137">
        <v>0</v>
      </c>
      <c r="DS27" s="137">
        <v>0</v>
      </c>
      <c r="DT27" s="138">
        <v>1</v>
      </c>
      <c r="DU27" s="138">
        <v>1</v>
      </c>
      <c r="DV27" s="137">
        <v>0</v>
      </c>
      <c r="DW27" s="137">
        <v>0</v>
      </c>
      <c r="DX27" s="137">
        <v>0</v>
      </c>
      <c r="DY27" s="137">
        <v>0</v>
      </c>
      <c r="DZ27" s="137">
        <v>0</v>
      </c>
      <c r="EA27" s="137">
        <v>0</v>
      </c>
    </row>
    <row r="28" spans="1:131" ht="15.75" customHeight="1">
      <c r="A28" s="135" t="s">
        <v>351</v>
      </c>
      <c r="B28" s="136">
        <v>2</v>
      </c>
      <c r="C28" s="137">
        <v>0</v>
      </c>
      <c r="D28" s="137">
        <v>26</v>
      </c>
      <c r="E28" s="137">
        <v>0</v>
      </c>
      <c r="F28" s="137">
        <v>0</v>
      </c>
      <c r="G28" s="137">
        <v>0</v>
      </c>
      <c r="H28" s="137">
        <v>0</v>
      </c>
      <c r="I28" s="137">
        <v>32</v>
      </c>
      <c r="J28" s="137">
        <v>0</v>
      </c>
      <c r="K28" s="137">
        <v>0</v>
      </c>
      <c r="L28" s="137">
        <v>0</v>
      </c>
      <c r="M28" s="137">
        <v>0</v>
      </c>
      <c r="N28" s="137">
        <v>0</v>
      </c>
      <c r="O28" s="137">
        <v>0</v>
      </c>
      <c r="P28" s="137">
        <v>0</v>
      </c>
      <c r="Q28" s="137">
        <v>0</v>
      </c>
      <c r="R28" s="138">
        <v>13</v>
      </c>
      <c r="S28" s="137">
        <v>0</v>
      </c>
      <c r="T28" s="137">
        <v>3</v>
      </c>
      <c r="U28" s="138">
        <v>0</v>
      </c>
      <c r="V28" s="138">
        <v>1</v>
      </c>
      <c r="W28" s="138">
        <v>2</v>
      </c>
      <c r="X28" s="137">
        <v>5</v>
      </c>
      <c r="Y28" s="138">
        <v>0</v>
      </c>
      <c r="Z28" s="138">
        <v>0</v>
      </c>
      <c r="AA28" s="137">
        <v>0</v>
      </c>
      <c r="AB28" s="138">
        <v>5</v>
      </c>
      <c r="AC28" s="137">
        <v>0</v>
      </c>
      <c r="AD28" s="137">
        <v>0</v>
      </c>
      <c r="AE28" s="137">
        <v>1</v>
      </c>
      <c r="AF28" s="138">
        <v>6</v>
      </c>
      <c r="AG28" s="137">
        <v>0</v>
      </c>
      <c r="AH28" s="137">
        <v>2</v>
      </c>
      <c r="AI28" s="137">
        <v>0</v>
      </c>
      <c r="AJ28" s="137">
        <v>0</v>
      </c>
      <c r="AK28" s="137">
        <v>0</v>
      </c>
      <c r="AL28" s="137">
        <v>0</v>
      </c>
      <c r="AM28" s="137">
        <v>2</v>
      </c>
      <c r="AN28" s="137">
        <v>0</v>
      </c>
      <c r="AO28" s="137">
        <v>0</v>
      </c>
      <c r="AP28" s="137">
        <v>0</v>
      </c>
      <c r="AQ28" s="137">
        <v>0</v>
      </c>
      <c r="AR28" s="138">
        <v>0</v>
      </c>
      <c r="AS28" s="137">
        <v>0</v>
      </c>
      <c r="AT28" s="138">
        <v>2</v>
      </c>
      <c r="AU28" s="137">
        <v>0</v>
      </c>
      <c r="AV28" s="138">
        <v>0</v>
      </c>
      <c r="AW28" s="138">
        <v>0</v>
      </c>
      <c r="AX28" s="138">
        <v>1</v>
      </c>
      <c r="AY28" s="138">
        <v>2</v>
      </c>
      <c r="AZ28" s="137">
        <v>3</v>
      </c>
      <c r="BA28" s="137">
        <v>0</v>
      </c>
      <c r="BB28" s="138">
        <v>5</v>
      </c>
      <c r="BC28" s="137">
        <v>0</v>
      </c>
      <c r="BD28" s="138">
        <v>21</v>
      </c>
      <c r="BE28" s="137">
        <v>0</v>
      </c>
      <c r="BF28" s="138">
        <v>6</v>
      </c>
      <c r="BG28" s="138">
        <v>1</v>
      </c>
      <c r="BH28" s="138">
        <v>5</v>
      </c>
      <c r="BI28" s="138">
        <v>2</v>
      </c>
      <c r="BJ28" s="138">
        <v>1</v>
      </c>
      <c r="BK28" s="138">
        <v>4</v>
      </c>
      <c r="BL28" s="137">
        <v>0</v>
      </c>
      <c r="BM28" s="138">
        <v>9</v>
      </c>
      <c r="BN28" s="137">
        <v>0</v>
      </c>
      <c r="BO28" s="138">
        <v>0</v>
      </c>
      <c r="BP28" s="137">
        <v>0</v>
      </c>
      <c r="BQ28" s="138">
        <v>5</v>
      </c>
      <c r="BR28" s="138">
        <v>5</v>
      </c>
      <c r="BS28" s="138">
        <v>3</v>
      </c>
      <c r="BT28" s="138">
        <v>5</v>
      </c>
      <c r="BU28" s="138">
        <v>5</v>
      </c>
      <c r="BV28" s="137">
        <v>0</v>
      </c>
      <c r="BW28" s="137">
        <v>0</v>
      </c>
      <c r="BX28" s="137">
        <v>0</v>
      </c>
      <c r="BY28" s="138">
        <v>0</v>
      </c>
      <c r="BZ28" s="137">
        <v>0</v>
      </c>
      <c r="CA28" s="137">
        <v>0</v>
      </c>
      <c r="CB28" s="137">
        <v>0</v>
      </c>
      <c r="CC28" s="137">
        <v>0</v>
      </c>
      <c r="CD28" s="137">
        <v>0</v>
      </c>
      <c r="CE28" s="137">
        <v>0</v>
      </c>
      <c r="CF28" s="137">
        <v>0</v>
      </c>
      <c r="CG28" s="138">
        <v>0</v>
      </c>
      <c r="CH28" s="138">
        <v>0</v>
      </c>
      <c r="CI28" s="137">
        <v>3</v>
      </c>
      <c r="CJ28" s="137">
        <v>0</v>
      </c>
      <c r="CK28" s="137">
        <v>0</v>
      </c>
      <c r="CL28" s="137">
        <v>3</v>
      </c>
      <c r="CM28" s="138">
        <v>2</v>
      </c>
      <c r="CN28" s="137">
        <v>12</v>
      </c>
      <c r="CO28" s="137">
        <v>0</v>
      </c>
      <c r="CP28" s="137">
        <v>0</v>
      </c>
      <c r="CQ28" s="138">
        <v>4</v>
      </c>
      <c r="CR28" s="138">
        <v>1</v>
      </c>
      <c r="CS28" s="138">
        <v>4</v>
      </c>
      <c r="CT28" s="138">
        <v>1</v>
      </c>
      <c r="CU28" s="137">
        <v>0</v>
      </c>
      <c r="CV28" s="137">
        <v>0</v>
      </c>
      <c r="CW28" s="138">
        <v>2</v>
      </c>
      <c r="CX28" s="137">
        <v>0</v>
      </c>
      <c r="CY28" s="138">
        <v>2</v>
      </c>
      <c r="CZ28" s="137">
        <v>0</v>
      </c>
      <c r="DA28" s="138">
        <v>1</v>
      </c>
      <c r="DB28" s="137">
        <v>0</v>
      </c>
      <c r="DC28" s="138">
        <v>5</v>
      </c>
      <c r="DD28" s="138">
        <v>2</v>
      </c>
      <c r="DE28" s="137">
        <v>0</v>
      </c>
      <c r="DF28" s="138">
        <v>1</v>
      </c>
      <c r="DG28" s="137">
        <v>0</v>
      </c>
      <c r="DH28" s="138">
        <v>3</v>
      </c>
      <c r="DI28" s="137">
        <v>0</v>
      </c>
      <c r="DJ28" s="137">
        <v>0</v>
      </c>
      <c r="DK28" s="137">
        <v>0</v>
      </c>
      <c r="DL28" s="138">
        <v>2</v>
      </c>
      <c r="DM28" s="138">
        <v>2</v>
      </c>
      <c r="DN28" s="138">
        <v>8</v>
      </c>
      <c r="DO28" s="137">
        <v>0</v>
      </c>
      <c r="DP28" s="138">
        <v>4</v>
      </c>
      <c r="DQ28" s="138">
        <v>2</v>
      </c>
      <c r="DR28" s="137">
        <v>0</v>
      </c>
      <c r="DS28" s="137">
        <v>0</v>
      </c>
      <c r="DT28" s="137">
        <v>0</v>
      </c>
      <c r="DU28" s="137">
        <v>0</v>
      </c>
      <c r="DV28" s="137">
        <v>0</v>
      </c>
      <c r="DW28" s="137">
        <v>0</v>
      </c>
      <c r="DX28" s="137">
        <v>0</v>
      </c>
      <c r="DY28" s="138">
        <v>2</v>
      </c>
      <c r="DZ28" s="138">
        <v>3</v>
      </c>
      <c r="EA28" s="137">
        <v>0</v>
      </c>
    </row>
    <row r="29" spans="1:131" ht="15.75" customHeight="1">
      <c r="A29" s="135" t="s">
        <v>352</v>
      </c>
      <c r="B29" s="136">
        <v>2</v>
      </c>
      <c r="C29" s="138">
        <v>0</v>
      </c>
      <c r="D29" s="138">
        <v>24</v>
      </c>
      <c r="E29" s="137">
        <v>2</v>
      </c>
      <c r="F29" s="137">
        <v>0</v>
      </c>
      <c r="G29" s="137">
        <v>0</v>
      </c>
      <c r="H29" s="137">
        <v>0</v>
      </c>
      <c r="I29" s="138">
        <v>23</v>
      </c>
      <c r="J29" s="137">
        <v>0</v>
      </c>
      <c r="K29" s="137">
        <v>5</v>
      </c>
      <c r="L29" s="137">
        <v>3</v>
      </c>
      <c r="M29" s="137">
        <v>0</v>
      </c>
      <c r="N29" s="137">
        <v>0</v>
      </c>
      <c r="O29" s="137">
        <v>1</v>
      </c>
      <c r="P29" s="137">
        <v>0</v>
      </c>
      <c r="Q29" s="137">
        <v>0</v>
      </c>
      <c r="R29" s="138">
        <v>12</v>
      </c>
      <c r="S29" s="137">
        <v>1</v>
      </c>
      <c r="T29" s="137">
        <v>1</v>
      </c>
      <c r="U29" s="137">
        <v>5</v>
      </c>
      <c r="V29" s="137">
        <v>6</v>
      </c>
      <c r="W29" s="138">
        <v>3</v>
      </c>
      <c r="X29" s="137">
        <v>0</v>
      </c>
      <c r="Y29" s="138">
        <v>1</v>
      </c>
      <c r="Z29" s="138">
        <v>1</v>
      </c>
      <c r="AA29" s="137">
        <v>0</v>
      </c>
      <c r="AB29" s="137">
        <v>6</v>
      </c>
      <c r="AC29" s="137">
        <v>2</v>
      </c>
      <c r="AD29" s="137">
        <v>0</v>
      </c>
      <c r="AE29" s="137">
        <v>0</v>
      </c>
      <c r="AF29" s="137">
        <v>7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5</v>
      </c>
      <c r="AU29" s="137">
        <v>1</v>
      </c>
      <c r="AV29" s="137">
        <v>1</v>
      </c>
      <c r="AW29" s="138">
        <v>0</v>
      </c>
      <c r="AX29" s="137">
        <v>0</v>
      </c>
      <c r="AY29" s="137">
        <v>0</v>
      </c>
      <c r="AZ29" s="138">
        <v>0</v>
      </c>
      <c r="BA29" s="137">
        <v>0</v>
      </c>
      <c r="BB29" s="138">
        <v>7</v>
      </c>
      <c r="BC29" s="137">
        <v>0</v>
      </c>
      <c r="BD29" s="138">
        <v>45</v>
      </c>
      <c r="BE29" s="137">
        <v>0</v>
      </c>
      <c r="BF29" s="138">
        <v>0</v>
      </c>
      <c r="BG29" s="138">
        <v>0</v>
      </c>
      <c r="BH29" s="138">
        <v>0</v>
      </c>
      <c r="BI29" s="138">
        <v>0</v>
      </c>
      <c r="BJ29" s="138">
        <v>0</v>
      </c>
      <c r="BK29" s="137">
        <v>0</v>
      </c>
      <c r="BL29" s="137">
        <v>0</v>
      </c>
      <c r="BM29" s="138">
        <v>19</v>
      </c>
      <c r="BN29" s="137">
        <v>0</v>
      </c>
      <c r="BO29" s="137">
        <v>1</v>
      </c>
      <c r="BP29" s="137">
        <v>4</v>
      </c>
      <c r="BQ29" s="137">
        <v>3</v>
      </c>
      <c r="BR29" s="137">
        <v>2</v>
      </c>
      <c r="BS29" s="137">
        <v>3</v>
      </c>
      <c r="BT29" s="137">
        <v>2</v>
      </c>
      <c r="BU29" s="138">
        <v>7</v>
      </c>
      <c r="BV29" s="137">
        <v>0</v>
      </c>
      <c r="BW29" s="137">
        <v>0</v>
      </c>
      <c r="BX29" s="137">
        <v>0</v>
      </c>
      <c r="BY29" s="138">
        <v>5</v>
      </c>
      <c r="BZ29" s="137">
        <v>2</v>
      </c>
      <c r="CA29" s="138">
        <v>14</v>
      </c>
      <c r="CB29" s="137">
        <v>0</v>
      </c>
      <c r="CC29" s="138">
        <v>1</v>
      </c>
      <c r="CD29" s="137">
        <v>2</v>
      </c>
      <c r="CE29" s="137">
        <v>0</v>
      </c>
      <c r="CF29" s="137">
        <v>0</v>
      </c>
      <c r="CG29" s="137">
        <v>0</v>
      </c>
      <c r="CH29" s="137">
        <v>0</v>
      </c>
      <c r="CI29" s="138">
        <v>0</v>
      </c>
      <c r="CJ29" s="137">
        <v>24</v>
      </c>
      <c r="CK29" s="137">
        <v>0</v>
      </c>
      <c r="CL29" s="138">
        <v>3</v>
      </c>
      <c r="CM29" s="138">
        <v>8</v>
      </c>
      <c r="CN29" s="138">
        <v>6</v>
      </c>
      <c r="CO29" s="137">
        <v>4</v>
      </c>
      <c r="CP29" s="137">
        <v>0</v>
      </c>
      <c r="CQ29" s="138">
        <v>5</v>
      </c>
      <c r="CR29" s="138">
        <v>3</v>
      </c>
      <c r="CS29" s="138">
        <v>5</v>
      </c>
      <c r="CT29" s="138">
        <v>4</v>
      </c>
      <c r="CU29" s="138">
        <v>6</v>
      </c>
      <c r="CV29" s="138">
        <v>4</v>
      </c>
      <c r="CW29" s="138">
        <v>4</v>
      </c>
      <c r="CX29" s="137">
        <v>0</v>
      </c>
      <c r="CY29" s="138">
        <v>3</v>
      </c>
      <c r="CZ29" s="138">
        <v>1</v>
      </c>
      <c r="DA29" s="138">
        <v>2</v>
      </c>
      <c r="DB29" s="137">
        <v>0</v>
      </c>
      <c r="DC29" s="138">
        <v>1</v>
      </c>
      <c r="DD29" s="137">
        <v>0</v>
      </c>
      <c r="DE29" s="138">
        <v>1</v>
      </c>
      <c r="DF29" s="137">
        <v>0</v>
      </c>
      <c r="DG29" s="137">
        <v>0</v>
      </c>
      <c r="DH29" s="138">
        <v>5</v>
      </c>
      <c r="DI29" s="138">
        <v>1</v>
      </c>
      <c r="DJ29" s="138">
        <v>1</v>
      </c>
      <c r="DK29" s="137">
        <v>0</v>
      </c>
      <c r="DL29" s="138">
        <v>2</v>
      </c>
      <c r="DM29" s="138">
        <v>1</v>
      </c>
      <c r="DN29" s="138">
        <v>1</v>
      </c>
      <c r="DO29" s="137">
        <v>0</v>
      </c>
      <c r="DP29" s="137">
        <v>0</v>
      </c>
      <c r="DQ29" s="137">
        <v>0</v>
      </c>
      <c r="DR29" s="137">
        <v>0</v>
      </c>
      <c r="DS29" s="138">
        <v>1</v>
      </c>
      <c r="DT29" s="138">
        <v>1</v>
      </c>
      <c r="DU29" s="137">
        <v>0</v>
      </c>
      <c r="DV29" s="137">
        <v>0</v>
      </c>
      <c r="DW29" s="137">
        <v>0</v>
      </c>
      <c r="DX29" s="137">
        <v>0</v>
      </c>
      <c r="DY29" s="137">
        <v>0</v>
      </c>
      <c r="DZ29" s="137">
        <v>0</v>
      </c>
      <c r="EA29" s="137">
        <v>0</v>
      </c>
    </row>
    <row r="30" spans="1:131" ht="15.75" customHeight="1">
      <c r="A30" s="135" t="s">
        <v>221</v>
      </c>
      <c r="B30" s="136">
        <v>2</v>
      </c>
      <c r="C30" s="138">
        <v>0</v>
      </c>
      <c r="D30" s="137">
        <v>26</v>
      </c>
      <c r="E30" s="137">
        <v>0</v>
      </c>
      <c r="F30" s="138">
        <v>0</v>
      </c>
      <c r="G30" s="137">
        <v>0</v>
      </c>
      <c r="H30" s="137">
        <v>0</v>
      </c>
      <c r="I30" s="138">
        <v>20</v>
      </c>
      <c r="J30" s="137">
        <v>2</v>
      </c>
      <c r="K30" s="137">
        <v>1</v>
      </c>
      <c r="L30" s="137">
        <v>5</v>
      </c>
      <c r="M30" s="137">
        <v>2</v>
      </c>
      <c r="N30" s="137">
        <v>0</v>
      </c>
      <c r="O30" s="138">
        <v>1</v>
      </c>
      <c r="P30" s="137">
        <v>0</v>
      </c>
      <c r="Q30" s="137">
        <v>0</v>
      </c>
      <c r="R30" s="137">
        <v>12</v>
      </c>
      <c r="S30" s="137">
        <v>0</v>
      </c>
      <c r="T30" s="137">
        <v>6</v>
      </c>
      <c r="U30" s="137">
        <v>0</v>
      </c>
      <c r="V30" s="137">
        <v>3</v>
      </c>
      <c r="W30" s="137">
        <v>2</v>
      </c>
      <c r="X30" s="137">
        <v>0</v>
      </c>
      <c r="Y30" s="137">
        <v>2</v>
      </c>
      <c r="Z30" s="137">
        <v>0</v>
      </c>
      <c r="AA30" s="137">
        <v>0</v>
      </c>
      <c r="AB30" s="138">
        <v>5</v>
      </c>
      <c r="AC30" s="137">
        <v>0</v>
      </c>
      <c r="AD30" s="137">
        <v>0</v>
      </c>
      <c r="AE30" s="137">
        <v>0</v>
      </c>
      <c r="AF30" s="138">
        <v>5</v>
      </c>
      <c r="AG30" s="137">
        <v>0</v>
      </c>
      <c r="AH30" s="137">
        <v>0</v>
      </c>
      <c r="AI30" s="137">
        <v>0</v>
      </c>
      <c r="AJ30" s="137">
        <v>1</v>
      </c>
      <c r="AK30" s="138">
        <v>0</v>
      </c>
      <c r="AL30" s="138">
        <v>1</v>
      </c>
      <c r="AM30" s="138">
        <v>0</v>
      </c>
      <c r="AN30" s="138">
        <v>1</v>
      </c>
      <c r="AO30" s="137">
        <v>1</v>
      </c>
      <c r="AP30" s="138">
        <v>0</v>
      </c>
      <c r="AQ30" s="137">
        <v>1</v>
      </c>
      <c r="AR30" s="137">
        <v>0</v>
      </c>
      <c r="AS30" s="137">
        <v>0</v>
      </c>
      <c r="AT30" s="137">
        <v>0</v>
      </c>
      <c r="AU30" s="137">
        <v>0</v>
      </c>
      <c r="AV30" s="137">
        <v>3</v>
      </c>
      <c r="AW30" s="138">
        <v>1</v>
      </c>
      <c r="AX30" s="138">
        <v>0</v>
      </c>
      <c r="AY30" s="137">
        <v>2</v>
      </c>
      <c r="AZ30" s="137">
        <v>0</v>
      </c>
      <c r="BA30" s="137">
        <v>0</v>
      </c>
      <c r="BB30" s="137">
        <v>3</v>
      </c>
      <c r="BC30" s="137">
        <v>0</v>
      </c>
      <c r="BD30" s="138">
        <v>10</v>
      </c>
      <c r="BE30" s="137">
        <v>0</v>
      </c>
      <c r="BF30" s="138">
        <v>8</v>
      </c>
      <c r="BG30" s="138">
        <v>5</v>
      </c>
      <c r="BH30" s="138">
        <v>0</v>
      </c>
      <c r="BI30" s="138">
        <v>2</v>
      </c>
      <c r="BJ30" s="138">
        <v>2</v>
      </c>
      <c r="BK30" s="138">
        <v>0</v>
      </c>
      <c r="BL30" s="137">
        <v>0</v>
      </c>
      <c r="BM30" s="138">
        <v>4</v>
      </c>
      <c r="BN30" s="137">
        <v>0</v>
      </c>
      <c r="BO30" s="137">
        <v>1</v>
      </c>
      <c r="BP30" s="138">
        <v>6</v>
      </c>
      <c r="BQ30" s="138">
        <v>3</v>
      </c>
      <c r="BR30" s="137">
        <v>5</v>
      </c>
      <c r="BS30" s="138">
        <v>4</v>
      </c>
      <c r="BT30" s="138">
        <v>4</v>
      </c>
      <c r="BU30" s="138">
        <v>1</v>
      </c>
      <c r="BV30" s="137">
        <v>0</v>
      </c>
      <c r="BW30" s="137">
        <v>1</v>
      </c>
      <c r="BX30" s="137">
        <v>0</v>
      </c>
      <c r="BY30" s="137">
        <v>2</v>
      </c>
      <c r="BZ30" s="137">
        <v>3</v>
      </c>
      <c r="CA30" s="137">
        <v>0</v>
      </c>
      <c r="CB30" s="137">
        <v>0</v>
      </c>
      <c r="CC30" s="137">
        <v>3</v>
      </c>
      <c r="CD30" s="137">
        <v>0</v>
      </c>
      <c r="CE30" s="137">
        <v>1</v>
      </c>
      <c r="CF30" s="137">
        <v>2</v>
      </c>
      <c r="CG30" s="137">
        <v>0</v>
      </c>
      <c r="CH30" s="137">
        <v>1</v>
      </c>
      <c r="CI30" s="137">
        <v>5</v>
      </c>
      <c r="CJ30" s="138">
        <v>1</v>
      </c>
      <c r="CK30" s="137">
        <v>0</v>
      </c>
      <c r="CL30" s="138">
        <v>5</v>
      </c>
      <c r="CM30" s="138">
        <v>4</v>
      </c>
      <c r="CN30" s="138">
        <v>0</v>
      </c>
      <c r="CO30" s="138">
        <v>3</v>
      </c>
      <c r="CP30" s="137">
        <v>0</v>
      </c>
      <c r="CQ30" s="138">
        <v>4</v>
      </c>
      <c r="CR30" s="138">
        <v>2</v>
      </c>
      <c r="CS30" s="138">
        <v>2</v>
      </c>
      <c r="CT30" s="138">
        <v>1</v>
      </c>
      <c r="CU30" s="137">
        <v>0</v>
      </c>
      <c r="CV30" s="138">
        <v>3</v>
      </c>
      <c r="CW30" s="137">
        <v>0</v>
      </c>
      <c r="CX30" s="137">
        <v>0</v>
      </c>
      <c r="CY30" s="138">
        <v>2</v>
      </c>
      <c r="CZ30" s="138">
        <v>2</v>
      </c>
      <c r="DA30" s="137">
        <v>0</v>
      </c>
      <c r="DB30" s="138">
        <v>3</v>
      </c>
      <c r="DC30" s="138">
        <v>3</v>
      </c>
      <c r="DD30" s="137">
        <v>0</v>
      </c>
      <c r="DE30" s="138">
        <v>3</v>
      </c>
      <c r="DF30" s="137">
        <v>0</v>
      </c>
      <c r="DG30" s="138">
        <v>2</v>
      </c>
      <c r="DH30" s="138">
        <v>4</v>
      </c>
      <c r="DI30" s="138">
        <v>2</v>
      </c>
      <c r="DJ30" s="138">
        <v>2</v>
      </c>
      <c r="DK30" s="138">
        <v>1</v>
      </c>
      <c r="DL30" s="138">
        <v>5</v>
      </c>
      <c r="DM30" s="138">
        <v>1</v>
      </c>
      <c r="DN30" s="137">
        <v>0</v>
      </c>
      <c r="DO30" s="138">
        <v>2</v>
      </c>
      <c r="DP30" s="138">
        <v>1</v>
      </c>
      <c r="DQ30" s="138">
        <v>1</v>
      </c>
      <c r="DR30" s="137">
        <v>0</v>
      </c>
      <c r="DS30" s="138">
        <v>4</v>
      </c>
      <c r="DT30" s="138">
        <v>1</v>
      </c>
      <c r="DU30" s="138">
        <v>5</v>
      </c>
      <c r="DV30" s="137">
        <v>0</v>
      </c>
      <c r="DW30" s="137">
        <v>0</v>
      </c>
      <c r="DX30" s="137">
        <v>0</v>
      </c>
      <c r="DY30" s="137">
        <v>0</v>
      </c>
      <c r="DZ30" s="137">
        <v>0</v>
      </c>
      <c r="EA30" s="137">
        <v>0</v>
      </c>
    </row>
    <row r="31" spans="1:131" ht="18.600000000000001">
      <c r="A31" s="135" t="s">
        <v>353</v>
      </c>
      <c r="B31" s="136">
        <v>2</v>
      </c>
      <c r="C31" s="138">
        <v>0</v>
      </c>
      <c r="D31" s="137">
        <v>24</v>
      </c>
      <c r="E31" s="137">
        <v>0</v>
      </c>
      <c r="F31" s="137">
        <v>0</v>
      </c>
      <c r="G31" s="137">
        <v>1</v>
      </c>
      <c r="H31" s="137">
        <v>0</v>
      </c>
      <c r="I31" s="137">
        <v>28</v>
      </c>
      <c r="J31" s="137">
        <v>0</v>
      </c>
      <c r="K31" s="137">
        <v>0</v>
      </c>
      <c r="L31" s="137">
        <v>0</v>
      </c>
      <c r="M31" s="137">
        <v>0</v>
      </c>
      <c r="N31" s="137">
        <v>0</v>
      </c>
      <c r="O31" s="137">
        <v>2</v>
      </c>
      <c r="P31" s="137">
        <v>0</v>
      </c>
      <c r="Q31" s="137">
        <v>0</v>
      </c>
      <c r="R31" s="137">
        <v>12</v>
      </c>
      <c r="S31" s="138">
        <v>1</v>
      </c>
      <c r="T31" s="138">
        <v>6</v>
      </c>
      <c r="U31" s="137">
        <v>1</v>
      </c>
      <c r="V31" s="138">
        <v>3</v>
      </c>
      <c r="W31" s="138">
        <v>1</v>
      </c>
      <c r="X31" s="137">
        <v>0</v>
      </c>
      <c r="Y31" s="138">
        <v>0</v>
      </c>
      <c r="Z31" s="137">
        <v>0</v>
      </c>
      <c r="AA31" s="137">
        <v>0</v>
      </c>
      <c r="AB31" s="138">
        <v>5</v>
      </c>
      <c r="AC31" s="137">
        <v>0</v>
      </c>
      <c r="AD31" s="137">
        <v>0</v>
      </c>
      <c r="AE31" s="138">
        <v>0</v>
      </c>
      <c r="AF31" s="138">
        <v>5</v>
      </c>
      <c r="AG31" s="137">
        <v>0</v>
      </c>
      <c r="AH31" s="137">
        <v>2</v>
      </c>
      <c r="AI31" s="137">
        <v>0</v>
      </c>
      <c r="AJ31" s="137">
        <v>0</v>
      </c>
      <c r="AK31" s="137">
        <v>1</v>
      </c>
      <c r="AL31" s="137">
        <v>0</v>
      </c>
      <c r="AM31" s="137">
        <v>2</v>
      </c>
      <c r="AN31" s="137">
        <v>0</v>
      </c>
      <c r="AO31" s="137">
        <v>1</v>
      </c>
      <c r="AP31" s="137">
        <v>0</v>
      </c>
      <c r="AQ31" s="137">
        <v>0</v>
      </c>
      <c r="AR31" s="137">
        <v>0</v>
      </c>
      <c r="AS31" s="137">
        <v>0</v>
      </c>
      <c r="AT31" s="137">
        <v>4</v>
      </c>
      <c r="AU31" s="137">
        <v>0</v>
      </c>
      <c r="AV31" s="137">
        <v>0</v>
      </c>
      <c r="AW31" s="138">
        <v>0</v>
      </c>
      <c r="AX31" s="137">
        <v>2</v>
      </c>
      <c r="AY31" s="138">
        <v>2</v>
      </c>
      <c r="AZ31" s="137">
        <v>0</v>
      </c>
      <c r="BA31" s="137">
        <v>0</v>
      </c>
      <c r="BB31" s="137">
        <v>3</v>
      </c>
      <c r="BC31" s="137">
        <v>1</v>
      </c>
      <c r="BD31" s="138">
        <v>19</v>
      </c>
      <c r="BE31" s="138">
        <v>0</v>
      </c>
      <c r="BF31" s="138">
        <v>3</v>
      </c>
      <c r="BG31" s="138">
        <v>3</v>
      </c>
      <c r="BH31" s="138">
        <v>2</v>
      </c>
      <c r="BI31" s="138">
        <v>6</v>
      </c>
      <c r="BJ31" s="137">
        <v>1</v>
      </c>
      <c r="BK31" s="138">
        <v>3</v>
      </c>
      <c r="BL31" s="138">
        <v>0</v>
      </c>
      <c r="BM31" s="138">
        <v>6</v>
      </c>
      <c r="BN31" s="137">
        <v>0</v>
      </c>
      <c r="BO31" s="138">
        <v>0</v>
      </c>
      <c r="BP31" s="138">
        <v>4</v>
      </c>
      <c r="BQ31" s="138">
        <v>7</v>
      </c>
      <c r="BR31" s="138">
        <v>3</v>
      </c>
      <c r="BS31" s="137">
        <v>2</v>
      </c>
      <c r="BT31" s="138">
        <v>5</v>
      </c>
      <c r="BU31" s="138">
        <v>3</v>
      </c>
      <c r="BV31" s="137">
        <v>0</v>
      </c>
      <c r="BW31" s="137">
        <v>0</v>
      </c>
      <c r="BX31" s="137">
        <v>0</v>
      </c>
      <c r="BY31" s="138">
        <v>3</v>
      </c>
      <c r="BZ31" s="138">
        <v>0</v>
      </c>
      <c r="CA31" s="138">
        <v>0</v>
      </c>
      <c r="CB31" s="137">
        <v>2</v>
      </c>
      <c r="CC31" s="138">
        <v>6</v>
      </c>
      <c r="CD31" s="138">
        <v>3</v>
      </c>
      <c r="CE31" s="137">
        <v>3</v>
      </c>
      <c r="CF31" s="138">
        <v>0</v>
      </c>
      <c r="CG31" s="137">
        <v>0</v>
      </c>
      <c r="CH31" s="138">
        <v>0</v>
      </c>
      <c r="CI31" s="137">
        <v>0</v>
      </c>
      <c r="CJ31" s="137">
        <v>0</v>
      </c>
      <c r="CK31" s="137">
        <v>0</v>
      </c>
      <c r="CL31" s="137">
        <v>3</v>
      </c>
      <c r="CM31" s="137">
        <v>0</v>
      </c>
      <c r="CN31" s="137">
        <v>1</v>
      </c>
      <c r="CO31" s="138">
        <v>0</v>
      </c>
      <c r="CP31" s="137">
        <v>0</v>
      </c>
      <c r="CQ31" s="138">
        <v>4</v>
      </c>
      <c r="CR31" s="137">
        <v>0</v>
      </c>
      <c r="CS31" s="138">
        <v>2</v>
      </c>
      <c r="CT31" s="138">
        <v>1</v>
      </c>
      <c r="CU31" s="137">
        <v>0</v>
      </c>
      <c r="CV31" s="138">
        <v>2</v>
      </c>
      <c r="CW31" s="137">
        <v>0</v>
      </c>
      <c r="CX31" s="137">
        <v>0</v>
      </c>
      <c r="CY31" s="138">
        <v>2</v>
      </c>
      <c r="CZ31" s="138">
        <v>1</v>
      </c>
      <c r="DA31" s="137">
        <v>0</v>
      </c>
      <c r="DB31" s="137">
        <v>0</v>
      </c>
      <c r="DC31" s="138">
        <v>2</v>
      </c>
      <c r="DD31" s="137">
        <v>0</v>
      </c>
      <c r="DE31" s="137">
        <v>0</v>
      </c>
      <c r="DF31" s="137">
        <v>0</v>
      </c>
      <c r="DG31" s="137">
        <v>0</v>
      </c>
      <c r="DH31" s="137">
        <v>0</v>
      </c>
      <c r="DI31" s="137">
        <v>0</v>
      </c>
      <c r="DJ31" s="137">
        <v>0</v>
      </c>
      <c r="DK31" s="137">
        <v>0</v>
      </c>
      <c r="DL31" s="137">
        <v>0</v>
      </c>
      <c r="DM31" s="138">
        <v>4</v>
      </c>
      <c r="DN31" s="138">
        <v>5</v>
      </c>
      <c r="DO31" s="138">
        <v>2</v>
      </c>
      <c r="DP31" s="138">
        <v>-21</v>
      </c>
      <c r="DQ31" s="138">
        <v>25</v>
      </c>
      <c r="DR31" s="137">
        <v>0</v>
      </c>
      <c r="DS31" s="137">
        <v>0</v>
      </c>
      <c r="DT31" s="137">
        <v>0</v>
      </c>
      <c r="DU31" s="137">
        <v>0</v>
      </c>
      <c r="DV31" s="137">
        <v>0</v>
      </c>
      <c r="DW31" s="137">
        <v>0</v>
      </c>
      <c r="DX31" s="137">
        <v>0</v>
      </c>
      <c r="DY31" s="137">
        <v>0</v>
      </c>
      <c r="DZ31" s="138">
        <v>3</v>
      </c>
      <c r="EA31" s="138">
        <v>1</v>
      </c>
    </row>
    <row r="32" spans="1:131" ht="18.600000000000001">
      <c r="A32" s="135" t="s">
        <v>354</v>
      </c>
      <c r="B32" s="136">
        <v>2</v>
      </c>
      <c r="C32" s="138">
        <v>0</v>
      </c>
      <c r="D32" s="137">
        <v>16</v>
      </c>
      <c r="E32" s="137">
        <v>5</v>
      </c>
      <c r="F32" s="137">
        <v>1</v>
      </c>
      <c r="G32" s="137">
        <v>0</v>
      </c>
      <c r="H32" s="137">
        <v>0</v>
      </c>
      <c r="I32" s="137">
        <v>14</v>
      </c>
      <c r="J32" s="137">
        <v>2</v>
      </c>
      <c r="K32" s="137">
        <v>0</v>
      </c>
      <c r="L32" s="137">
        <v>0</v>
      </c>
      <c r="M32" s="137">
        <v>6</v>
      </c>
      <c r="N32" s="137">
        <v>3</v>
      </c>
      <c r="O32" s="137">
        <v>3</v>
      </c>
      <c r="P32" s="137">
        <v>0</v>
      </c>
      <c r="Q32" s="137">
        <v>0</v>
      </c>
      <c r="R32" s="137">
        <v>11</v>
      </c>
      <c r="S32" s="137">
        <v>3</v>
      </c>
      <c r="T32" s="138">
        <v>2</v>
      </c>
      <c r="U32" s="138">
        <v>5</v>
      </c>
      <c r="V32" s="138">
        <v>2</v>
      </c>
      <c r="W32" s="138">
        <v>2</v>
      </c>
      <c r="X32" s="137">
        <v>0</v>
      </c>
      <c r="Y32" s="138">
        <v>0</v>
      </c>
      <c r="Z32" s="138">
        <v>0</v>
      </c>
      <c r="AA32" s="138">
        <v>0</v>
      </c>
      <c r="AB32" s="138">
        <v>6</v>
      </c>
      <c r="AC32" s="137">
        <v>0</v>
      </c>
      <c r="AD32" s="137">
        <v>0</v>
      </c>
      <c r="AE32" s="138">
        <v>0</v>
      </c>
      <c r="AF32" s="137">
        <v>5</v>
      </c>
      <c r="AG32" s="137">
        <v>0</v>
      </c>
      <c r="AH32" s="137">
        <v>0</v>
      </c>
      <c r="AI32" s="138">
        <v>0</v>
      </c>
      <c r="AJ32" s="137">
        <v>0</v>
      </c>
      <c r="AK32" s="138">
        <v>0</v>
      </c>
      <c r="AL32" s="137">
        <v>3</v>
      </c>
      <c r="AM32" s="138">
        <v>0</v>
      </c>
      <c r="AN32" s="138">
        <v>0</v>
      </c>
      <c r="AO32" s="137">
        <v>0</v>
      </c>
      <c r="AP32" s="138">
        <v>0</v>
      </c>
      <c r="AQ32" s="137">
        <v>0</v>
      </c>
      <c r="AR32" s="137">
        <v>0</v>
      </c>
      <c r="AS32" s="137">
        <v>0</v>
      </c>
      <c r="AT32" s="137">
        <v>3</v>
      </c>
      <c r="AU32" s="137">
        <v>0</v>
      </c>
      <c r="AV32" s="137">
        <v>0</v>
      </c>
      <c r="AW32" s="137">
        <v>3</v>
      </c>
      <c r="AX32" s="137">
        <v>0</v>
      </c>
      <c r="AY32" s="137">
        <v>3</v>
      </c>
      <c r="AZ32" s="137">
        <v>0</v>
      </c>
      <c r="BA32" s="137">
        <v>0</v>
      </c>
      <c r="BB32" s="138">
        <v>3</v>
      </c>
      <c r="BC32" s="137">
        <v>0</v>
      </c>
      <c r="BD32" s="138">
        <v>6</v>
      </c>
      <c r="BE32" s="137">
        <v>0</v>
      </c>
      <c r="BF32" s="138">
        <v>5</v>
      </c>
      <c r="BG32" s="138">
        <v>4</v>
      </c>
      <c r="BH32" s="138">
        <v>7</v>
      </c>
      <c r="BI32" s="138">
        <v>6</v>
      </c>
      <c r="BJ32" s="138">
        <v>4</v>
      </c>
      <c r="BK32" s="138">
        <v>1</v>
      </c>
      <c r="BL32" s="137">
        <v>0</v>
      </c>
      <c r="BM32" s="138">
        <v>9</v>
      </c>
      <c r="BN32" s="137">
        <v>0</v>
      </c>
      <c r="BO32" s="138">
        <v>0</v>
      </c>
      <c r="BP32" s="137">
        <v>5</v>
      </c>
      <c r="BQ32" s="138">
        <v>6</v>
      </c>
      <c r="BR32" s="138">
        <v>4</v>
      </c>
      <c r="BS32" s="137">
        <v>0</v>
      </c>
      <c r="BT32" s="138">
        <v>7</v>
      </c>
      <c r="BU32" s="138">
        <v>4</v>
      </c>
      <c r="BV32" s="137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7">
        <v>0</v>
      </c>
      <c r="CC32" s="138">
        <v>0</v>
      </c>
      <c r="CD32" s="137">
        <v>3</v>
      </c>
      <c r="CE32" s="138">
        <v>1</v>
      </c>
      <c r="CF32" s="137">
        <v>1</v>
      </c>
      <c r="CG32" s="137">
        <v>0</v>
      </c>
      <c r="CH32" s="137">
        <v>0</v>
      </c>
      <c r="CI32" s="137">
        <v>-17</v>
      </c>
      <c r="CJ32" s="137">
        <v>23</v>
      </c>
      <c r="CK32" s="137">
        <v>0</v>
      </c>
      <c r="CL32" s="138">
        <v>5</v>
      </c>
      <c r="CM32" s="137">
        <v>1</v>
      </c>
      <c r="CN32" s="138">
        <v>0</v>
      </c>
      <c r="CO32" s="137">
        <v>0</v>
      </c>
      <c r="CP32" s="137">
        <v>0</v>
      </c>
      <c r="CQ32" s="138">
        <v>4</v>
      </c>
      <c r="CR32" s="138">
        <v>2</v>
      </c>
      <c r="CS32" s="138">
        <v>1</v>
      </c>
      <c r="CT32" s="138">
        <v>1</v>
      </c>
      <c r="CU32" s="138">
        <v>3</v>
      </c>
      <c r="CV32" s="138">
        <v>1</v>
      </c>
      <c r="CW32" s="137">
        <v>0</v>
      </c>
      <c r="CX32" s="137">
        <v>0</v>
      </c>
      <c r="CY32" s="138">
        <v>2</v>
      </c>
      <c r="CZ32" s="138">
        <v>1</v>
      </c>
      <c r="DA32" s="138">
        <v>1</v>
      </c>
      <c r="DB32" s="138">
        <v>4</v>
      </c>
      <c r="DC32" s="138">
        <v>1</v>
      </c>
      <c r="DD32" s="138">
        <v>1</v>
      </c>
      <c r="DE32" s="138">
        <v>1</v>
      </c>
      <c r="DF32" s="137">
        <v>0</v>
      </c>
      <c r="DG32" s="138">
        <v>1</v>
      </c>
      <c r="DH32" s="138">
        <v>4</v>
      </c>
      <c r="DI32" s="138">
        <v>1</v>
      </c>
      <c r="DJ32" s="138">
        <v>1</v>
      </c>
      <c r="DK32" s="137">
        <v>0</v>
      </c>
      <c r="DL32" s="138">
        <v>1</v>
      </c>
      <c r="DM32" s="138">
        <v>4</v>
      </c>
      <c r="DN32" s="137">
        <v>0</v>
      </c>
      <c r="DO32" s="137">
        <v>0</v>
      </c>
      <c r="DP32" s="138">
        <v>-26</v>
      </c>
      <c r="DQ32" s="138">
        <v>26</v>
      </c>
      <c r="DR32" s="138">
        <v>3</v>
      </c>
      <c r="DS32" s="138">
        <v>1</v>
      </c>
      <c r="DT32" s="138">
        <v>3</v>
      </c>
      <c r="DU32" s="137">
        <v>0</v>
      </c>
      <c r="DV32" s="138">
        <v>1</v>
      </c>
      <c r="DW32" s="138">
        <v>3</v>
      </c>
      <c r="DX32" s="137">
        <v>0</v>
      </c>
      <c r="DY32" s="138">
        <v>5</v>
      </c>
      <c r="DZ32" s="138">
        <v>2</v>
      </c>
      <c r="EA32" s="137">
        <v>0</v>
      </c>
    </row>
    <row r="33" spans="1:131" ht="18.600000000000001">
      <c r="A33" s="135" t="s">
        <v>355</v>
      </c>
      <c r="B33" s="136">
        <v>2</v>
      </c>
      <c r="C33" s="138">
        <v>0</v>
      </c>
      <c r="D33" s="137">
        <v>14</v>
      </c>
      <c r="E33" s="137">
        <v>9</v>
      </c>
      <c r="F33" s="137">
        <v>1</v>
      </c>
      <c r="G33" s="137">
        <v>0</v>
      </c>
      <c r="H33" s="137">
        <v>0</v>
      </c>
      <c r="I33" s="137">
        <v>13</v>
      </c>
      <c r="J33" s="137">
        <v>4</v>
      </c>
      <c r="K33" s="137">
        <v>0</v>
      </c>
      <c r="L33" s="137">
        <v>1</v>
      </c>
      <c r="M33" s="137">
        <v>5</v>
      </c>
      <c r="N33" s="137">
        <v>3</v>
      </c>
      <c r="O33" s="137">
        <v>2</v>
      </c>
      <c r="P33" s="137">
        <v>0</v>
      </c>
      <c r="Q33" s="137">
        <v>0</v>
      </c>
      <c r="R33" s="138">
        <v>12</v>
      </c>
      <c r="S33" s="137">
        <v>1</v>
      </c>
      <c r="T33" s="138">
        <v>4</v>
      </c>
      <c r="U33" s="138">
        <v>1</v>
      </c>
      <c r="V33" s="138">
        <v>4</v>
      </c>
      <c r="W33" s="138">
        <v>5</v>
      </c>
      <c r="X33" s="138">
        <v>1</v>
      </c>
      <c r="Y33" s="137">
        <v>3</v>
      </c>
      <c r="Z33" s="137">
        <v>0</v>
      </c>
      <c r="AA33" s="137">
        <v>0</v>
      </c>
      <c r="AB33" s="138">
        <v>6</v>
      </c>
      <c r="AC33" s="137">
        <v>0</v>
      </c>
      <c r="AD33" s="137">
        <v>0</v>
      </c>
      <c r="AE33" s="137">
        <v>1</v>
      </c>
      <c r="AF33" s="138">
        <v>6</v>
      </c>
      <c r="AG33" s="137">
        <v>0</v>
      </c>
      <c r="AH33" s="137">
        <v>0</v>
      </c>
      <c r="AI33" s="137">
        <v>0</v>
      </c>
      <c r="AJ33" s="138">
        <v>0</v>
      </c>
      <c r="AK33" s="138">
        <v>0</v>
      </c>
      <c r="AL33" s="137">
        <v>2</v>
      </c>
      <c r="AM33" s="138">
        <v>0</v>
      </c>
      <c r="AN33" s="138">
        <v>0</v>
      </c>
      <c r="AO33" s="137">
        <v>0</v>
      </c>
      <c r="AP33" s="138">
        <v>0</v>
      </c>
      <c r="AQ33" s="137">
        <v>0</v>
      </c>
      <c r="AR33" s="137">
        <v>0</v>
      </c>
      <c r="AS33" s="137">
        <v>0</v>
      </c>
      <c r="AT33" s="138">
        <v>0</v>
      </c>
      <c r="AU33" s="138">
        <v>3</v>
      </c>
      <c r="AV33" s="138">
        <v>0</v>
      </c>
      <c r="AW33" s="137">
        <v>1</v>
      </c>
      <c r="AX33" s="137">
        <v>1</v>
      </c>
      <c r="AY33" s="137">
        <v>0</v>
      </c>
      <c r="AZ33" s="137">
        <v>0</v>
      </c>
      <c r="BA33" s="138">
        <v>0</v>
      </c>
      <c r="BB33" s="138">
        <v>3</v>
      </c>
      <c r="BC33" s="137">
        <v>0</v>
      </c>
      <c r="BD33" s="138">
        <v>11</v>
      </c>
      <c r="BE33" s="137">
        <v>0</v>
      </c>
      <c r="BF33" s="138">
        <v>3</v>
      </c>
      <c r="BG33" s="138">
        <v>2</v>
      </c>
      <c r="BH33" s="138">
        <v>4</v>
      </c>
      <c r="BI33" s="138">
        <v>4</v>
      </c>
      <c r="BJ33" s="138">
        <v>1</v>
      </c>
      <c r="BK33" s="138">
        <v>5</v>
      </c>
      <c r="BL33" s="137">
        <v>0</v>
      </c>
      <c r="BM33" s="138">
        <v>5</v>
      </c>
      <c r="BN33" s="137">
        <v>0</v>
      </c>
      <c r="BO33" s="137">
        <v>0</v>
      </c>
      <c r="BP33" s="138">
        <v>3</v>
      </c>
      <c r="BQ33" s="138">
        <v>7</v>
      </c>
      <c r="BR33" s="138">
        <v>5</v>
      </c>
      <c r="BS33" s="138">
        <v>2</v>
      </c>
      <c r="BT33" s="138">
        <v>8</v>
      </c>
      <c r="BU33" s="138">
        <v>4</v>
      </c>
      <c r="BV33" s="137">
        <v>0</v>
      </c>
      <c r="BW33" s="138">
        <v>0</v>
      </c>
      <c r="BX33" s="137">
        <v>2</v>
      </c>
      <c r="BY33" s="138">
        <v>0</v>
      </c>
      <c r="BZ33" s="138">
        <v>0</v>
      </c>
      <c r="CA33" s="137">
        <v>0</v>
      </c>
      <c r="CB33" s="137">
        <v>0</v>
      </c>
      <c r="CC33" s="138">
        <v>0</v>
      </c>
      <c r="CD33" s="137">
        <v>4</v>
      </c>
      <c r="CE33" s="138">
        <v>7</v>
      </c>
      <c r="CF33" s="137">
        <v>0</v>
      </c>
      <c r="CG33" s="137">
        <v>0</v>
      </c>
      <c r="CH33" s="137">
        <v>1</v>
      </c>
      <c r="CI33" s="138">
        <v>9</v>
      </c>
      <c r="CJ33" s="138">
        <v>0</v>
      </c>
      <c r="CK33" s="137">
        <v>0</v>
      </c>
      <c r="CL33" s="138">
        <v>0</v>
      </c>
      <c r="CM33" s="138">
        <v>1</v>
      </c>
      <c r="CN33" s="137">
        <v>3</v>
      </c>
      <c r="CO33" s="137">
        <v>0</v>
      </c>
      <c r="CP33" s="137">
        <v>0</v>
      </c>
      <c r="CQ33" s="138">
        <v>4</v>
      </c>
      <c r="CR33" s="137">
        <v>0</v>
      </c>
      <c r="CS33" s="138">
        <v>2</v>
      </c>
      <c r="CT33" s="137">
        <v>0</v>
      </c>
      <c r="CU33" s="138">
        <v>4</v>
      </c>
      <c r="CV33" s="138">
        <v>1</v>
      </c>
      <c r="CW33" s="138">
        <v>1</v>
      </c>
      <c r="CX33" s="137">
        <v>0</v>
      </c>
      <c r="CY33" s="138">
        <v>2</v>
      </c>
      <c r="CZ33" s="137">
        <v>0</v>
      </c>
      <c r="DA33" s="137">
        <v>0</v>
      </c>
      <c r="DB33" s="138">
        <v>4</v>
      </c>
      <c r="DC33" s="137">
        <v>0</v>
      </c>
      <c r="DD33" s="137">
        <v>0</v>
      </c>
      <c r="DE33" s="137">
        <v>0</v>
      </c>
      <c r="DF33" s="137">
        <v>0</v>
      </c>
      <c r="DG33" s="137">
        <v>0</v>
      </c>
      <c r="DH33" s="138">
        <v>3</v>
      </c>
      <c r="DI33" s="138">
        <v>2</v>
      </c>
      <c r="DJ33" s="138">
        <v>1</v>
      </c>
      <c r="DK33" s="137">
        <v>0</v>
      </c>
      <c r="DL33" s="137">
        <v>0</v>
      </c>
      <c r="DM33" s="138">
        <v>3</v>
      </c>
      <c r="DN33" s="137">
        <v>0</v>
      </c>
      <c r="DO33" s="137">
        <v>0</v>
      </c>
      <c r="DP33" s="138">
        <v>-26</v>
      </c>
      <c r="DQ33" s="138">
        <v>26</v>
      </c>
      <c r="DR33" s="137">
        <v>0</v>
      </c>
      <c r="DS33" s="137">
        <v>0</v>
      </c>
      <c r="DT33" s="138">
        <v>2</v>
      </c>
      <c r="DU33" s="137">
        <v>0</v>
      </c>
      <c r="DV33" s="137">
        <v>0</v>
      </c>
      <c r="DW33" s="137">
        <v>0</v>
      </c>
      <c r="DX33" s="137">
        <v>0</v>
      </c>
      <c r="DY33" s="138">
        <v>3</v>
      </c>
      <c r="DZ33" s="138">
        <v>1</v>
      </c>
      <c r="EA33" s="137">
        <v>0</v>
      </c>
    </row>
    <row r="34" spans="1:131" ht="18.600000000000001">
      <c r="A34" s="135" t="s">
        <v>211</v>
      </c>
      <c r="B34" s="136">
        <v>2</v>
      </c>
      <c r="C34" s="138">
        <v>0</v>
      </c>
      <c r="D34" s="137">
        <v>26</v>
      </c>
      <c r="E34" s="137">
        <v>0</v>
      </c>
      <c r="F34" s="137">
        <v>0</v>
      </c>
      <c r="G34" s="137">
        <v>0</v>
      </c>
      <c r="H34" s="137">
        <v>0</v>
      </c>
      <c r="I34" s="137">
        <v>28</v>
      </c>
      <c r="J34" s="137">
        <v>0</v>
      </c>
      <c r="K34" s="137">
        <v>0</v>
      </c>
      <c r="L34" s="137">
        <v>0</v>
      </c>
      <c r="M34" s="137">
        <v>0</v>
      </c>
      <c r="N34" s="137">
        <v>0</v>
      </c>
      <c r="O34" s="137">
        <v>1</v>
      </c>
      <c r="P34" s="137">
        <v>0</v>
      </c>
      <c r="Q34" s="137">
        <v>0</v>
      </c>
      <c r="R34" s="137">
        <v>17</v>
      </c>
      <c r="S34" s="137">
        <v>1</v>
      </c>
      <c r="T34" s="137">
        <v>5</v>
      </c>
      <c r="U34" s="137">
        <v>0</v>
      </c>
      <c r="V34" s="138">
        <v>1</v>
      </c>
      <c r="W34" s="137">
        <v>7</v>
      </c>
      <c r="X34" s="137">
        <v>0</v>
      </c>
      <c r="Y34" s="138">
        <v>0</v>
      </c>
      <c r="Z34" s="137">
        <v>0</v>
      </c>
      <c r="AA34" s="137">
        <v>0</v>
      </c>
      <c r="AB34" s="137">
        <v>5</v>
      </c>
      <c r="AC34" s="137">
        <v>0</v>
      </c>
      <c r="AD34" s="137">
        <v>0</v>
      </c>
      <c r="AE34" s="137">
        <v>4</v>
      </c>
      <c r="AF34" s="137">
        <v>5</v>
      </c>
      <c r="AG34" s="137">
        <v>0</v>
      </c>
      <c r="AH34" s="137">
        <v>0</v>
      </c>
      <c r="AI34" s="137">
        <v>0</v>
      </c>
      <c r="AJ34" s="137">
        <v>0</v>
      </c>
      <c r="AK34" s="137">
        <v>0</v>
      </c>
      <c r="AL34" s="137">
        <v>0</v>
      </c>
      <c r="AM34" s="137">
        <v>0</v>
      </c>
      <c r="AN34" s="137">
        <v>0</v>
      </c>
      <c r="AO34" s="137">
        <v>0</v>
      </c>
      <c r="AP34" s="137">
        <v>0</v>
      </c>
      <c r="AQ34" s="137">
        <v>0</v>
      </c>
      <c r="AR34" s="137">
        <v>1</v>
      </c>
      <c r="AS34" s="137">
        <v>0</v>
      </c>
      <c r="AT34" s="137">
        <v>3</v>
      </c>
      <c r="AU34" s="137">
        <v>2</v>
      </c>
      <c r="AV34" s="138">
        <v>0</v>
      </c>
      <c r="AW34" s="137">
        <v>2</v>
      </c>
      <c r="AX34" s="138">
        <v>0</v>
      </c>
      <c r="AY34" s="137">
        <v>0</v>
      </c>
      <c r="AZ34" s="137">
        <v>0</v>
      </c>
      <c r="BA34" s="137">
        <v>1</v>
      </c>
      <c r="BB34" s="138">
        <v>5</v>
      </c>
      <c r="BC34" s="137">
        <v>0</v>
      </c>
      <c r="BD34" s="138">
        <v>10</v>
      </c>
      <c r="BE34" s="137">
        <v>0</v>
      </c>
      <c r="BF34" s="138">
        <v>5</v>
      </c>
      <c r="BG34" s="138">
        <v>13</v>
      </c>
      <c r="BH34" s="138">
        <v>6</v>
      </c>
      <c r="BI34" s="138">
        <v>3</v>
      </c>
      <c r="BJ34" s="138">
        <v>2</v>
      </c>
      <c r="BK34" s="138">
        <v>1</v>
      </c>
      <c r="BL34" s="137">
        <v>0</v>
      </c>
      <c r="BM34" s="138">
        <v>6</v>
      </c>
      <c r="BN34" s="138">
        <v>1</v>
      </c>
      <c r="BO34" s="137">
        <v>3</v>
      </c>
      <c r="BP34" s="137">
        <v>3</v>
      </c>
      <c r="BQ34" s="137">
        <v>6</v>
      </c>
      <c r="BR34" s="138">
        <v>4</v>
      </c>
      <c r="BS34" s="138">
        <v>2</v>
      </c>
      <c r="BT34" s="138">
        <v>1</v>
      </c>
      <c r="BU34" s="138">
        <v>5</v>
      </c>
      <c r="BV34" s="137">
        <v>0</v>
      </c>
      <c r="BW34" s="137">
        <v>3</v>
      </c>
      <c r="BX34" s="137">
        <v>1</v>
      </c>
      <c r="BY34" s="137">
        <v>4</v>
      </c>
      <c r="BZ34" s="138">
        <v>0</v>
      </c>
      <c r="CA34" s="138">
        <v>2</v>
      </c>
      <c r="CB34" s="138">
        <v>3</v>
      </c>
      <c r="CC34" s="138">
        <v>4</v>
      </c>
      <c r="CD34" s="137">
        <v>4</v>
      </c>
      <c r="CE34" s="137">
        <v>1</v>
      </c>
      <c r="CF34" s="138">
        <v>1</v>
      </c>
      <c r="CG34" s="137">
        <v>1</v>
      </c>
      <c r="CH34" s="137">
        <v>1</v>
      </c>
      <c r="CI34" s="138">
        <v>1</v>
      </c>
      <c r="CJ34" s="137">
        <v>0</v>
      </c>
      <c r="CK34" s="137">
        <v>0</v>
      </c>
      <c r="CL34" s="137">
        <v>1</v>
      </c>
      <c r="CM34" s="138">
        <v>1</v>
      </c>
      <c r="CN34" s="138">
        <v>1</v>
      </c>
      <c r="CO34" s="137">
        <v>1</v>
      </c>
      <c r="CP34" s="137">
        <v>0</v>
      </c>
      <c r="CQ34" s="138">
        <v>4</v>
      </c>
      <c r="CR34" s="138">
        <v>1</v>
      </c>
      <c r="CS34" s="138">
        <v>1</v>
      </c>
      <c r="CT34" s="138">
        <v>1</v>
      </c>
      <c r="CU34" s="138">
        <v>1</v>
      </c>
      <c r="CV34" s="138">
        <v>3</v>
      </c>
      <c r="CW34" s="137">
        <v>0</v>
      </c>
      <c r="CX34" s="137">
        <v>0</v>
      </c>
      <c r="CY34" s="138">
        <v>3</v>
      </c>
      <c r="CZ34" s="138">
        <v>1</v>
      </c>
      <c r="DA34" s="138">
        <v>1</v>
      </c>
      <c r="DB34" s="137">
        <v>0</v>
      </c>
      <c r="DC34" s="137">
        <v>0</v>
      </c>
      <c r="DD34" s="138">
        <v>2</v>
      </c>
      <c r="DE34" s="138">
        <v>4</v>
      </c>
      <c r="DF34" s="137">
        <v>0</v>
      </c>
      <c r="DG34" s="137">
        <v>0</v>
      </c>
      <c r="DH34" s="138">
        <v>4</v>
      </c>
      <c r="DI34" s="137">
        <v>0</v>
      </c>
      <c r="DJ34" s="137">
        <v>0</v>
      </c>
      <c r="DK34" s="137">
        <v>0</v>
      </c>
      <c r="DL34" s="138">
        <v>7</v>
      </c>
      <c r="DM34" s="138">
        <v>3</v>
      </c>
      <c r="DN34" s="138">
        <v>1</v>
      </c>
      <c r="DO34" s="138">
        <v>1</v>
      </c>
      <c r="DP34" s="138">
        <v>1</v>
      </c>
      <c r="DQ34" s="138">
        <v>1</v>
      </c>
      <c r="DR34" s="138">
        <v>1</v>
      </c>
      <c r="DS34" s="138">
        <v>1</v>
      </c>
      <c r="DT34" s="138">
        <v>2</v>
      </c>
      <c r="DU34" s="138">
        <v>1</v>
      </c>
      <c r="DV34" s="138">
        <v>1</v>
      </c>
      <c r="DW34" s="137">
        <v>0</v>
      </c>
      <c r="DX34" s="138">
        <v>5</v>
      </c>
      <c r="DY34" s="138">
        <v>3</v>
      </c>
      <c r="DZ34" s="138">
        <v>3</v>
      </c>
      <c r="EA34" s="138">
        <v>2</v>
      </c>
    </row>
    <row r="35" spans="1:131" ht="18.600000000000001">
      <c r="A35" s="135" t="s">
        <v>205</v>
      </c>
      <c r="B35" s="136">
        <v>2</v>
      </c>
      <c r="C35" s="137">
        <v>0</v>
      </c>
      <c r="D35" s="137">
        <v>25</v>
      </c>
      <c r="E35" s="137">
        <v>1</v>
      </c>
      <c r="F35" s="137">
        <v>0</v>
      </c>
      <c r="G35" s="137">
        <v>0</v>
      </c>
      <c r="H35" s="137">
        <v>0</v>
      </c>
      <c r="I35" s="137">
        <v>13</v>
      </c>
      <c r="J35" s="137">
        <v>2</v>
      </c>
      <c r="K35" s="137">
        <v>0</v>
      </c>
      <c r="L35" s="137">
        <v>5</v>
      </c>
      <c r="M35" s="137">
        <v>4</v>
      </c>
      <c r="N35" s="137">
        <v>1</v>
      </c>
      <c r="O35" s="137">
        <v>4</v>
      </c>
      <c r="P35" s="137">
        <v>3</v>
      </c>
      <c r="Q35" s="137">
        <v>0</v>
      </c>
      <c r="R35" s="137">
        <v>7</v>
      </c>
      <c r="S35" s="137">
        <v>2</v>
      </c>
      <c r="T35" s="137">
        <v>3</v>
      </c>
      <c r="U35" s="138">
        <v>4</v>
      </c>
      <c r="V35" s="137">
        <v>5</v>
      </c>
      <c r="W35" s="138">
        <v>6</v>
      </c>
      <c r="X35" s="137">
        <v>0</v>
      </c>
      <c r="Y35" s="138">
        <v>0</v>
      </c>
      <c r="Z35" s="137">
        <v>0</v>
      </c>
      <c r="AA35" s="137">
        <v>0</v>
      </c>
      <c r="AB35" s="138">
        <v>6</v>
      </c>
      <c r="AC35" s="137">
        <v>2</v>
      </c>
      <c r="AD35" s="137">
        <v>0</v>
      </c>
      <c r="AE35" s="138">
        <v>3</v>
      </c>
      <c r="AF35" s="138">
        <v>6</v>
      </c>
      <c r="AG35" s="137">
        <v>0</v>
      </c>
      <c r="AH35" s="137">
        <v>0</v>
      </c>
      <c r="AI35" s="137">
        <v>1</v>
      </c>
      <c r="AJ35" s="137">
        <v>0</v>
      </c>
      <c r="AK35" s="138">
        <v>0</v>
      </c>
      <c r="AL35" s="138">
        <v>0</v>
      </c>
      <c r="AM35" s="137">
        <v>0</v>
      </c>
      <c r="AN35" s="137">
        <v>0</v>
      </c>
      <c r="AO35" s="137">
        <v>0</v>
      </c>
      <c r="AP35" s="137">
        <v>0</v>
      </c>
      <c r="AQ35" s="137">
        <v>0</v>
      </c>
      <c r="AR35" s="137">
        <v>0</v>
      </c>
      <c r="AS35" s="137">
        <v>0</v>
      </c>
      <c r="AT35" s="137">
        <v>4</v>
      </c>
      <c r="AU35" s="137">
        <v>0</v>
      </c>
      <c r="AV35" s="137">
        <v>0</v>
      </c>
      <c r="AW35" s="137">
        <v>0</v>
      </c>
      <c r="AX35" s="137">
        <v>0</v>
      </c>
      <c r="AY35" s="137">
        <v>0</v>
      </c>
      <c r="AZ35" s="137">
        <v>0</v>
      </c>
      <c r="BA35" s="137">
        <v>0</v>
      </c>
      <c r="BB35" s="138">
        <v>5</v>
      </c>
      <c r="BC35" s="137">
        <v>0</v>
      </c>
      <c r="BD35" s="138">
        <v>13</v>
      </c>
      <c r="BE35" s="137">
        <v>1</v>
      </c>
      <c r="BF35" s="138">
        <v>0</v>
      </c>
      <c r="BG35" s="138">
        <v>5</v>
      </c>
      <c r="BH35" s="137">
        <v>3</v>
      </c>
      <c r="BI35" s="137">
        <v>7</v>
      </c>
      <c r="BJ35" s="138">
        <v>6</v>
      </c>
      <c r="BK35" s="138">
        <v>0</v>
      </c>
      <c r="BL35" s="137">
        <v>0</v>
      </c>
      <c r="BM35" s="138">
        <v>6</v>
      </c>
      <c r="BN35" s="137">
        <v>0</v>
      </c>
      <c r="BO35" s="138">
        <v>8</v>
      </c>
      <c r="BP35" s="138">
        <v>3</v>
      </c>
      <c r="BQ35" s="138">
        <v>6</v>
      </c>
      <c r="BR35" s="138">
        <v>2</v>
      </c>
      <c r="BS35" s="137">
        <v>3</v>
      </c>
      <c r="BT35" s="138">
        <v>1</v>
      </c>
      <c r="BU35" s="138">
        <v>2</v>
      </c>
      <c r="BV35" s="137">
        <v>0</v>
      </c>
      <c r="BW35" s="137">
        <v>0</v>
      </c>
      <c r="BX35" s="137">
        <v>0</v>
      </c>
      <c r="BY35" s="137">
        <v>3</v>
      </c>
      <c r="BZ35" s="138">
        <v>1</v>
      </c>
      <c r="CA35" s="138">
        <v>0</v>
      </c>
      <c r="CB35" s="138">
        <v>0</v>
      </c>
      <c r="CC35" s="138">
        <v>0</v>
      </c>
      <c r="CD35" s="137">
        <v>5</v>
      </c>
      <c r="CE35" s="137">
        <v>0</v>
      </c>
      <c r="CF35" s="137">
        <v>0</v>
      </c>
      <c r="CG35" s="137">
        <v>0</v>
      </c>
      <c r="CH35" s="138">
        <v>0</v>
      </c>
      <c r="CI35" s="138">
        <v>2</v>
      </c>
      <c r="CJ35" s="137">
        <v>0</v>
      </c>
      <c r="CK35" s="137">
        <v>0</v>
      </c>
      <c r="CL35" s="138">
        <v>3</v>
      </c>
      <c r="CM35" s="138">
        <v>3</v>
      </c>
      <c r="CN35" s="138">
        <v>2</v>
      </c>
      <c r="CO35" s="138">
        <v>0</v>
      </c>
      <c r="CP35" s="137">
        <v>0</v>
      </c>
      <c r="CQ35" s="138">
        <v>2</v>
      </c>
      <c r="CR35" s="138">
        <v>2</v>
      </c>
      <c r="CS35" s="137">
        <v>0</v>
      </c>
      <c r="CT35" s="137">
        <v>0</v>
      </c>
      <c r="CU35" s="137">
        <v>0</v>
      </c>
      <c r="CV35" s="137">
        <v>0</v>
      </c>
      <c r="CW35" s="137">
        <v>0</v>
      </c>
      <c r="CX35" s="137">
        <v>0</v>
      </c>
      <c r="CY35" s="138">
        <v>1</v>
      </c>
      <c r="CZ35" s="138">
        <v>2</v>
      </c>
      <c r="DA35" s="137">
        <v>0</v>
      </c>
      <c r="DB35" s="137">
        <v>0</v>
      </c>
      <c r="DC35" s="137">
        <v>0</v>
      </c>
      <c r="DD35" s="137">
        <v>0</v>
      </c>
      <c r="DE35" s="137">
        <v>0</v>
      </c>
      <c r="DF35" s="137">
        <v>0</v>
      </c>
      <c r="DG35" s="137">
        <v>0</v>
      </c>
      <c r="DH35" s="138">
        <v>3</v>
      </c>
      <c r="DI35" s="137">
        <v>0</v>
      </c>
      <c r="DJ35" s="137">
        <v>0</v>
      </c>
      <c r="DK35" s="137">
        <v>0</v>
      </c>
      <c r="DL35" s="137">
        <v>0</v>
      </c>
      <c r="DM35" s="137">
        <v>0</v>
      </c>
      <c r="DN35" s="137">
        <v>0</v>
      </c>
      <c r="DO35" s="138">
        <v>3</v>
      </c>
      <c r="DP35" s="137">
        <v>0</v>
      </c>
      <c r="DQ35" s="137">
        <v>0</v>
      </c>
      <c r="DR35" s="137">
        <v>0</v>
      </c>
      <c r="DS35" s="137">
        <v>0</v>
      </c>
      <c r="DT35" s="137">
        <v>0</v>
      </c>
      <c r="DU35" s="137">
        <v>0</v>
      </c>
      <c r="DV35" s="137">
        <v>0</v>
      </c>
      <c r="DW35" s="137">
        <v>0</v>
      </c>
      <c r="DX35" s="137">
        <v>0</v>
      </c>
      <c r="DY35" s="137">
        <v>0</v>
      </c>
      <c r="DZ35" s="137">
        <v>0</v>
      </c>
      <c r="EA35" s="138">
        <v>1</v>
      </c>
    </row>
    <row r="36" spans="1:131" ht="18.600000000000001">
      <c r="A36" s="135" t="s">
        <v>356</v>
      </c>
      <c r="B36" s="136">
        <v>2</v>
      </c>
      <c r="C36" s="138">
        <v>0</v>
      </c>
      <c r="D36" s="137">
        <v>18</v>
      </c>
      <c r="E36" s="137">
        <v>0</v>
      </c>
      <c r="F36" s="138">
        <v>6</v>
      </c>
      <c r="G36" s="138">
        <v>0</v>
      </c>
      <c r="H36" s="137">
        <v>0</v>
      </c>
      <c r="I36" s="138">
        <v>3</v>
      </c>
      <c r="J36" s="137">
        <v>0</v>
      </c>
      <c r="K36" s="138">
        <v>3</v>
      </c>
      <c r="L36" s="137">
        <v>0</v>
      </c>
      <c r="M36" s="137">
        <v>9</v>
      </c>
      <c r="N36" s="137">
        <v>0</v>
      </c>
      <c r="O36" s="137">
        <v>6</v>
      </c>
      <c r="P36" s="138">
        <v>0</v>
      </c>
      <c r="Q36" s="137">
        <v>0</v>
      </c>
      <c r="R36" s="138">
        <v>9</v>
      </c>
      <c r="S36" s="137">
        <v>0</v>
      </c>
      <c r="T36" s="138">
        <v>1</v>
      </c>
      <c r="U36" s="138">
        <v>0</v>
      </c>
      <c r="V36" s="138">
        <v>0</v>
      </c>
      <c r="W36" s="138">
        <v>6</v>
      </c>
      <c r="X36" s="137">
        <v>0</v>
      </c>
      <c r="Y36" s="137">
        <v>6</v>
      </c>
      <c r="Z36" s="137">
        <v>4</v>
      </c>
      <c r="AA36" s="137">
        <v>0</v>
      </c>
      <c r="AB36" s="138">
        <v>4</v>
      </c>
      <c r="AC36" s="137">
        <v>0</v>
      </c>
      <c r="AD36" s="137">
        <v>0</v>
      </c>
      <c r="AE36" s="137">
        <v>2</v>
      </c>
      <c r="AF36" s="137">
        <v>5</v>
      </c>
      <c r="AG36" s="137">
        <v>0</v>
      </c>
      <c r="AH36" s="137">
        <v>2</v>
      </c>
      <c r="AI36" s="137">
        <v>0</v>
      </c>
      <c r="AJ36" s="137">
        <v>1</v>
      </c>
      <c r="AK36" s="137">
        <v>1</v>
      </c>
      <c r="AL36" s="137">
        <v>2</v>
      </c>
      <c r="AM36" s="137">
        <v>0</v>
      </c>
      <c r="AN36" s="137">
        <v>0</v>
      </c>
      <c r="AO36" s="137">
        <v>0</v>
      </c>
      <c r="AP36" s="137">
        <v>0</v>
      </c>
      <c r="AQ36" s="137">
        <v>0</v>
      </c>
      <c r="AR36" s="137">
        <v>0</v>
      </c>
      <c r="AS36" s="137">
        <v>0</v>
      </c>
      <c r="AT36" s="137">
        <v>0</v>
      </c>
      <c r="AU36" s="138">
        <v>0</v>
      </c>
      <c r="AV36" s="137">
        <v>0</v>
      </c>
      <c r="AW36" s="138">
        <v>-24</v>
      </c>
      <c r="AX36" s="138">
        <v>24</v>
      </c>
      <c r="AY36" s="138">
        <v>2</v>
      </c>
      <c r="AZ36" s="138">
        <v>0</v>
      </c>
      <c r="BA36" s="137">
        <v>0</v>
      </c>
      <c r="BB36" s="138">
        <v>0</v>
      </c>
      <c r="BC36" s="137">
        <v>0</v>
      </c>
      <c r="BD36" s="138">
        <v>4</v>
      </c>
      <c r="BE36" s="137">
        <v>0</v>
      </c>
      <c r="BF36" s="138">
        <v>8</v>
      </c>
      <c r="BG36" s="138">
        <v>13</v>
      </c>
      <c r="BH36" s="138">
        <v>0</v>
      </c>
      <c r="BI36" s="137">
        <v>0</v>
      </c>
      <c r="BJ36" s="137">
        <v>1</v>
      </c>
      <c r="BK36" s="138">
        <v>7</v>
      </c>
      <c r="BL36" s="137">
        <v>0</v>
      </c>
      <c r="BM36" s="138">
        <v>4</v>
      </c>
      <c r="BN36" s="137">
        <v>0</v>
      </c>
      <c r="BO36" s="138">
        <v>0</v>
      </c>
      <c r="BP36" s="138">
        <v>0</v>
      </c>
      <c r="BQ36" s="138">
        <v>10</v>
      </c>
      <c r="BR36" s="138">
        <v>0</v>
      </c>
      <c r="BS36" s="138">
        <v>9</v>
      </c>
      <c r="BT36" s="138">
        <v>4</v>
      </c>
      <c r="BU36" s="138">
        <v>3</v>
      </c>
      <c r="BV36" s="137">
        <v>0</v>
      </c>
      <c r="BW36" s="137">
        <v>0</v>
      </c>
      <c r="BX36" s="137">
        <v>0</v>
      </c>
      <c r="BY36" s="137">
        <v>0</v>
      </c>
      <c r="BZ36" s="137">
        <v>3</v>
      </c>
      <c r="CA36" s="137">
        <v>0</v>
      </c>
      <c r="CB36" s="137">
        <v>1</v>
      </c>
      <c r="CC36" s="137">
        <v>0</v>
      </c>
      <c r="CD36" s="137">
        <v>3</v>
      </c>
      <c r="CE36" s="137">
        <v>0</v>
      </c>
      <c r="CF36" s="138">
        <v>0</v>
      </c>
      <c r="CG36" s="138">
        <v>0</v>
      </c>
      <c r="CH36" s="138">
        <v>0</v>
      </c>
      <c r="CI36" s="138">
        <v>-21</v>
      </c>
      <c r="CJ36" s="137">
        <v>21</v>
      </c>
      <c r="CK36" s="137">
        <v>0</v>
      </c>
      <c r="CL36" s="138">
        <v>0</v>
      </c>
      <c r="CM36" s="138">
        <v>0</v>
      </c>
      <c r="CN36" s="138">
        <v>2</v>
      </c>
      <c r="CO36" s="137">
        <v>0</v>
      </c>
      <c r="CP36" s="137">
        <v>0</v>
      </c>
      <c r="CQ36" s="137">
        <v>0</v>
      </c>
      <c r="CR36" s="137">
        <v>0</v>
      </c>
      <c r="CS36" s="137">
        <v>0</v>
      </c>
      <c r="CT36" s="137">
        <v>0</v>
      </c>
      <c r="CU36" s="137">
        <v>0</v>
      </c>
      <c r="CV36" s="137">
        <v>0</v>
      </c>
      <c r="CW36" s="137">
        <v>0</v>
      </c>
      <c r="CX36" s="137">
        <v>0</v>
      </c>
      <c r="CY36" s="137">
        <v>0</v>
      </c>
      <c r="CZ36" s="137">
        <v>0</v>
      </c>
      <c r="DA36" s="137">
        <v>0</v>
      </c>
      <c r="DB36" s="138">
        <v>2</v>
      </c>
      <c r="DC36" s="138">
        <v>1</v>
      </c>
      <c r="DD36" s="137">
        <v>0</v>
      </c>
      <c r="DE36" s="137">
        <v>0</v>
      </c>
      <c r="DF36" s="137">
        <v>0</v>
      </c>
      <c r="DG36" s="137">
        <v>0</v>
      </c>
      <c r="DH36" s="137">
        <v>0</v>
      </c>
      <c r="DI36" s="137">
        <v>0</v>
      </c>
      <c r="DJ36" s="137">
        <v>0</v>
      </c>
      <c r="DK36" s="137">
        <v>0</v>
      </c>
      <c r="DL36" s="137">
        <v>0</v>
      </c>
      <c r="DM36" s="137">
        <v>0</v>
      </c>
      <c r="DN36" s="137">
        <v>0</v>
      </c>
      <c r="DO36" s="137">
        <v>0</v>
      </c>
      <c r="DP36" s="138">
        <v>-26</v>
      </c>
      <c r="DQ36" s="138">
        <v>26</v>
      </c>
      <c r="DR36" s="137">
        <v>0</v>
      </c>
      <c r="DS36" s="137">
        <v>0</v>
      </c>
      <c r="DT36" s="138">
        <v>-22</v>
      </c>
      <c r="DU36" s="138">
        <v>22</v>
      </c>
      <c r="DV36" s="137">
        <v>0</v>
      </c>
      <c r="DW36" s="137">
        <v>0</v>
      </c>
      <c r="DX36" s="137">
        <v>0</v>
      </c>
      <c r="DY36" s="137">
        <v>0</v>
      </c>
      <c r="DZ36" s="138">
        <v>5</v>
      </c>
      <c r="EA36" s="138">
        <v>1</v>
      </c>
    </row>
    <row r="37" spans="1:131" ht="18.600000000000001">
      <c r="A37" s="135" t="s">
        <v>114</v>
      </c>
      <c r="B37" s="136">
        <v>2</v>
      </c>
      <c r="C37" s="137">
        <v>0</v>
      </c>
      <c r="D37" s="137">
        <v>26</v>
      </c>
      <c r="E37" s="137">
        <v>0</v>
      </c>
      <c r="F37" s="138">
        <v>0</v>
      </c>
      <c r="G37" s="138">
        <v>0</v>
      </c>
      <c r="H37" s="137">
        <v>0</v>
      </c>
      <c r="I37" s="137">
        <v>9</v>
      </c>
      <c r="J37" s="137">
        <v>0</v>
      </c>
      <c r="K37" s="137">
        <v>6</v>
      </c>
      <c r="L37" s="138">
        <v>0</v>
      </c>
      <c r="M37" s="138">
        <v>0</v>
      </c>
      <c r="N37" s="138">
        <v>6</v>
      </c>
      <c r="O37" s="138">
        <v>9</v>
      </c>
      <c r="P37" s="138">
        <v>0</v>
      </c>
      <c r="Q37" s="137">
        <v>0</v>
      </c>
      <c r="R37" s="138">
        <v>5</v>
      </c>
      <c r="S37" s="137">
        <v>6</v>
      </c>
      <c r="T37" s="138">
        <v>0</v>
      </c>
      <c r="U37" s="138">
        <v>6</v>
      </c>
      <c r="V37" s="138">
        <v>2</v>
      </c>
      <c r="W37" s="138">
        <v>4</v>
      </c>
      <c r="X37" s="137">
        <v>0</v>
      </c>
      <c r="Y37" s="138">
        <v>1</v>
      </c>
      <c r="Z37" s="138">
        <v>0</v>
      </c>
      <c r="AA37" s="137">
        <v>0</v>
      </c>
      <c r="AB37" s="137">
        <v>4</v>
      </c>
      <c r="AC37" s="137">
        <v>0</v>
      </c>
      <c r="AD37" s="137">
        <v>0</v>
      </c>
      <c r="AE37" s="137">
        <v>2</v>
      </c>
      <c r="AF37" s="137">
        <v>6</v>
      </c>
      <c r="AG37" s="137">
        <v>0</v>
      </c>
      <c r="AH37" s="137">
        <v>1</v>
      </c>
      <c r="AI37" s="137">
        <v>0</v>
      </c>
      <c r="AJ37" s="137">
        <v>0</v>
      </c>
      <c r="AK37" s="137">
        <v>0</v>
      </c>
      <c r="AL37" s="137">
        <v>0</v>
      </c>
      <c r="AM37" s="137">
        <v>1</v>
      </c>
      <c r="AN37" s="137">
        <v>0</v>
      </c>
      <c r="AO37" s="137">
        <v>0</v>
      </c>
      <c r="AP37" s="137">
        <v>0</v>
      </c>
      <c r="AQ37" s="137">
        <v>1</v>
      </c>
      <c r="AR37" s="137">
        <v>0</v>
      </c>
      <c r="AS37" s="137">
        <v>0</v>
      </c>
      <c r="AT37" s="137">
        <v>3</v>
      </c>
      <c r="AU37" s="137">
        <v>0</v>
      </c>
      <c r="AV37" s="137">
        <v>1</v>
      </c>
      <c r="AW37" s="138">
        <v>0</v>
      </c>
      <c r="AX37" s="138">
        <v>1</v>
      </c>
      <c r="AY37" s="137">
        <v>2</v>
      </c>
      <c r="AZ37" s="137">
        <v>0</v>
      </c>
      <c r="BA37" s="137">
        <v>0</v>
      </c>
      <c r="BB37" s="138">
        <v>5</v>
      </c>
      <c r="BC37" s="137">
        <v>0</v>
      </c>
      <c r="BD37" s="138">
        <v>8</v>
      </c>
      <c r="BE37" s="138">
        <v>0</v>
      </c>
      <c r="BF37" s="137">
        <v>15</v>
      </c>
      <c r="BG37" s="138">
        <v>2</v>
      </c>
      <c r="BH37" s="138">
        <v>3</v>
      </c>
      <c r="BI37" s="138">
        <v>0</v>
      </c>
      <c r="BJ37" s="137">
        <v>2</v>
      </c>
      <c r="BK37" s="138">
        <v>4</v>
      </c>
      <c r="BL37" s="138">
        <v>0</v>
      </c>
      <c r="BM37" s="138">
        <v>5</v>
      </c>
      <c r="BN37" s="137">
        <v>0</v>
      </c>
      <c r="BO37" s="138">
        <v>0</v>
      </c>
      <c r="BP37" s="138">
        <v>2</v>
      </c>
      <c r="BQ37" s="138">
        <v>1</v>
      </c>
      <c r="BR37" s="138">
        <v>5</v>
      </c>
      <c r="BS37" s="138">
        <v>4</v>
      </c>
      <c r="BT37" s="138">
        <v>2</v>
      </c>
      <c r="BU37" s="138">
        <v>2</v>
      </c>
      <c r="BV37" s="137">
        <v>0</v>
      </c>
      <c r="BW37" s="137">
        <v>0</v>
      </c>
      <c r="BX37" s="137">
        <v>0</v>
      </c>
      <c r="BY37" s="138">
        <v>0</v>
      </c>
      <c r="BZ37" s="137">
        <v>0</v>
      </c>
      <c r="CA37" s="137">
        <v>0</v>
      </c>
      <c r="CB37" s="138">
        <v>0</v>
      </c>
      <c r="CC37" s="138">
        <v>0</v>
      </c>
      <c r="CD37" s="138">
        <v>0</v>
      </c>
      <c r="CE37" s="138">
        <v>0</v>
      </c>
      <c r="CF37" s="137">
        <v>0</v>
      </c>
      <c r="CG37" s="137">
        <v>0</v>
      </c>
      <c r="CH37" s="137">
        <v>0</v>
      </c>
      <c r="CI37" s="138">
        <v>4</v>
      </c>
      <c r="CJ37" s="138">
        <v>0</v>
      </c>
      <c r="CK37" s="137">
        <v>0</v>
      </c>
      <c r="CL37" s="137">
        <v>2</v>
      </c>
      <c r="CM37" s="137">
        <v>0</v>
      </c>
      <c r="CN37" s="138">
        <v>0</v>
      </c>
      <c r="CO37" s="137">
        <v>0</v>
      </c>
      <c r="CP37" s="137">
        <v>0</v>
      </c>
      <c r="CQ37" s="137">
        <v>0</v>
      </c>
      <c r="CR37" s="137">
        <v>0</v>
      </c>
      <c r="CS37" s="137">
        <v>0</v>
      </c>
      <c r="CT37" s="137">
        <v>0</v>
      </c>
      <c r="CU37" s="137">
        <v>0</v>
      </c>
      <c r="CV37" s="137">
        <v>0</v>
      </c>
      <c r="CW37" s="137">
        <v>0</v>
      </c>
      <c r="CX37" s="137">
        <v>0</v>
      </c>
      <c r="CY37" s="137">
        <v>0</v>
      </c>
      <c r="CZ37" s="137">
        <v>0</v>
      </c>
      <c r="DA37" s="137">
        <v>0</v>
      </c>
      <c r="DB37" s="137">
        <v>0</v>
      </c>
      <c r="DC37" s="137">
        <v>0</v>
      </c>
      <c r="DD37" s="137">
        <v>0</v>
      </c>
      <c r="DE37" s="137">
        <v>0</v>
      </c>
      <c r="DF37" s="137">
        <v>0</v>
      </c>
      <c r="DG37" s="137">
        <v>0</v>
      </c>
      <c r="DH37" s="137">
        <v>0</v>
      </c>
      <c r="DI37" s="137">
        <v>0</v>
      </c>
      <c r="DJ37" s="137">
        <v>0</v>
      </c>
      <c r="DK37" s="137">
        <v>0</v>
      </c>
      <c r="DL37" s="137">
        <v>0</v>
      </c>
      <c r="DM37" s="137">
        <v>0</v>
      </c>
      <c r="DN37" s="137">
        <v>0</v>
      </c>
      <c r="DO37" s="137">
        <v>0</v>
      </c>
      <c r="DP37" s="138">
        <v>-26</v>
      </c>
      <c r="DQ37" s="138">
        <v>26</v>
      </c>
      <c r="DR37" s="137">
        <v>0</v>
      </c>
      <c r="DS37" s="137">
        <v>0</v>
      </c>
      <c r="DT37" s="137">
        <v>0</v>
      </c>
      <c r="DU37" s="137">
        <v>0</v>
      </c>
      <c r="DV37" s="137">
        <v>0</v>
      </c>
      <c r="DW37" s="137">
        <v>0</v>
      </c>
      <c r="DX37" s="137">
        <v>0</v>
      </c>
      <c r="DY37" s="137">
        <v>0</v>
      </c>
      <c r="DZ37" s="137">
        <v>0</v>
      </c>
      <c r="EA37" s="137">
        <v>0</v>
      </c>
    </row>
    <row r="38" spans="1:131" ht="18.600000000000001">
      <c r="A38" s="135" t="s">
        <v>199</v>
      </c>
      <c r="B38" s="136">
        <v>2</v>
      </c>
      <c r="C38" s="137">
        <v>0</v>
      </c>
      <c r="D38" s="138">
        <v>24</v>
      </c>
      <c r="E38" s="138">
        <v>2</v>
      </c>
      <c r="F38" s="138">
        <v>0</v>
      </c>
      <c r="G38" s="138">
        <v>0</v>
      </c>
      <c r="H38" s="137">
        <v>0</v>
      </c>
      <c r="I38" s="137">
        <v>14</v>
      </c>
      <c r="J38" s="137">
        <v>0</v>
      </c>
      <c r="K38" s="137">
        <v>0</v>
      </c>
      <c r="L38" s="138">
        <v>0</v>
      </c>
      <c r="M38" s="138">
        <v>0</v>
      </c>
      <c r="N38" s="138">
        <v>0</v>
      </c>
      <c r="O38" s="138">
        <v>9</v>
      </c>
      <c r="P38" s="138">
        <v>9</v>
      </c>
      <c r="Q38" s="137">
        <v>0</v>
      </c>
      <c r="R38" s="137">
        <v>9</v>
      </c>
      <c r="S38" s="137">
        <v>0</v>
      </c>
      <c r="T38" s="138">
        <v>5</v>
      </c>
      <c r="U38" s="137">
        <v>5</v>
      </c>
      <c r="V38" s="137">
        <v>4</v>
      </c>
      <c r="W38" s="137">
        <v>4</v>
      </c>
      <c r="X38" s="137">
        <v>0</v>
      </c>
      <c r="Y38" s="137">
        <v>0</v>
      </c>
      <c r="Z38" s="137">
        <v>0</v>
      </c>
      <c r="AA38" s="137">
        <v>0</v>
      </c>
      <c r="AB38" s="137">
        <v>6</v>
      </c>
      <c r="AC38" s="137">
        <v>0</v>
      </c>
      <c r="AD38" s="137">
        <v>0</v>
      </c>
      <c r="AE38" s="137">
        <v>4</v>
      </c>
      <c r="AF38" s="138">
        <v>0</v>
      </c>
      <c r="AG38" s="137">
        <v>0</v>
      </c>
      <c r="AH38" s="137">
        <v>0</v>
      </c>
      <c r="AI38" s="137">
        <v>0</v>
      </c>
      <c r="AJ38" s="137">
        <v>0</v>
      </c>
      <c r="AK38" s="137">
        <v>0</v>
      </c>
      <c r="AL38" s="137">
        <v>1</v>
      </c>
      <c r="AM38" s="137">
        <v>2</v>
      </c>
      <c r="AN38" s="137">
        <v>1</v>
      </c>
      <c r="AO38" s="137">
        <v>1</v>
      </c>
      <c r="AP38" s="137">
        <v>0</v>
      </c>
      <c r="AQ38" s="137">
        <v>0</v>
      </c>
      <c r="AR38" s="137">
        <v>0</v>
      </c>
      <c r="AS38" s="137">
        <v>0</v>
      </c>
      <c r="AT38" s="137">
        <v>2</v>
      </c>
      <c r="AU38" s="137">
        <v>0</v>
      </c>
      <c r="AV38" s="137">
        <v>0</v>
      </c>
      <c r="AW38" s="137">
        <v>0</v>
      </c>
      <c r="AX38" s="137">
        <v>4</v>
      </c>
      <c r="AY38" s="138">
        <v>0</v>
      </c>
      <c r="AZ38" s="137">
        <v>0</v>
      </c>
      <c r="BA38" s="137">
        <v>0</v>
      </c>
      <c r="BB38" s="138">
        <v>5</v>
      </c>
      <c r="BC38" s="137">
        <v>0</v>
      </c>
      <c r="BD38" s="138">
        <v>10</v>
      </c>
      <c r="BE38" s="137">
        <v>0</v>
      </c>
      <c r="BF38" s="138">
        <v>0</v>
      </c>
      <c r="BG38" s="138">
        <v>5</v>
      </c>
      <c r="BH38" s="138">
        <v>5</v>
      </c>
      <c r="BI38" s="138">
        <v>3</v>
      </c>
      <c r="BJ38" s="137">
        <v>7</v>
      </c>
      <c r="BK38" s="137">
        <v>0</v>
      </c>
      <c r="BL38" s="137">
        <v>0</v>
      </c>
      <c r="BM38" s="138">
        <v>9</v>
      </c>
      <c r="BN38" s="137">
        <v>2</v>
      </c>
      <c r="BO38" s="137">
        <v>2</v>
      </c>
      <c r="BP38" s="138">
        <v>2</v>
      </c>
      <c r="BQ38" s="138">
        <v>9</v>
      </c>
      <c r="BR38" s="138">
        <v>0</v>
      </c>
      <c r="BS38" s="138">
        <v>0</v>
      </c>
      <c r="BT38" s="138">
        <v>7</v>
      </c>
      <c r="BU38" s="138">
        <v>5</v>
      </c>
      <c r="BV38" s="137">
        <v>0</v>
      </c>
      <c r="BW38" s="137">
        <v>1</v>
      </c>
      <c r="BX38" s="138">
        <v>0</v>
      </c>
      <c r="BY38" s="137">
        <v>0</v>
      </c>
      <c r="BZ38" s="137">
        <v>0</v>
      </c>
      <c r="CA38" s="137">
        <v>4</v>
      </c>
      <c r="CB38" s="137">
        <v>5</v>
      </c>
      <c r="CC38" s="137">
        <v>6</v>
      </c>
      <c r="CD38" s="138">
        <v>0</v>
      </c>
      <c r="CE38" s="138">
        <v>3</v>
      </c>
      <c r="CF38" s="137">
        <v>1</v>
      </c>
      <c r="CG38" s="137">
        <v>0</v>
      </c>
      <c r="CH38" s="137">
        <v>0</v>
      </c>
      <c r="CI38" s="138">
        <v>0</v>
      </c>
      <c r="CJ38" s="138">
        <v>0</v>
      </c>
      <c r="CK38" s="137">
        <v>0</v>
      </c>
      <c r="CL38" s="138">
        <v>6</v>
      </c>
      <c r="CM38" s="138">
        <v>0</v>
      </c>
      <c r="CN38" s="138">
        <v>0</v>
      </c>
      <c r="CO38" s="138">
        <v>0</v>
      </c>
      <c r="CP38" s="137">
        <v>0</v>
      </c>
      <c r="CQ38" s="138">
        <v>2</v>
      </c>
      <c r="CR38" s="137">
        <v>1</v>
      </c>
      <c r="CS38" s="137">
        <v>1</v>
      </c>
      <c r="CT38" s="137">
        <v>0</v>
      </c>
      <c r="CU38" s="137">
        <v>0</v>
      </c>
      <c r="CV38" s="137">
        <v>0</v>
      </c>
      <c r="CW38" s="137">
        <v>0</v>
      </c>
      <c r="CX38" s="137">
        <v>0</v>
      </c>
      <c r="CY38" s="137">
        <v>0</v>
      </c>
      <c r="CZ38" s="137">
        <v>0</v>
      </c>
      <c r="DA38" s="137">
        <v>0</v>
      </c>
      <c r="DB38" s="137">
        <v>0</v>
      </c>
      <c r="DC38" s="137">
        <v>0</v>
      </c>
      <c r="DD38" s="137">
        <v>0</v>
      </c>
      <c r="DE38" s="137">
        <v>0</v>
      </c>
      <c r="DF38" s="138">
        <v>7</v>
      </c>
      <c r="DG38" s="137">
        <v>0</v>
      </c>
      <c r="DH38" s="137">
        <v>0</v>
      </c>
      <c r="DI38" s="137">
        <v>0</v>
      </c>
      <c r="DJ38" s="137">
        <v>0</v>
      </c>
      <c r="DK38" s="137">
        <v>0</v>
      </c>
      <c r="DL38" s="137">
        <v>0</v>
      </c>
      <c r="DM38" s="137">
        <v>0</v>
      </c>
      <c r="DN38" s="137">
        <v>0</v>
      </c>
      <c r="DO38" s="137">
        <v>0</v>
      </c>
      <c r="DP38" s="138">
        <v>-26</v>
      </c>
      <c r="DQ38" s="138">
        <v>26</v>
      </c>
      <c r="DR38" s="137">
        <v>0</v>
      </c>
      <c r="DS38" s="137">
        <v>0</v>
      </c>
      <c r="DT38" s="137">
        <v>0</v>
      </c>
      <c r="DU38" s="137">
        <v>0</v>
      </c>
      <c r="DV38" s="137">
        <v>0</v>
      </c>
      <c r="DW38" s="137">
        <v>0</v>
      </c>
      <c r="DX38" s="137">
        <v>0</v>
      </c>
      <c r="DY38" s="137">
        <v>0</v>
      </c>
      <c r="DZ38" s="137">
        <v>0</v>
      </c>
      <c r="EA38" s="137">
        <v>0</v>
      </c>
    </row>
    <row r="39" spans="1:131" ht="18.600000000000001">
      <c r="A39" s="135" t="s">
        <v>358</v>
      </c>
      <c r="B39" s="136">
        <v>2</v>
      </c>
      <c r="C39" s="138">
        <v>0</v>
      </c>
      <c r="D39" s="137">
        <v>26</v>
      </c>
      <c r="E39" s="137">
        <v>0</v>
      </c>
      <c r="F39" s="138">
        <v>0</v>
      </c>
      <c r="G39" s="137">
        <v>0</v>
      </c>
      <c r="H39" s="137">
        <v>0</v>
      </c>
      <c r="I39" s="138">
        <v>32</v>
      </c>
      <c r="J39" s="138">
        <v>0</v>
      </c>
      <c r="K39" s="137">
        <v>0</v>
      </c>
      <c r="L39" s="137">
        <v>0</v>
      </c>
      <c r="M39" s="137">
        <v>0</v>
      </c>
      <c r="N39" s="137">
        <v>0</v>
      </c>
      <c r="O39" s="138">
        <v>0</v>
      </c>
      <c r="P39" s="138">
        <v>0</v>
      </c>
      <c r="Q39" s="137">
        <v>0</v>
      </c>
      <c r="R39" s="137">
        <v>14</v>
      </c>
      <c r="S39" s="137">
        <v>0</v>
      </c>
      <c r="T39" s="137">
        <v>0</v>
      </c>
      <c r="U39" s="137">
        <v>0</v>
      </c>
      <c r="V39" s="137">
        <v>5</v>
      </c>
      <c r="W39" s="137">
        <v>5</v>
      </c>
      <c r="X39" s="137">
        <v>0</v>
      </c>
      <c r="Y39" s="137">
        <v>1</v>
      </c>
      <c r="Z39" s="137">
        <v>0</v>
      </c>
      <c r="AA39" s="137">
        <v>0</v>
      </c>
      <c r="AB39" s="138">
        <v>6</v>
      </c>
      <c r="AC39" s="137">
        <v>0</v>
      </c>
      <c r="AD39" s="137">
        <v>0</v>
      </c>
      <c r="AE39" s="137">
        <v>0</v>
      </c>
      <c r="AF39" s="137">
        <v>0</v>
      </c>
      <c r="AG39" s="137">
        <v>0</v>
      </c>
      <c r="AH39" s="137">
        <v>0</v>
      </c>
      <c r="AI39" s="137">
        <v>0</v>
      </c>
      <c r="AJ39" s="137">
        <v>0</v>
      </c>
      <c r="AK39" s="138">
        <v>0</v>
      </c>
      <c r="AL39" s="138">
        <v>0</v>
      </c>
      <c r="AM39" s="138">
        <v>0</v>
      </c>
      <c r="AN39" s="137">
        <v>0</v>
      </c>
      <c r="AO39" s="138">
        <v>0</v>
      </c>
      <c r="AP39" s="137">
        <v>0</v>
      </c>
      <c r="AQ39" s="137">
        <v>0</v>
      </c>
      <c r="AR39" s="137">
        <v>0</v>
      </c>
      <c r="AS39" s="137">
        <v>0</v>
      </c>
      <c r="AT39" s="137">
        <v>0</v>
      </c>
      <c r="AU39" s="137">
        <v>0</v>
      </c>
      <c r="AV39" s="137">
        <v>0</v>
      </c>
      <c r="AW39" s="137">
        <v>0</v>
      </c>
      <c r="AX39" s="137">
        <v>3</v>
      </c>
      <c r="AY39" s="137">
        <v>1</v>
      </c>
      <c r="AZ39" s="137">
        <v>4</v>
      </c>
      <c r="BA39" s="137">
        <v>0</v>
      </c>
      <c r="BB39" s="138">
        <v>4</v>
      </c>
      <c r="BC39" s="137">
        <v>0</v>
      </c>
      <c r="BD39" s="138">
        <v>5</v>
      </c>
      <c r="BE39" s="137">
        <v>0</v>
      </c>
      <c r="BF39" s="138">
        <v>7</v>
      </c>
      <c r="BG39" s="138">
        <v>9</v>
      </c>
      <c r="BH39" s="138">
        <v>3</v>
      </c>
      <c r="BI39" s="137">
        <v>2</v>
      </c>
      <c r="BJ39" s="138">
        <v>4</v>
      </c>
      <c r="BK39" s="138">
        <v>2</v>
      </c>
      <c r="BL39" s="137">
        <v>0</v>
      </c>
      <c r="BM39" s="138">
        <v>6</v>
      </c>
      <c r="BN39" s="137">
        <v>2</v>
      </c>
      <c r="BO39" s="138">
        <v>0</v>
      </c>
      <c r="BP39" s="138">
        <v>2</v>
      </c>
      <c r="BQ39" s="138">
        <v>7</v>
      </c>
      <c r="BR39" s="138">
        <v>0</v>
      </c>
      <c r="BS39" s="137">
        <v>4</v>
      </c>
      <c r="BT39" s="138">
        <v>6</v>
      </c>
      <c r="BU39" s="138">
        <v>2</v>
      </c>
      <c r="BV39" s="137">
        <v>0</v>
      </c>
      <c r="BW39" s="137">
        <v>0</v>
      </c>
      <c r="BX39" s="137">
        <v>0</v>
      </c>
      <c r="BY39" s="138">
        <v>2</v>
      </c>
      <c r="BZ39" s="138">
        <v>0</v>
      </c>
      <c r="CA39" s="137">
        <v>0</v>
      </c>
      <c r="CB39" s="137">
        <v>0</v>
      </c>
      <c r="CC39" s="137">
        <v>0</v>
      </c>
      <c r="CD39" s="138">
        <v>0</v>
      </c>
      <c r="CE39" s="137">
        <v>0</v>
      </c>
      <c r="CF39" s="137">
        <v>0</v>
      </c>
      <c r="CG39" s="137">
        <v>0</v>
      </c>
      <c r="CH39" s="137">
        <v>0</v>
      </c>
      <c r="CI39" s="137">
        <v>0</v>
      </c>
      <c r="CJ39" s="137">
        <v>0</v>
      </c>
      <c r="CK39" s="137">
        <v>0</v>
      </c>
      <c r="CL39" s="138">
        <v>6</v>
      </c>
      <c r="CM39" s="137">
        <v>1</v>
      </c>
      <c r="CN39" s="137">
        <v>0</v>
      </c>
      <c r="CO39" s="137">
        <v>0</v>
      </c>
      <c r="CP39" s="137">
        <v>0</v>
      </c>
      <c r="CQ39" s="138">
        <v>0</v>
      </c>
      <c r="CR39" s="137">
        <v>0</v>
      </c>
      <c r="CS39" s="138">
        <v>0</v>
      </c>
      <c r="CT39" s="137">
        <v>0</v>
      </c>
      <c r="CU39" s="137">
        <v>2</v>
      </c>
      <c r="CV39" s="137">
        <v>0</v>
      </c>
      <c r="CW39" s="137">
        <v>0</v>
      </c>
      <c r="CX39" s="137">
        <v>0</v>
      </c>
      <c r="CY39" s="138">
        <v>2</v>
      </c>
      <c r="CZ39" s="138">
        <v>5</v>
      </c>
      <c r="DA39" s="137">
        <v>0</v>
      </c>
      <c r="DB39" s="137">
        <v>0</v>
      </c>
      <c r="DC39" s="137">
        <v>0</v>
      </c>
      <c r="DD39" s="138">
        <v>5</v>
      </c>
      <c r="DE39" s="137">
        <v>0</v>
      </c>
      <c r="DF39" s="137">
        <v>0</v>
      </c>
      <c r="DG39" s="138">
        <v>1</v>
      </c>
      <c r="DH39" s="138">
        <v>3</v>
      </c>
      <c r="DI39" s="137">
        <v>0</v>
      </c>
      <c r="DJ39" s="137">
        <v>0</v>
      </c>
      <c r="DK39" s="138">
        <v>3</v>
      </c>
      <c r="DL39" s="137">
        <v>0</v>
      </c>
      <c r="DM39" s="137">
        <v>0</v>
      </c>
      <c r="DN39" s="137">
        <v>0</v>
      </c>
      <c r="DO39" s="137">
        <v>0</v>
      </c>
      <c r="DP39" s="138">
        <v>-26</v>
      </c>
      <c r="DQ39" s="138">
        <v>26</v>
      </c>
      <c r="DR39" s="137">
        <v>0</v>
      </c>
      <c r="DS39" s="137">
        <v>0</v>
      </c>
      <c r="DT39" s="137">
        <v>0</v>
      </c>
      <c r="DU39" s="137">
        <v>0</v>
      </c>
      <c r="DV39" s="137">
        <v>0</v>
      </c>
      <c r="DW39" s="137">
        <v>0</v>
      </c>
      <c r="DX39" s="137">
        <v>0</v>
      </c>
      <c r="DY39" s="137">
        <v>0</v>
      </c>
      <c r="DZ39" s="137">
        <v>0</v>
      </c>
      <c r="EA39" s="137">
        <v>0</v>
      </c>
    </row>
    <row r="40" spans="1:131" ht="18.600000000000001">
      <c r="A40" s="135" t="s">
        <v>157</v>
      </c>
      <c r="B40" s="136">
        <v>2</v>
      </c>
      <c r="C40" s="138">
        <v>0</v>
      </c>
      <c r="D40" s="137">
        <v>26</v>
      </c>
      <c r="E40" s="138">
        <v>0</v>
      </c>
      <c r="F40" s="137">
        <v>0</v>
      </c>
      <c r="G40" s="137">
        <v>0</v>
      </c>
      <c r="H40" s="137">
        <v>0</v>
      </c>
      <c r="I40" s="137">
        <v>21</v>
      </c>
      <c r="J40" s="137">
        <v>0</v>
      </c>
      <c r="K40" s="137">
        <v>3</v>
      </c>
      <c r="L40" s="137">
        <v>0</v>
      </c>
      <c r="M40" s="137">
        <v>0</v>
      </c>
      <c r="N40" s="137">
        <v>4</v>
      </c>
      <c r="O40" s="137">
        <v>0</v>
      </c>
      <c r="P40" s="137">
        <v>0</v>
      </c>
      <c r="Q40" s="137">
        <v>0</v>
      </c>
      <c r="R40" s="137">
        <v>9</v>
      </c>
      <c r="S40" s="137">
        <v>0</v>
      </c>
      <c r="T40" s="137">
        <v>7</v>
      </c>
      <c r="U40" s="137">
        <v>4</v>
      </c>
      <c r="V40" s="137">
        <v>3</v>
      </c>
      <c r="W40" s="138">
        <v>6</v>
      </c>
      <c r="X40" s="137">
        <v>2</v>
      </c>
      <c r="Y40" s="138">
        <v>3</v>
      </c>
      <c r="Z40" s="138">
        <v>0</v>
      </c>
      <c r="AA40" s="137">
        <v>0</v>
      </c>
      <c r="AB40" s="137">
        <v>0</v>
      </c>
      <c r="AC40" s="137">
        <v>0</v>
      </c>
      <c r="AD40" s="137">
        <v>0</v>
      </c>
      <c r="AE40" s="137">
        <v>0</v>
      </c>
      <c r="AF40" s="138">
        <v>6</v>
      </c>
      <c r="AG40" s="137">
        <v>0</v>
      </c>
      <c r="AH40" s="137">
        <v>0</v>
      </c>
      <c r="AI40" s="137">
        <v>1</v>
      </c>
      <c r="AJ40" s="137">
        <v>0</v>
      </c>
      <c r="AK40" s="137">
        <v>0</v>
      </c>
      <c r="AL40" s="137">
        <v>1</v>
      </c>
      <c r="AM40" s="137">
        <v>5</v>
      </c>
      <c r="AN40" s="137">
        <v>0</v>
      </c>
      <c r="AO40" s="137">
        <v>0</v>
      </c>
      <c r="AP40" s="137">
        <v>0</v>
      </c>
      <c r="AQ40" s="137">
        <v>0</v>
      </c>
      <c r="AR40" s="137">
        <v>0</v>
      </c>
      <c r="AS40" s="137">
        <v>0</v>
      </c>
      <c r="AT40" s="137">
        <v>4</v>
      </c>
      <c r="AU40" s="137">
        <v>1</v>
      </c>
      <c r="AV40" s="137">
        <v>0</v>
      </c>
      <c r="AW40" s="138">
        <v>0</v>
      </c>
      <c r="AX40" s="138">
        <v>0</v>
      </c>
      <c r="AY40" s="137">
        <v>0</v>
      </c>
      <c r="AZ40" s="137">
        <v>1</v>
      </c>
      <c r="BA40" s="137">
        <v>0</v>
      </c>
      <c r="BB40" s="138">
        <v>1</v>
      </c>
      <c r="BC40" s="137">
        <v>0</v>
      </c>
      <c r="BD40" s="138">
        <v>8</v>
      </c>
      <c r="BE40" s="137">
        <v>7</v>
      </c>
      <c r="BF40" s="137">
        <v>4</v>
      </c>
      <c r="BG40" s="137">
        <v>16</v>
      </c>
      <c r="BH40" s="138">
        <v>3</v>
      </c>
      <c r="BI40" s="138">
        <v>0</v>
      </c>
      <c r="BJ40" s="137">
        <v>7</v>
      </c>
      <c r="BK40" s="137">
        <v>2</v>
      </c>
      <c r="BL40" s="137">
        <v>0</v>
      </c>
      <c r="BM40" s="138">
        <v>5</v>
      </c>
      <c r="BN40" s="137">
        <v>0</v>
      </c>
      <c r="BO40" s="137">
        <v>4</v>
      </c>
      <c r="BP40" s="138">
        <v>2</v>
      </c>
      <c r="BQ40" s="138">
        <v>2</v>
      </c>
      <c r="BR40" s="138">
        <v>10</v>
      </c>
      <c r="BS40" s="138">
        <v>2</v>
      </c>
      <c r="BT40" s="138">
        <v>3</v>
      </c>
      <c r="BU40" s="138">
        <v>4</v>
      </c>
      <c r="BV40" s="137">
        <v>0</v>
      </c>
      <c r="BW40" s="137">
        <v>2</v>
      </c>
      <c r="BX40" s="137">
        <v>2</v>
      </c>
      <c r="BY40" s="137">
        <v>0</v>
      </c>
      <c r="BZ40" s="138">
        <v>0</v>
      </c>
      <c r="CA40" s="137">
        <v>5</v>
      </c>
      <c r="CB40" s="138">
        <v>4</v>
      </c>
      <c r="CC40" s="137">
        <v>1</v>
      </c>
      <c r="CD40" s="138">
        <v>1</v>
      </c>
      <c r="CE40" s="137">
        <v>4</v>
      </c>
      <c r="CF40" s="138">
        <v>0</v>
      </c>
      <c r="CG40" s="137">
        <v>0</v>
      </c>
      <c r="CH40" s="137">
        <v>0</v>
      </c>
      <c r="CI40" s="138">
        <v>2</v>
      </c>
      <c r="CJ40" s="138">
        <v>0</v>
      </c>
      <c r="CK40" s="137">
        <v>0</v>
      </c>
      <c r="CL40" s="137">
        <v>2</v>
      </c>
      <c r="CM40" s="138">
        <v>5</v>
      </c>
      <c r="CN40" s="137">
        <v>2</v>
      </c>
      <c r="CO40" s="137">
        <v>0</v>
      </c>
      <c r="CP40" s="137">
        <v>0</v>
      </c>
      <c r="CQ40" s="137">
        <v>3</v>
      </c>
      <c r="CR40" s="137">
        <v>1</v>
      </c>
      <c r="CS40" s="137">
        <v>2</v>
      </c>
      <c r="CT40" s="137">
        <v>1</v>
      </c>
      <c r="CU40" s="138">
        <v>2</v>
      </c>
      <c r="CV40" s="138">
        <v>1</v>
      </c>
      <c r="CW40" s="138">
        <v>1</v>
      </c>
      <c r="CX40" s="137">
        <v>0</v>
      </c>
      <c r="CY40" s="138">
        <v>1</v>
      </c>
      <c r="CZ40" s="137">
        <v>0</v>
      </c>
      <c r="DA40" s="137">
        <v>0</v>
      </c>
      <c r="DB40" s="137">
        <v>0</v>
      </c>
      <c r="DC40" s="138">
        <v>1</v>
      </c>
      <c r="DD40" s="138">
        <v>3</v>
      </c>
      <c r="DE40" s="137">
        <v>0</v>
      </c>
      <c r="DF40" s="138">
        <v>2</v>
      </c>
      <c r="DG40" s="138">
        <v>1</v>
      </c>
      <c r="DH40" s="137">
        <v>0</v>
      </c>
      <c r="DI40" s="137">
        <v>0</v>
      </c>
      <c r="DJ40" s="137">
        <v>0</v>
      </c>
      <c r="DK40" s="137">
        <v>0</v>
      </c>
      <c r="DL40" s="138">
        <v>2</v>
      </c>
      <c r="DM40" s="138">
        <v>1</v>
      </c>
      <c r="DN40" s="138">
        <v>3</v>
      </c>
      <c r="DO40" s="138">
        <v>1</v>
      </c>
      <c r="DP40" s="138">
        <v>1</v>
      </c>
      <c r="DQ40" s="137">
        <v>0</v>
      </c>
      <c r="DR40" s="137">
        <v>0</v>
      </c>
      <c r="DS40" s="137">
        <v>0</v>
      </c>
      <c r="DT40" s="137">
        <v>0</v>
      </c>
      <c r="DU40" s="137">
        <v>0</v>
      </c>
      <c r="DV40" s="137">
        <v>0</v>
      </c>
      <c r="DW40" s="137">
        <v>0</v>
      </c>
      <c r="DX40" s="137">
        <v>0</v>
      </c>
      <c r="DY40" s="137">
        <v>0</v>
      </c>
      <c r="DZ40" s="137">
        <v>0</v>
      </c>
      <c r="EA40" s="137">
        <v>0</v>
      </c>
    </row>
    <row r="41" spans="1:131" ht="18.600000000000001">
      <c r="A41" s="135" t="s">
        <v>359</v>
      </c>
      <c r="B41" s="136">
        <v>2</v>
      </c>
      <c r="C41" s="138">
        <v>0</v>
      </c>
      <c r="D41" s="137">
        <v>26</v>
      </c>
      <c r="E41" s="137">
        <v>0</v>
      </c>
      <c r="F41" s="137">
        <v>0</v>
      </c>
      <c r="G41" s="137">
        <v>0</v>
      </c>
      <c r="H41" s="137">
        <v>0</v>
      </c>
      <c r="I41" s="138">
        <v>28</v>
      </c>
      <c r="J41" s="137">
        <v>0</v>
      </c>
      <c r="K41" s="137">
        <v>2</v>
      </c>
      <c r="L41" s="137">
        <v>0</v>
      </c>
      <c r="M41" s="137">
        <v>0</v>
      </c>
      <c r="N41" s="138">
        <v>0</v>
      </c>
      <c r="O41" s="138">
        <v>0</v>
      </c>
      <c r="P41" s="138">
        <v>2</v>
      </c>
      <c r="Q41" s="137">
        <v>0</v>
      </c>
      <c r="R41" s="137">
        <v>27</v>
      </c>
      <c r="S41" s="137">
        <v>0</v>
      </c>
      <c r="T41" s="137">
        <v>0</v>
      </c>
      <c r="U41" s="137">
        <v>1</v>
      </c>
      <c r="V41" s="137">
        <v>0</v>
      </c>
      <c r="W41" s="138">
        <v>1</v>
      </c>
      <c r="X41" s="138">
        <v>1</v>
      </c>
      <c r="Y41" s="138">
        <v>0</v>
      </c>
      <c r="Z41" s="137">
        <v>0</v>
      </c>
      <c r="AA41" s="137">
        <v>0</v>
      </c>
      <c r="AB41" s="137">
        <v>4</v>
      </c>
      <c r="AC41" s="137">
        <v>0</v>
      </c>
      <c r="AD41" s="137">
        <v>0</v>
      </c>
      <c r="AE41" s="137">
        <v>0</v>
      </c>
      <c r="AF41" s="137">
        <v>6</v>
      </c>
      <c r="AG41" s="137">
        <v>0</v>
      </c>
      <c r="AH41" s="137">
        <v>0</v>
      </c>
      <c r="AI41" s="137">
        <v>1</v>
      </c>
      <c r="AJ41" s="137">
        <v>0</v>
      </c>
      <c r="AK41" s="137">
        <v>0</v>
      </c>
      <c r="AL41" s="137">
        <v>1</v>
      </c>
      <c r="AM41" s="137">
        <v>0</v>
      </c>
      <c r="AN41" s="137">
        <v>0</v>
      </c>
      <c r="AO41" s="137">
        <v>0</v>
      </c>
      <c r="AP41" s="137">
        <v>0</v>
      </c>
      <c r="AQ41" s="137">
        <v>0</v>
      </c>
      <c r="AR41" s="137">
        <v>0</v>
      </c>
      <c r="AS41" s="137">
        <v>0</v>
      </c>
      <c r="AT41" s="137">
        <v>4</v>
      </c>
      <c r="AU41" s="137">
        <v>2</v>
      </c>
      <c r="AV41" s="137">
        <v>0</v>
      </c>
      <c r="AW41" s="138">
        <v>1</v>
      </c>
      <c r="AX41" s="138">
        <v>1</v>
      </c>
      <c r="AY41" s="138">
        <v>1</v>
      </c>
      <c r="AZ41" s="138">
        <v>0</v>
      </c>
      <c r="BA41" s="137">
        <v>0</v>
      </c>
      <c r="BB41" s="138">
        <v>5</v>
      </c>
      <c r="BC41" s="137">
        <v>0</v>
      </c>
      <c r="BD41" s="138">
        <v>22</v>
      </c>
      <c r="BE41" s="137">
        <v>0</v>
      </c>
      <c r="BF41" s="137">
        <v>0</v>
      </c>
      <c r="BG41" s="138">
        <v>6</v>
      </c>
      <c r="BH41" s="138">
        <v>6</v>
      </c>
      <c r="BI41" s="138">
        <v>4</v>
      </c>
      <c r="BJ41" s="137">
        <v>1</v>
      </c>
      <c r="BK41" s="138">
        <v>3</v>
      </c>
      <c r="BL41" s="137">
        <v>0</v>
      </c>
      <c r="BM41" s="138">
        <v>6</v>
      </c>
      <c r="BN41" s="137">
        <v>0</v>
      </c>
      <c r="BO41" s="137">
        <v>4</v>
      </c>
      <c r="BP41" s="137">
        <v>3</v>
      </c>
      <c r="BQ41" s="138">
        <v>3</v>
      </c>
      <c r="BR41" s="138">
        <v>5</v>
      </c>
      <c r="BS41" s="138">
        <v>1</v>
      </c>
      <c r="BT41" s="138">
        <v>2</v>
      </c>
      <c r="BU41" s="138">
        <v>5</v>
      </c>
      <c r="BV41" s="137">
        <v>0</v>
      </c>
      <c r="BW41" s="137">
        <v>1</v>
      </c>
      <c r="BX41" s="137">
        <v>0</v>
      </c>
      <c r="BY41" s="137">
        <v>0</v>
      </c>
      <c r="BZ41" s="137">
        <v>3</v>
      </c>
      <c r="CA41" s="137">
        <v>1</v>
      </c>
      <c r="CB41" s="137">
        <v>2</v>
      </c>
      <c r="CC41" s="137">
        <v>3</v>
      </c>
      <c r="CD41" s="137">
        <v>3</v>
      </c>
      <c r="CE41" s="137">
        <v>0</v>
      </c>
      <c r="CF41" s="137">
        <v>0</v>
      </c>
      <c r="CG41" s="137">
        <v>2</v>
      </c>
      <c r="CH41" s="137">
        <v>0</v>
      </c>
      <c r="CI41" s="137">
        <v>0</v>
      </c>
      <c r="CJ41" s="137">
        <v>2</v>
      </c>
      <c r="CK41" s="137">
        <v>2</v>
      </c>
      <c r="CL41" s="138">
        <v>2</v>
      </c>
      <c r="CM41" s="138">
        <v>4</v>
      </c>
      <c r="CN41" s="137">
        <v>0</v>
      </c>
      <c r="CO41" s="137">
        <v>1</v>
      </c>
      <c r="CP41" s="137">
        <v>0</v>
      </c>
      <c r="CQ41" s="138">
        <v>4</v>
      </c>
      <c r="CR41" s="138">
        <v>3</v>
      </c>
      <c r="CS41" s="138">
        <v>2</v>
      </c>
      <c r="CT41" s="138">
        <v>1</v>
      </c>
      <c r="CU41" s="138">
        <v>1</v>
      </c>
      <c r="CV41" s="138">
        <v>1</v>
      </c>
      <c r="CW41" s="137">
        <v>0</v>
      </c>
      <c r="CX41" s="137">
        <v>0</v>
      </c>
      <c r="CY41" s="138">
        <v>3</v>
      </c>
      <c r="CZ41" s="138">
        <v>2</v>
      </c>
      <c r="DA41" s="137">
        <v>0</v>
      </c>
      <c r="DB41" s="138">
        <v>2</v>
      </c>
      <c r="DC41" s="138">
        <v>1</v>
      </c>
      <c r="DD41" s="137">
        <v>0</v>
      </c>
      <c r="DE41" s="138">
        <v>1</v>
      </c>
      <c r="DF41" s="138">
        <v>1</v>
      </c>
      <c r="DG41" s="138">
        <v>1</v>
      </c>
      <c r="DH41" s="138">
        <v>4</v>
      </c>
      <c r="DI41" s="138">
        <v>3</v>
      </c>
      <c r="DJ41" s="138">
        <v>1</v>
      </c>
      <c r="DK41" s="138">
        <v>1</v>
      </c>
      <c r="DL41" s="138">
        <v>1</v>
      </c>
      <c r="DM41" s="138">
        <v>1</v>
      </c>
      <c r="DN41" s="138">
        <v>2</v>
      </c>
      <c r="DO41" s="137">
        <v>0</v>
      </c>
      <c r="DP41" s="138">
        <v>-26</v>
      </c>
      <c r="DQ41" s="138">
        <v>26</v>
      </c>
      <c r="DR41" s="137">
        <v>0</v>
      </c>
      <c r="DS41" s="137">
        <v>0</v>
      </c>
      <c r="DT41" s="138">
        <v>3</v>
      </c>
      <c r="DU41" s="138">
        <v>1</v>
      </c>
      <c r="DV41" s="138">
        <v>3</v>
      </c>
      <c r="DW41" s="137">
        <v>0</v>
      </c>
      <c r="DX41" s="137">
        <v>0</v>
      </c>
      <c r="DY41" s="137">
        <v>0</v>
      </c>
      <c r="DZ41" s="137">
        <v>0</v>
      </c>
      <c r="EA41" s="137">
        <v>0</v>
      </c>
    </row>
    <row r="42" spans="1:131" ht="18.600000000000001">
      <c r="A42" s="135" t="s">
        <v>141</v>
      </c>
      <c r="B42" s="136">
        <v>2</v>
      </c>
      <c r="C42" s="137">
        <v>0</v>
      </c>
      <c r="D42" s="138">
        <v>26</v>
      </c>
      <c r="E42" s="138">
        <v>0</v>
      </c>
      <c r="F42" s="137">
        <v>0</v>
      </c>
      <c r="G42" s="137">
        <v>0</v>
      </c>
      <c r="H42" s="137">
        <v>0</v>
      </c>
      <c r="I42" s="137">
        <v>32</v>
      </c>
      <c r="J42" s="137">
        <v>0</v>
      </c>
      <c r="K42" s="137">
        <v>0</v>
      </c>
      <c r="L42" s="137">
        <v>0</v>
      </c>
      <c r="M42" s="137">
        <v>0</v>
      </c>
      <c r="N42" s="137">
        <v>0</v>
      </c>
      <c r="O42" s="137">
        <v>0</v>
      </c>
      <c r="P42" s="137">
        <v>0</v>
      </c>
      <c r="Q42" s="137">
        <v>0</v>
      </c>
      <c r="R42" s="137">
        <v>18</v>
      </c>
      <c r="S42" s="137">
        <v>0</v>
      </c>
      <c r="T42" s="138">
        <v>0</v>
      </c>
      <c r="U42" s="138">
        <v>1</v>
      </c>
      <c r="V42" s="138">
        <v>2</v>
      </c>
      <c r="W42" s="138">
        <v>2</v>
      </c>
      <c r="X42" s="137">
        <v>0</v>
      </c>
      <c r="Y42" s="138">
        <v>3</v>
      </c>
      <c r="Z42" s="137">
        <v>2</v>
      </c>
      <c r="AA42" s="137">
        <v>0</v>
      </c>
      <c r="AB42" s="137">
        <v>5</v>
      </c>
      <c r="AC42" s="137">
        <v>0</v>
      </c>
      <c r="AD42" s="137">
        <v>0</v>
      </c>
      <c r="AE42" s="137">
        <v>0</v>
      </c>
      <c r="AF42" s="137">
        <v>5</v>
      </c>
      <c r="AG42" s="137">
        <v>0</v>
      </c>
      <c r="AH42" s="137">
        <v>1</v>
      </c>
      <c r="AI42" s="137">
        <v>0</v>
      </c>
      <c r="AJ42" s="137">
        <v>0</v>
      </c>
      <c r="AK42" s="137">
        <v>0</v>
      </c>
      <c r="AL42" s="137">
        <v>0</v>
      </c>
      <c r="AM42" s="137">
        <v>0</v>
      </c>
      <c r="AN42" s="137">
        <v>0</v>
      </c>
      <c r="AO42" s="137">
        <v>0</v>
      </c>
      <c r="AP42" s="137">
        <v>0</v>
      </c>
      <c r="AQ42" s="137">
        <v>0</v>
      </c>
      <c r="AR42" s="137">
        <v>0</v>
      </c>
      <c r="AS42" s="137">
        <v>0</v>
      </c>
      <c r="AT42" s="137">
        <v>1</v>
      </c>
      <c r="AU42" s="137">
        <v>0</v>
      </c>
      <c r="AV42" s="137">
        <v>0</v>
      </c>
      <c r="AW42" s="137">
        <v>0</v>
      </c>
      <c r="AX42" s="137">
        <v>1</v>
      </c>
      <c r="AY42" s="137">
        <v>3</v>
      </c>
      <c r="AZ42" s="137">
        <v>0</v>
      </c>
      <c r="BA42" s="137">
        <v>0</v>
      </c>
      <c r="BB42" s="138">
        <v>5</v>
      </c>
      <c r="BC42" s="137">
        <v>0</v>
      </c>
      <c r="BD42" s="138">
        <v>25</v>
      </c>
      <c r="BE42" s="138">
        <v>0</v>
      </c>
      <c r="BF42" s="137">
        <v>3</v>
      </c>
      <c r="BG42" s="138">
        <v>2</v>
      </c>
      <c r="BH42" s="138">
        <v>4</v>
      </c>
      <c r="BI42" s="137">
        <v>2</v>
      </c>
      <c r="BJ42" s="138">
        <v>3</v>
      </c>
      <c r="BK42" s="137">
        <v>1</v>
      </c>
      <c r="BL42" s="137">
        <v>0</v>
      </c>
      <c r="BM42" s="138">
        <v>5</v>
      </c>
      <c r="BN42" s="138">
        <v>0</v>
      </c>
      <c r="BO42" s="137">
        <v>3</v>
      </c>
      <c r="BP42" s="137">
        <v>1</v>
      </c>
      <c r="BQ42" s="138">
        <v>1</v>
      </c>
      <c r="BR42" s="138">
        <v>2</v>
      </c>
      <c r="BS42" s="137">
        <v>4</v>
      </c>
      <c r="BT42" s="137">
        <v>2</v>
      </c>
      <c r="BU42" s="138">
        <v>4</v>
      </c>
      <c r="BV42" s="137">
        <v>0</v>
      </c>
      <c r="BW42" s="138">
        <v>0</v>
      </c>
      <c r="BX42" s="137">
        <v>1</v>
      </c>
      <c r="BY42" s="137">
        <v>6</v>
      </c>
      <c r="BZ42" s="137">
        <v>0</v>
      </c>
      <c r="CA42" s="137">
        <v>4</v>
      </c>
      <c r="CB42" s="137">
        <v>4</v>
      </c>
      <c r="CC42" s="137">
        <v>1</v>
      </c>
      <c r="CD42" s="138">
        <v>3</v>
      </c>
      <c r="CE42" s="138">
        <v>1</v>
      </c>
      <c r="CF42" s="137">
        <v>1</v>
      </c>
      <c r="CG42" s="137">
        <v>0</v>
      </c>
      <c r="CH42" s="137">
        <v>0</v>
      </c>
      <c r="CI42" s="138">
        <v>3</v>
      </c>
      <c r="CJ42" s="137">
        <v>10</v>
      </c>
      <c r="CK42" s="137">
        <v>0</v>
      </c>
      <c r="CL42" s="138">
        <v>3</v>
      </c>
      <c r="CM42" s="138">
        <v>3</v>
      </c>
      <c r="CN42" s="138">
        <v>1</v>
      </c>
      <c r="CO42" s="137">
        <v>1</v>
      </c>
      <c r="CP42" s="137">
        <v>0</v>
      </c>
      <c r="CQ42" s="138">
        <v>4</v>
      </c>
      <c r="CR42" s="138">
        <v>2</v>
      </c>
      <c r="CS42" s="138">
        <v>2</v>
      </c>
      <c r="CT42" s="138">
        <v>0</v>
      </c>
      <c r="CU42" s="138">
        <v>0</v>
      </c>
      <c r="CV42" s="138">
        <v>3</v>
      </c>
      <c r="CW42" s="137">
        <v>0</v>
      </c>
      <c r="CX42" s="137">
        <v>0</v>
      </c>
      <c r="CY42" s="138">
        <v>3</v>
      </c>
      <c r="CZ42" s="138">
        <v>1</v>
      </c>
      <c r="DA42" s="137">
        <v>0</v>
      </c>
      <c r="DB42" s="138">
        <v>2</v>
      </c>
      <c r="DC42" s="138">
        <v>2</v>
      </c>
      <c r="DD42" s="138">
        <v>2</v>
      </c>
      <c r="DE42" s="138">
        <v>2</v>
      </c>
      <c r="DF42" s="138">
        <v>2</v>
      </c>
      <c r="DG42" s="138">
        <v>1</v>
      </c>
      <c r="DH42" s="138">
        <v>3</v>
      </c>
      <c r="DI42" s="138">
        <v>1</v>
      </c>
      <c r="DJ42" s="137">
        <v>0</v>
      </c>
      <c r="DK42" s="138">
        <v>3</v>
      </c>
      <c r="DL42" s="138">
        <v>4</v>
      </c>
      <c r="DM42" s="138">
        <v>2</v>
      </c>
      <c r="DN42" s="138">
        <v>2</v>
      </c>
      <c r="DO42" s="137">
        <v>0</v>
      </c>
      <c r="DP42" s="138">
        <v>-26</v>
      </c>
      <c r="DQ42" s="138">
        <v>30</v>
      </c>
      <c r="DR42" s="137">
        <v>0</v>
      </c>
      <c r="DS42" s="138">
        <v>1</v>
      </c>
      <c r="DT42" s="137">
        <v>0</v>
      </c>
      <c r="DU42" s="138">
        <v>1</v>
      </c>
      <c r="DV42" s="137">
        <v>0</v>
      </c>
      <c r="DW42" s="137">
        <v>0</v>
      </c>
      <c r="DX42" s="137">
        <v>0</v>
      </c>
      <c r="DY42" s="137">
        <v>0</v>
      </c>
      <c r="DZ42" s="137">
        <v>0</v>
      </c>
      <c r="EA42" s="137">
        <v>0</v>
      </c>
    </row>
    <row r="43" spans="1:131" ht="18.600000000000001">
      <c r="A43" s="135" t="s">
        <v>147</v>
      </c>
      <c r="B43" s="136">
        <v>2</v>
      </c>
      <c r="C43" s="137">
        <v>0</v>
      </c>
      <c r="D43" s="137">
        <v>26</v>
      </c>
      <c r="E43" s="138">
        <v>0</v>
      </c>
      <c r="F43" s="138">
        <v>0</v>
      </c>
      <c r="G43" s="137">
        <v>0</v>
      </c>
      <c r="H43" s="137">
        <v>0</v>
      </c>
      <c r="I43" s="138">
        <v>31</v>
      </c>
      <c r="J43" s="138">
        <v>0</v>
      </c>
      <c r="K43" s="137">
        <v>0</v>
      </c>
      <c r="L43" s="137">
        <v>0</v>
      </c>
      <c r="M43" s="137">
        <v>0</v>
      </c>
      <c r="N43" s="137">
        <v>0</v>
      </c>
      <c r="O43" s="137">
        <v>0</v>
      </c>
      <c r="P43" s="137">
        <v>0</v>
      </c>
      <c r="Q43" s="137">
        <v>0</v>
      </c>
      <c r="R43" s="138">
        <v>11</v>
      </c>
      <c r="S43" s="137">
        <v>0</v>
      </c>
      <c r="T43" s="137">
        <v>1</v>
      </c>
      <c r="U43" s="137">
        <v>3</v>
      </c>
      <c r="V43" s="137">
        <v>2</v>
      </c>
      <c r="W43" s="137">
        <v>3</v>
      </c>
      <c r="X43" s="137">
        <v>1</v>
      </c>
      <c r="Y43" s="137">
        <v>2</v>
      </c>
      <c r="Z43" s="137">
        <v>3</v>
      </c>
      <c r="AA43" s="137">
        <v>0</v>
      </c>
      <c r="AB43" s="138">
        <v>6</v>
      </c>
      <c r="AC43" s="137">
        <v>0</v>
      </c>
      <c r="AD43" s="137">
        <v>1</v>
      </c>
      <c r="AE43" s="137">
        <v>1</v>
      </c>
      <c r="AF43" s="137">
        <v>5</v>
      </c>
      <c r="AG43" s="137">
        <v>0</v>
      </c>
      <c r="AH43" s="137">
        <v>1</v>
      </c>
      <c r="AI43" s="137">
        <v>1</v>
      </c>
      <c r="AJ43" s="137">
        <v>1</v>
      </c>
      <c r="AK43" s="137">
        <v>0</v>
      </c>
      <c r="AL43" s="137">
        <v>0</v>
      </c>
      <c r="AM43" s="137">
        <v>0</v>
      </c>
      <c r="AN43" s="137">
        <v>1</v>
      </c>
      <c r="AO43" s="137">
        <v>0</v>
      </c>
      <c r="AP43" s="137">
        <v>0</v>
      </c>
      <c r="AQ43" s="137">
        <v>1</v>
      </c>
      <c r="AR43" s="137">
        <v>0</v>
      </c>
      <c r="AS43" s="137">
        <v>0</v>
      </c>
      <c r="AT43" s="137">
        <v>4</v>
      </c>
      <c r="AU43" s="137">
        <v>0</v>
      </c>
      <c r="AV43" s="138">
        <v>0</v>
      </c>
      <c r="AW43" s="137">
        <v>1</v>
      </c>
      <c r="AX43" s="137">
        <v>0</v>
      </c>
      <c r="AY43" s="137">
        <v>0</v>
      </c>
      <c r="AZ43" s="137">
        <v>0</v>
      </c>
      <c r="BA43" s="137">
        <v>0</v>
      </c>
      <c r="BB43" s="138">
        <v>6</v>
      </c>
      <c r="BC43" s="137">
        <v>0</v>
      </c>
      <c r="BD43" s="138">
        <v>13</v>
      </c>
      <c r="BE43" s="137">
        <v>0</v>
      </c>
      <c r="BF43" s="137">
        <v>2</v>
      </c>
      <c r="BG43" s="137">
        <v>3</v>
      </c>
      <c r="BH43" s="138">
        <v>1</v>
      </c>
      <c r="BI43" s="138">
        <v>3</v>
      </c>
      <c r="BJ43" s="137">
        <v>0</v>
      </c>
      <c r="BK43" s="137">
        <v>5</v>
      </c>
      <c r="BL43" s="137">
        <v>2</v>
      </c>
      <c r="BM43" s="138">
        <v>5</v>
      </c>
      <c r="BN43" s="137">
        <v>0</v>
      </c>
      <c r="BO43" s="138">
        <v>6</v>
      </c>
      <c r="BP43" s="138">
        <v>1</v>
      </c>
      <c r="BQ43" s="138">
        <v>4</v>
      </c>
      <c r="BR43" s="138">
        <v>3</v>
      </c>
      <c r="BS43" s="138">
        <v>0</v>
      </c>
      <c r="BT43" s="138">
        <v>5</v>
      </c>
      <c r="BU43" s="138">
        <v>4</v>
      </c>
      <c r="BV43" s="137">
        <v>0</v>
      </c>
      <c r="BW43" s="137">
        <v>1</v>
      </c>
      <c r="BX43" s="137">
        <v>0</v>
      </c>
      <c r="BY43" s="137">
        <v>0</v>
      </c>
      <c r="BZ43" s="137">
        <v>0</v>
      </c>
      <c r="CA43" s="137">
        <v>5</v>
      </c>
      <c r="CB43" s="137">
        <v>0</v>
      </c>
      <c r="CC43" s="137">
        <v>2</v>
      </c>
      <c r="CD43" s="137">
        <v>2</v>
      </c>
      <c r="CE43" s="137">
        <v>1</v>
      </c>
      <c r="CF43" s="137">
        <v>0</v>
      </c>
      <c r="CG43" s="137">
        <v>0</v>
      </c>
      <c r="CH43" s="137">
        <v>0</v>
      </c>
      <c r="CI43" s="137">
        <v>0</v>
      </c>
      <c r="CJ43" s="138">
        <v>0</v>
      </c>
      <c r="CK43" s="138">
        <v>0</v>
      </c>
      <c r="CL43" s="138">
        <v>4</v>
      </c>
      <c r="CM43" s="138">
        <v>2</v>
      </c>
      <c r="CN43" s="137">
        <v>0</v>
      </c>
      <c r="CO43" s="138">
        <v>1</v>
      </c>
      <c r="CP43" s="137">
        <v>0</v>
      </c>
      <c r="CQ43" s="138">
        <v>1</v>
      </c>
      <c r="CR43" s="138">
        <v>0</v>
      </c>
      <c r="CS43" s="138">
        <v>8</v>
      </c>
      <c r="CT43" s="137">
        <v>3</v>
      </c>
      <c r="CU43" s="137">
        <v>0</v>
      </c>
      <c r="CV43" s="138">
        <v>5</v>
      </c>
      <c r="CW43" s="138">
        <v>3</v>
      </c>
      <c r="CX43" s="137">
        <v>0</v>
      </c>
      <c r="CY43" s="138">
        <v>1</v>
      </c>
      <c r="CZ43" s="137">
        <v>0</v>
      </c>
      <c r="DA43" s="138">
        <v>4</v>
      </c>
      <c r="DB43" s="138">
        <v>2</v>
      </c>
      <c r="DC43" s="138">
        <v>3</v>
      </c>
      <c r="DD43" s="138">
        <v>8</v>
      </c>
      <c r="DE43" s="137">
        <v>0</v>
      </c>
      <c r="DF43" s="138">
        <v>3</v>
      </c>
      <c r="DG43" s="137">
        <v>0</v>
      </c>
      <c r="DH43" s="138">
        <v>2</v>
      </c>
      <c r="DI43" s="138">
        <v>2</v>
      </c>
      <c r="DJ43" s="138">
        <v>1</v>
      </c>
      <c r="DK43" s="137">
        <v>0</v>
      </c>
      <c r="DL43" s="138">
        <v>6</v>
      </c>
      <c r="DM43" s="138">
        <v>1</v>
      </c>
      <c r="DN43" s="138">
        <v>3</v>
      </c>
      <c r="DO43" s="138">
        <v>3</v>
      </c>
      <c r="DP43" s="138">
        <v>-22</v>
      </c>
      <c r="DQ43" s="138">
        <v>26</v>
      </c>
      <c r="DR43" s="138">
        <v>2</v>
      </c>
      <c r="DS43" s="137">
        <v>0</v>
      </c>
      <c r="DT43" s="138">
        <v>2</v>
      </c>
      <c r="DU43" s="137">
        <v>0</v>
      </c>
      <c r="DV43" s="137">
        <v>0</v>
      </c>
      <c r="DW43" s="137">
        <v>0</v>
      </c>
      <c r="DX43" s="138">
        <v>1</v>
      </c>
      <c r="DY43" s="137">
        <v>0</v>
      </c>
      <c r="DZ43" s="137">
        <v>0</v>
      </c>
      <c r="EA43" s="137">
        <v>0</v>
      </c>
    </row>
    <row r="44" spans="1:131" ht="18.600000000000001">
      <c r="A44" s="135" t="s">
        <v>360</v>
      </c>
      <c r="B44" s="136">
        <v>2</v>
      </c>
      <c r="C44" s="138">
        <v>0</v>
      </c>
      <c r="D44" s="137">
        <v>26</v>
      </c>
      <c r="E44" s="137">
        <v>0</v>
      </c>
      <c r="F44" s="138">
        <v>0</v>
      </c>
      <c r="G44" s="137">
        <v>0</v>
      </c>
      <c r="H44" s="137">
        <v>0</v>
      </c>
      <c r="I44" s="137">
        <v>28</v>
      </c>
      <c r="J44" s="137">
        <v>0</v>
      </c>
      <c r="K44" s="137">
        <v>0</v>
      </c>
      <c r="L44" s="137">
        <v>0</v>
      </c>
      <c r="M44" s="138">
        <v>1</v>
      </c>
      <c r="N44" s="137">
        <v>0</v>
      </c>
      <c r="O44" s="138">
        <v>2</v>
      </c>
      <c r="P44" s="137">
        <v>0</v>
      </c>
      <c r="Q44" s="137">
        <v>0</v>
      </c>
      <c r="R44" s="138">
        <v>22</v>
      </c>
      <c r="S44" s="137">
        <v>0</v>
      </c>
      <c r="T44" s="138">
        <v>0</v>
      </c>
      <c r="U44" s="137">
        <v>0</v>
      </c>
      <c r="V44" s="137">
        <v>0</v>
      </c>
      <c r="W44" s="137">
        <v>0</v>
      </c>
      <c r="X44" s="138">
        <v>1</v>
      </c>
      <c r="Y44" s="138">
        <v>2</v>
      </c>
      <c r="Z44" s="137">
        <v>1</v>
      </c>
      <c r="AA44" s="137">
        <v>0</v>
      </c>
      <c r="AB44" s="137">
        <v>4</v>
      </c>
      <c r="AC44" s="137">
        <v>0</v>
      </c>
      <c r="AD44" s="137">
        <v>0</v>
      </c>
      <c r="AE44" s="138">
        <v>1</v>
      </c>
      <c r="AF44" s="138">
        <v>2</v>
      </c>
      <c r="AG44" s="137">
        <v>0</v>
      </c>
      <c r="AH44" s="137">
        <v>0</v>
      </c>
      <c r="AI44" s="137">
        <v>0</v>
      </c>
      <c r="AJ44" s="137">
        <v>1</v>
      </c>
      <c r="AK44" s="137">
        <v>0</v>
      </c>
      <c r="AL44" s="137">
        <v>1</v>
      </c>
      <c r="AM44" s="137">
        <v>0</v>
      </c>
      <c r="AN44" s="137">
        <v>0</v>
      </c>
      <c r="AO44" s="137">
        <v>0</v>
      </c>
      <c r="AP44" s="137">
        <v>0</v>
      </c>
      <c r="AQ44" s="137">
        <v>0</v>
      </c>
      <c r="AR44" s="137">
        <v>0</v>
      </c>
      <c r="AS44" s="137">
        <v>0</v>
      </c>
      <c r="AT44" s="137">
        <v>2</v>
      </c>
      <c r="AU44" s="137">
        <v>0</v>
      </c>
      <c r="AV44" s="137">
        <v>0</v>
      </c>
      <c r="AW44" s="137">
        <v>1</v>
      </c>
      <c r="AX44" s="137">
        <v>2</v>
      </c>
      <c r="AY44" s="137">
        <v>2</v>
      </c>
      <c r="AZ44" s="138">
        <v>0</v>
      </c>
      <c r="BA44" s="137">
        <v>0</v>
      </c>
      <c r="BB44" s="138">
        <v>4</v>
      </c>
      <c r="BC44" s="137">
        <v>1</v>
      </c>
      <c r="BD44" s="138">
        <v>22</v>
      </c>
      <c r="BE44" s="137">
        <v>1</v>
      </c>
      <c r="BF44" s="138">
        <v>3</v>
      </c>
      <c r="BG44" s="138">
        <v>5</v>
      </c>
      <c r="BH44" s="137">
        <v>3</v>
      </c>
      <c r="BI44" s="137">
        <v>3</v>
      </c>
      <c r="BJ44" s="137">
        <v>1</v>
      </c>
      <c r="BK44" s="137">
        <v>0</v>
      </c>
      <c r="BL44" s="137">
        <v>0</v>
      </c>
      <c r="BM44" s="138">
        <v>8</v>
      </c>
      <c r="BN44" s="137">
        <v>0</v>
      </c>
      <c r="BO44" s="138">
        <v>1</v>
      </c>
      <c r="BP44" s="138">
        <v>0</v>
      </c>
      <c r="BQ44" s="138">
        <v>3</v>
      </c>
      <c r="BR44" s="138">
        <v>5</v>
      </c>
      <c r="BS44" s="138">
        <v>4</v>
      </c>
      <c r="BT44" s="138">
        <v>9</v>
      </c>
      <c r="BU44" s="138">
        <v>3</v>
      </c>
      <c r="BV44" s="137">
        <v>0</v>
      </c>
      <c r="BW44" s="137">
        <v>0</v>
      </c>
      <c r="BX44" s="137">
        <v>0</v>
      </c>
      <c r="BY44" s="137">
        <v>3</v>
      </c>
      <c r="BZ44" s="137">
        <v>0</v>
      </c>
      <c r="CA44" s="137">
        <v>0</v>
      </c>
      <c r="CB44" s="137">
        <v>1</v>
      </c>
      <c r="CC44" s="138">
        <v>0</v>
      </c>
      <c r="CD44" s="137">
        <v>0</v>
      </c>
      <c r="CE44" s="137">
        <v>2</v>
      </c>
      <c r="CF44" s="137">
        <v>1</v>
      </c>
      <c r="CG44" s="138">
        <v>0</v>
      </c>
      <c r="CH44" s="137">
        <v>3</v>
      </c>
      <c r="CI44" s="138">
        <v>4</v>
      </c>
      <c r="CJ44" s="138">
        <v>0</v>
      </c>
      <c r="CK44" s="137">
        <v>0</v>
      </c>
      <c r="CL44" s="138">
        <v>2</v>
      </c>
      <c r="CM44" s="138">
        <v>0</v>
      </c>
      <c r="CN44" s="138">
        <v>1</v>
      </c>
      <c r="CO44" s="138">
        <v>1</v>
      </c>
      <c r="CP44" s="137">
        <v>0</v>
      </c>
      <c r="CQ44" s="138">
        <v>2</v>
      </c>
      <c r="CR44" s="137">
        <v>0</v>
      </c>
      <c r="CS44" s="138">
        <v>2</v>
      </c>
      <c r="CT44" s="138">
        <v>0</v>
      </c>
      <c r="CU44" s="137">
        <v>1</v>
      </c>
      <c r="CV44" s="138">
        <v>1</v>
      </c>
      <c r="CW44" s="138">
        <v>2</v>
      </c>
      <c r="CX44" s="137">
        <v>0</v>
      </c>
      <c r="CY44" s="138">
        <v>2</v>
      </c>
      <c r="CZ44" s="137">
        <v>0</v>
      </c>
      <c r="DA44" s="138">
        <v>1</v>
      </c>
      <c r="DB44" s="137">
        <v>0</v>
      </c>
      <c r="DC44" s="138">
        <v>4</v>
      </c>
      <c r="DD44" s="137">
        <v>0</v>
      </c>
      <c r="DE44" s="137">
        <v>0</v>
      </c>
      <c r="DF44" s="138">
        <v>3</v>
      </c>
      <c r="DG44" s="137">
        <v>0</v>
      </c>
      <c r="DH44" s="138">
        <v>1</v>
      </c>
      <c r="DI44" s="138">
        <v>3</v>
      </c>
      <c r="DJ44" s="137">
        <v>0</v>
      </c>
      <c r="DK44" s="137">
        <v>0</v>
      </c>
      <c r="DL44" s="138">
        <v>3</v>
      </c>
      <c r="DM44" s="138">
        <v>3</v>
      </c>
      <c r="DN44" s="138">
        <v>2</v>
      </c>
      <c r="DO44" s="137">
        <v>0</v>
      </c>
      <c r="DP44" s="138">
        <v>-26</v>
      </c>
      <c r="DQ44" s="138">
        <v>26</v>
      </c>
      <c r="DR44" s="137">
        <v>0</v>
      </c>
      <c r="DS44" s="138">
        <v>1</v>
      </c>
      <c r="DT44" s="138">
        <v>2</v>
      </c>
      <c r="DU44" s="137">
        <v>0</v>
      </c>
      <c r="DV44" s="137">
        <v>0</v>
      </c>
      <c r="DW44" s="138">
        <v>3</v>
      </c>
      <c r="DX44" s="137">
        <v>0</v>
      </c>
      <c r="DY44" s="138">
        <v>1</v>
      </c>
      <c r="DZ44" s="137">
        <v>0</v>
      </c>
      <c r="EA44" s="137">
        <v>0</v>
      </c>
    </row>
    <row r="45" spans="1:131" ht="18.600000000000001">
      <c r="A45" s="135" t="s">
        <v>195</v>
      </c>
      <c r="B45" s="136">
        <v>2</v>
      </c>
      <c r="C45" s="137">
        <v>0</v>
      </c>
      <c r="D45" s="137">
        <v>26</v>
      </c>
      <c r="E45" s="137">
        <v>0</v>
      </c>
      <c r="F45" s="137">
        <v>0</v>
      </c>
      <c r="G45" s="137">
        <v>0</v>
      </c>
      <c r="H45" s="137">
        <v>0</v>
      </c>
      <c r="I45" s="137">
        <v>26</v>
      </c>
      <c r="J45" s="137">
        <v>0</v>
      </c>
      <c r="K45" s="137">
        <v>1</v>
      </c>
      <c r="L45" s="137">
        <v>3</v>
      </c>
      <c r="M45" s="137">
        <v>1</v>
      </c>
      <c r="N45" s="137">
        <v>1</v>
      </c>
      <c r="O45" s="137">
        <v>0</v>
      </c>
      <c r="P45" s="137">
        <v>0</v>
      </c>
      <c r="Q45" s="137">
        <v>0</v>
      </c>
      <c r="R45" s="137">
        <v>7</v>
      </c>
      <c r="S45" s="137">
        <v>0</v>
      </c>
      <c r="T45" s="137">
        <v>4</v>
      </c>
      <c r="U45" s="137">
        <v>2</v>
      </c>
      <c r="V45" s="137">
        <v>3</v>
      </c>
      <c r="W45" s="138">
        <v>3</v>
      </c>
      <c r="X45" s="138">
        <v>0</v>
      </c>
      <c r="Y45" s="138">
        <v>0</v>
      </c>
      <c r="Z45" s="138">
        <v>0</v>
      </c>
      <c r="AA45" s="137">
        <v>0</v>
      </c>
      <c r="AB45" s="137">
        <v>5</v>
      </c>
      <c r="AC45" s="137">
        <v>2</v>
      </c>
      <c r="AD45" s="137">
        <v>1</v>
      </c>
      <c r="AE45" s="137">
        <v>2</v>
      </c>
      <c r="AF45" s="137">
        <v>4</v>
      </c>
      <c r="AG45" s="137">
        <v>0</v>
      </c>
      <c r="AH45" s="137">
        <v>2</v>
      </c>
      <c r="AI45" s="137">
        <v>2</v>
      </c>
      <c r="AJ45" s="137">
        <v>0</v>
      </c>
      <c r="AK45" s="137">
        <v>1</v>
      </c>
      <c r="AL45" s="137">
        <v>0</v>
      </c>
      <c r="AM45" s="137">
        <v>0</v>
      </c>
      <c r="AN45" s="137">
        <v>1</v>
      </c>
      <c r="AO45" s="137">
        <v>2</v>
      </c>
      <c r="AP45" s="137">
        <v>0</v>
      </c>
      <c r="AQ45" s="137">
        <v>0</v>
      </c>
      <c r="AR45" s="137">
        <v>0</v>
      </c>
      <c r="AS45" s="137">
        <v>0</v>
      </c>
      <c r="AT45" s="138">
        <v>3</v>
      </c>
      <c r="AU45" s="137">
        <v>1</v>
      </c>
      <c r="AV45" s="137">
        <v>2</v>
      </c>
      <c r="AW45" s="137">
        <v>2</v>
      </c>
      <c r="AX45" s="137">
        <v>1</v>
      </c>
      <c r="AY45" s="138">
        <v>0</v>
      </c>
      <c r="AZ45" s="138">
        <v>0</v>
      </c>
      <c r="BA45" s="137">
        <v>0</v>
      </c>
      <c r="BB45" s="137">
        <v>4</v>
      </c>
      <c r="BC45" s="137">
        <v>0</v>
      </c>
      <c r="BD45" s="137">
        <v>8</v>
      </c>
      <c r="BE45" s="137">
        <v>0</v>
      </c>
      <c r="BF45" s="138">
        <v>2</v>
      </c>
      <c r="BG45" s="137">
        <v>7</v>
      </c>
      <c r="BH45" s="138">
        <v>4</v>
      </c>
      <c r="BI45" s="137">
        <v>6</v>
      </c>
      <c r="BJ45" s="137">
        <v>2</v>
      </c>
      <c r="BK45" s="137">
        <v>4</v>
      </c>
      <c r="BL45" s="137">
        <v>1</v>
      </c>
      <c r="BM45" s="138">
        <v>8</v>
      </c>
      <c r="BN45" s="138">
        <v>0</v>
      </c>
      <c r="BO45" s="138">
        <v>4</v>
      </c>
      <c r="BP45" s="138">
        <v>3</v>
      </c>
      <c r="BQ45" s="138">
        <v>2</v>
      </c>
      <c r="BR45" s="137">
        <v>15</v>
      </c>
      <c r="BS45" s="138">
        <v>0</v>
      </c>
      <c r="BT45" s="137">
        <v>3</v>
      </c>
      <c r="BU45" s="138">
        <v>5</v>
      </c>
      <c r="BV45" s="137">
        <v>0</v>
      </c>
      <c r="BW45" s="138">
        <v>0</v>
      </c>
      <c r="BX45" s="137">
        <v>0</v>
      </c>
      <c r="BY45" s="137">
        <v>4</v>
      </c>
      <c r="BZ45" s="137">
        <v>1</v>
      </c>
      <c r="CA45" s="138">
        <v>3</v>
      </c>
      <c r="CB45" s="138">
        <v>1</v>
      </c>
      <c r="CC45" s="138">
        <v>2</v>
      </c>
      <c r="CD45" s="137">
        <v>2</v>
      </c>
      <c r="CE45" s="138">
        <v>1</v>
      </c>
      <c r="CF45" s="138">
        <v>2</v>
      </c>
      <c r="CG45" s="137">
        <v>0</v>
      </c>
      <c r="CH45" s="137">
        <v>0</v>
      </c>
      <c r="CI45" s="137">
        <v>0</v>
      </c>
      <c r="CJ45" s="137">
        <v>0</v>
      </c>
      <c r="CK45" s="137">
        <v>0</v>
      </c>
      <c r="CL45" s="138">
        <v>0</v>
      </c>
      <c r="CM45" s="138">
        <v>0</v>
      </c>
      <c r="CN45" s="137">
        <v>0</v>
      </c>
      <c r="CO45" s="138">
        <v>0</v>
      </c>
      <c r="CP45" s="137">
        <v>0</v>
      </c>
      <c r="CQ45" s="138">
        <v>2</v>
      </c>
      <c r="CR45" s="137">
        <v>0</v>
      </c>
      <c r="CS45" s="138">
        <v>0</v>
      </c>
      <c r="CT45" s="137">
        <v>0</v>
      </c>
      <c r="CU45" s="138">
        <v>0</v>
      </c>
      <c r="CV45" s="137">
        <v>0</v>
      </c>
      <c r="CW45" s="137">
        <v>0</v>
      </c>
      <c r="CX45" s="138">
        <v>1</v>
      </c>
      <c r="CY45" s="138">
        <v>2</v>
      </c>
      <c r="CZ45" s="138">
        <v>1</v>
      </c>
      <c r="DA45" s="138">
        <v>1</v>
      </c>
      <c r="DB45" s="138">
        <v>3</v>
      </c>
      <c r="DC45" s="137">
        <v>0</v>
      </c>
      <c r="DD45" s="137">
        <v>0</v>
      </c>
      <c r="DE45" s="137">
        <v>0</v>
      </c>
      <c r="DF45" s="137">
        <v>0</v>
      </c>
      <c r="DG45" s="137">
        <v>0</v>
      </c>
      <c r="DH45" s="138">
        <v>3</v>
      </c>
      <c r="DI45" s="137">
        <v>0</v>
      </c>
      <c r="DJ45" s="137">
        <v>0</v>
      </c>
      <c r="DK45" s="137">
        <v>0</v>
      </c>
      <c r="DL45" s="138">
        <v>1</v>
      </c>
      <c r="DM45" s="137">
        <v>0</v>
      </c>
      <c r="DN45" s="137">
        <v>0</v>
      </c>
      <c r="DO45" s="137">
        <v>0</v>
      </c>
      <c r="DP45" s="138">
        <v>-26</v>
      </c>
      <c r="DQ45" s="138">
        <v>26</v>
      </c>
      <c r="DR45" s="138">
        <v>1</v>
      </c>
      <c r="DS45" s="137">
        <v>0</v>
      </c>
      <c r="DT45" s="137">
        <v>0</v>
      </c>
      <c r="DU45" s="138">
        <v>2</v>
      </c>
      <c r="DV45" s="137">
        <v>0</v>
      </c>
      <c r="DW45" s="137">
        <v>0</v>
      </c>
      <c r="DX45" s="137">
        <v>0</v>
      </c>
      <c r="DY45" s="137">
        <v>0</v>
      </c>
      <c r="DZ45" s="137">
        <v>0</v>
      </c>
      <c r="EA45" s="137">
        <v>0</v>
      </c>
    </row>
    <row r="46" spans="1:131" ht="18.600000000000001">
      <c r="A46" s="135" t="s">
        <v>362</v>
      </c>
      <c r="B46" s="136">
        <v>2</v>
      </c>
      <c r="C46" s="138">
        <v>0</v>
      </c>
      <c r="D46" s="137">
        <v>17</v>
      </c>
      <c r="E46" s="137">
        <v>0</v>
      </c>
      <c r="F46" s="137">
        <v>9</v>
      </c>
      <c r="G46" s="137">
        <v>0</v>
      </c>
      <c r="H46" s="137">
        <v>0</v>
      </c>
      <c r="I46" s="137">
        <v>7</v>
      </c>
      <c r="J46" s="137">
        <v>0</v>
      </c>
      <c r="K46" s="137">
        <v>0</v>
      </c>
      <c r="L46" s="137">
        <v>4</v>
      </c>
      <c r="M46" s="137">
        <v>0</v>
      </c>
      <c r="N46" s="137">
        <v>2</v>
      </c>
      <c r="O46" s="137">
        <v>17</v>
      </c>
      <c r="P46" s="137">
        <v>0</v>
      </c>
      <c r="Q46" s="137">
        <v>0</v>
      </c>
      <c r="R46" s="138">
        <v>3</v>
      </c>
      <c r="S46" s="137">
        <v>3</v>
      </c>
      <c r="T46" s="137">
        <v>4</v>
      </c>
      <c r="U46" s="137">
        <v>4</v>
      </c>
      <c r="V46" s="137">
        <v>0</v>
      </c>
      <c r="W46" s="137">
        <v>4</v>
      </c>
      <c r="X46" s="137">
        <v>3</v>
      </c>
      <c r="Y46" s="137">
        <v>10</v>
      </c>
      <c r="Z46" s="137">
        <v>0</v>
      </c>
      <c r="AA46" s="137">
        <v>0</v>
      </c>
      <c r="AB46" s="137">
        <v>3</v>
      </c>
      <c r="AC46" s="137">
        <v>0</v>
      </c>
      <c r="AD46" s="137">
        <v>0</v>
      </c>
      <c r="AE46" s="137">
        <v>1</v>
      </c>
      <c r="AF46" s="137">
        <v>3</v>
      </c>
      <c r="AG46" s="137">
        <v>0</v>
      </c>
      <c r="AH46" s="138">
        <v>0</v>
      </c>
      <c r="AI46" s="138">
        <v>0</v>
      </c>
      <c r="AJ46" s="138">
        <v>0</v>
      </c>
      <c r="AK46" s="138">
        <v>0</v>
      </c>
      <c r="AL46" s="137">
        <v>0</v>
      </c>
      <c r="AM46" s="137">
        <v>1</v>
      </c>
      <c r="AN46" s="137">
        <v>0</v>
      </c>
      <c r="AO46" s="137">
        <v>0</v>
      </c>
      <c r="AP46" s="137">
        <v>0</v>
      </c>
      <c r="AQ46" s="137">
        <v>0</v>
      </c>
      <c r="AR46" s="137">
        <v>0</v>
      </c>
      <c r="AS46" s="137">
        <v>0</v>
      </c>
      <c r="AT46" s="137">
        <v>0</v>
      </c>
      <c r="AU46" s="137">
        <v>0</v>
      </c>
      <c r="AV46" s="137">
        <v>1</v>
      </c>
      <c r="AW46" s="137">
        <v>1</v>
      </c>
      <c r="AX46" s="137">
        <v>2</v>
      </c>
      <c r="AY46" s="137">
        <v>1</v>
      </c>
      <c r="AZ46" s="137">
        <v>1</v>
      </c>
      <c r="BA46" s="137">
        <v>0</v>
      </c>
      <c r="BB46" s="138">
        <v>3</v>
      </c>
      <c r="BC46" s="137">
        <v>0</v>
      </c>
      <c r="BD46" s="138">
        <v>5</v>
      </c>
      <c r="BE46" s="137">
        <v>0</v>
      </c>
      <c r="BF46" s="137">
        <v>0</v>
      </c>
      <c r="BG46" s="137">
        <v>6</v>
      </c>
      <c r="BH46" s="138">
        <v>4</v>
      </c>
      <c r="BI46" s="138">
        <v>5</v>
      </c>
      <c r="BJ46" s="137">
        <v>6</v>
      </c>
      <c r="BK46" s="137">
        <v>7</v>
      </c>
      <c r="BL46" s="137">
        <v>0</v>
      </c>
      <c r="BM46" s="138">
        <v>5</v>
      </c>
      <c r="BN46" s="137">
        <v>0</v>
      </c>
      <c r="BO46" s="138">
        <v>1</v>
      </c>
      <c r="BP46" s="138">
        <v>3</v>
      </c>
      <c r="BQ46" s="138">
        <v>6</v>
      </c>
      <c r="BR46" s="138">
        <v>1</v>
      </c>
      <c r="BS46" s="138">
        <v>1</v>
      </c>
      <c r="BT46" s="138">
        <v>6</v>
      </c>
      <c r="BU46" s="138">
        <v>2</v>
      </c>
      <c r="BV46" s="137">
        <v>0</v>
      </c>
      <c r="BW46" s="137">
        <v>0</v>
      </c>
      <c r="BX46" s="137">
        <v>0</v>
      </c>
      <c r="BY46" s="138">
        <v>0</v>
      </c>
      <c r="BZ46" s="137">
        <v>0</v>
      </c>
      <c r="CA46" s="137">
        <v>0</v>
      </c>
      <c r="CB46" s="137">
        <v>0</v>
      </c>
      <c r="CC46" s="137">
        <v>0</v>
      </c>
      <c r="CD46" s="137">
        <v>0</v>
      </c>
      <c r="CE46" s="137">
        <v>0</v>
      </c>
      <c r="CF46" s="138">
        <v>0</v>
      </c>
      <c r="CG46" s="137">
        <v>0</v>
      </c>
      <c r="CH46" s="137">
        <v>0</v>
      </c>
      <c r="CI46" s="138">
        <v>0</v>
      </c>
      <c r="CJ46" s="138">
        <v>0</v>
      </c>
      <c r="CK46" s="137">
        <v>0</v>
      </c>
      <c r="CL46" s="137">
        <v>0</v>
      </c>
      <c r="CM46" s="137">
        <v>0</v>
      </c>
      <c r="CN46" s="137">
        <v>0</v>
      </c>
      <c r="CO46" s="137">
        <v>0</v>
      </c>
      <c r="CP46" s="137">
        <v>0</v>
      </c>
      <c r="CQ46" s="138">
        <v>0</v>
      </c>
      <c r="CR46" s="137">
        <v>0</v>
      </c>
      <c r="CS46" s="137">
        <v>0</v>
      </c>
      <c r="CT46" s="137">
        <v>0</v>
      </c>
      <c r="CU46" s="137">
        <v>0</v>
      </c>
      <c r="CV46" s="137">
        <v>0</v>
      </c>
      <c r="CW46" s="138">
        <v>1</v>
      </c>
      <c r="CX46" s="137">
        <v>0</v>
      </c>
      <c r="CY46" s="137">
        <v>0</v>
      </c>
      <c r="CZ46" s="138">
        <v>1</v>
      </c>
      <c r="DA46" s="137">
        <v>0</v>
      </c>
      <c r="DB46" s="137">
        <v>0</v>
      </c>
      <c r="DC46" s="138">
        <v>3</v>
      </c>
      <c r="DD46" s="137">
        <v>0</v>
      </c>
      <c r="DE46" s="137">
        <v>0</v>
      </c>
      <c r="DF46" s="137">
        <v>0</v>
      </c>
      <c r="DG46" s="137">
        <v>0</v>
      </c>
      <c r="DH46" s="137">
        <v>0</v>
      </c>
      <c r="DI46" s="137">
        <v>0</v>
      </c>
      <c r="DJ46" s="137">
        <v>0</v>
      </c>
      <c r="DK46" s="137">
        <v>0</v>
      </c>
      <c r="DL46" s="137">
        <v>0</v>
      </c>
      <c r="DM46" s="137">
        <v>0</v>
      </c>
      <c r="DN46" s="137">
        <v>0</v>
      </c>
      <c r="DO46" s="137">
        <v>0</v>
      </c>
      <c r="DP46" s="138">
        <v>-26</v>
      </c>
      <c r="DQ46" s="138">
        <v>26</v>
      </c>
      <c r="DR46" s="137">
        <v>0</v>
      </c>
      <c r="DS46" s="137">
        <v>0</v>
      </c>
      <c r="DT46" s="137">
        <v>0</v>
      </c>
      <c r="DU46" s="137">
        <v>0</v>
      </c>
      <c r="DV46" s="137">
        <v>0</v>
      </c>
      <c r="DW46" s="137">
        <v>0</v>
      </c>
      <c r="DX46" s="137">
        <v>0</v>
      </c>
      <c r="DY46" s="137">
        <v>0</v>
      </c>
      <c r="DZ46" s="137">
        <v>0</v>
      </c>
      <c r="EA46" s="137">
        <v>0</v>
      </c>
    </row>
    <row r="47" spans="1:131" ht="18.600000000000001">
      <c r="A47" s="135" t="s">
        <v>198</v>
      </c>
      <c r="B47" s="136">
        <v>2</v>
      </c>
      <c r="C47" s="138">
        <v>0</v>
      </c>
      <c r="D47" s="138">
        <v>20</v>
      </c>
      <c r="E47" s="138">
        <v>5</v>
      </c>
      <c r="F47" s="137">
        <v>1</v>
      </c>
      <c r="G47" s="138">
        <v>0</v>
      </c>
      <c r="H47" s="137">
        <v>0</v>
      </c>
      <c r="I47" s="137">
        <v>8</v>
      </c>
      <c r="J47" s="137">
        <v>0</v>
      </c>
      <c r="K47" s="137">
        <v>0</v>
      </c>
      <c r="L47" s="137">
        <v>3</v>
      </c>
      <c r="M47" s="137">
        <v>5</v>
      </c>
      <c r="N47" s="137">
        <v>2</v>
      </c>
      <c r="O47" s="137">
        <v>8</v>
      </c>
      <c r="P47" s="137">
        <v>0</v>
      </c>
      <c r="Q47" s="137">
        <v>0</v>
      </c>
      <c r="R47" s="138">
        <v>8</v>
      </c>
      <c r="S47" s="137">
        <v>2</v>
      </c>
      <c r="T47" s="138">
        <v>2</v>
      </c>
      <c r="U47" s="137">
        <v>1</v>
      </c>
      <c r="V47" s="138">
        <v>5</v>
      </c>
      <c r="W47" s="138">
        <v>0</v>
      </c>
      <c r="X47" s="137">
        <v>0</v>
      </c>
      <c r="Y47" s="138">
        <v>2</v>
      </c>
      <c r="Z47" s="138">
        <v>0</v>
      </c>
      <c r="AA47" s="137">
        <v>0</v>
      </c>
      <c r="AB47" s="137">
        <v>6</v>
      </c>
      <c r="AC47" s="137">
        <v>0</v>
      </c>
      <c r="AD47" s="137">
        <v>0</v>
      </c>
      <c r="AE47" s="137">
        <v>0</v>
      </c>
      <c r="AF47" s="138">
        <v>3</v>
      </c>
      <c r="AG47" s="137">
        <v>0</v>
      </c>
      <c r="AH47" s="138">
        <v>0</v>
      </c>
      <c r="AI47" s="138">
        <v>0</v>
      </c>
      <c r="AJ47" s="137">
        <v>5</v>
      </c>
      <c r="AK47" s="137">
        <v>0</v>
      </c>
      <c r="AL47" s="138">
        <v>2</v>
      </c>
      <c r="AM47" s="137">
        <v>2</v>
      </c>
      <c r="AN47" s="137">
        <v>1</v>
      </c>
      <c r="AO47" s="137">
        <v>0</v>
      </c>
      <c r="AP47" s="137">
        <v>0</v>
      </c>
      <c r="AQ47" s="137">
        <v>3</v>
      </c>
      <c r="AR47" s="137">
        <v>0</v>
      </c>
      <c r="AS47" s="137">
        <v>0</v>
      </c>
      <c r="AT47" s="137">
        <v>2</v>
      </c>
      <c r="AU47" s="137">
        <v>0</v>
      </c>
      <c r="AV47" s="137">
        <v>0</v>
      </c>
      <c r="AW47" s="138">
        <v>0</v>
      </c>
      <c r="AX47" s="138">
        <v>0</v>
      </c>
      <c r="AY47" s="137">
        <v>0</v>
      </c>
      <c r="AZ47" s="137">
        <v>0</v>
      </c>
      <c r="BA47" s="137">
        <v>0</v>
      </c>
      <c r="BB47" s="138">
        <v>0</v>
      </c>
      <c r="BC47" s="137">
        <v>0</v>
      </c>
      <c r="BD47" s="138">
        <v>0</v>
      </c>
      <c r="BE47" s="137">
        <v>0</v>
      </c>
      <c r="BF47" s="138">
        <v>0</v>
      </c>
      <c r="BG47" s="138">
        <v>0</v>
      </c>
      <c r="BH47" s="138">
        <v>2</v>
      </c>
      <c r="BI47" s="137">
        <v>5</v>
      </c>
      <c r="BJ47" s="138">
        <v>17</v>
      </c>
      <c r="BK47" s="138">
        <v>6</v>
      </c>
      <c r="BL47" s="137">
        <v>2</v>
      </c>
      <c r="BM47" s="138">
        <v>5</v>
      </c>
      <c r="BN47" s="137">
        <v>1</v>
      </c>
      <c r="BO47" s="137">
        <v>1</v>
      </c>
      <c r="BP47" s="137">
        <v>1</v>
      </c>
      <c r="BQ47" s="138">
        <v>9</v>
      </c>
      <c r="BR47" s="138">
        <v>14</v>
      </c>
      <c r="BS47" s="138">
        <v>1</v>
      </c>
      <c r="BT47" s="138">
        <v>11</v>
      </c>
      <c r="BU47" s="138">
        <v>4</v>
      </c>
      <c r="BV47" s="137">
        <v>0</v>
      </c>
      <c r="BW47" s="138">
        <v>0</v>
      </c>
      <c r="BX47" s="138">
        <v>0</v>
      </c>
      <c r="BY47" s="137">
        <v>0</v>
      </c>
      <c r="BZ47" s="137">
        <v>0</v>
      </c>
      <c r="CA47" s="138">
        <v>0</v>
      </c>
      <c r="CB47" s="138">
        <v>4</v>
      </c>
      <c r="CC47" s="138">
        <v>1</v>
      </c>
      <c r="CD47" s="138">
        <v>0</v>
      </c>
      <c r="CE47" s="138">
        <v>0</v>
      </c>
      <c r="CF47" s="137">
        <v>2</v>
      </c>
      <c r="CG47" s="137">
        <v>2</v>
      </c>
      <c r="CH47" s="137">
        <v>0</v>
      </c>
      <c r="CI47" s="138">
        <v>0</v>
      </c>
      <c r="CJ47" s="138">
        <v>0</v>
      </c>
      <c r="CK47" s="137">
        <v>0</v>
      </c>
      <c r="CL47" s="137">
        <v>1</v>
      </c>
      <c r="CM47" s="137">
        <v>5</v>
      </c>
      <c r="CN47" s="137">
        <v>2</v>
      </c>
      <c r="CO47" s="137">
        <v>0</v>
      </c>
      <c r="CP47" s="137">
        <v>0</v>
      </c>
      <c r="CQ47" s="137">
        <v>3</v>
      </c>
      <c r="CR47" s="137">
        <v>0</v>
      </c>
      <c r="CS47" s="137">
        <v>0</v>
      </c>
      <c r="CT47" s="137">
        <v>1</v>
      </c>
      <c r="CU47" s="137">
        <v>1</v>
      </c>
      <c r="CV47" s="137">
        <v>0</v>
      </c>
      <c r="CW47" s="137">
        <v>0</v>
      </c>
      <c r="CX47" s="137">
        <v>0</v>
      </c>
      <c r="CY47" s="138">
        <v>2</v>
      </c>
      <c r="CZ47" s="137">
        <v>0</v>
      </c>
      <c r="DA47" s="137">
        <v>0</v>
      </c>
      <c r="DB47" s="137">
        <v>0</v>
      </c>
      <c r="DC47" s="137">
        <v>0</v>
      </c>
      <c r="DD47" s="137">
        <v>0</v>
      </c>
      <c r="DE47" s="137">
        <v>0</v>
      </c>
      <c r="DF47" s="138">
        <v>2</v>
      </c>
      <c r="DG47" s="137">
        <v>0</v>
      </c>
      <c r="DH47" s="138">
        <v>3</v>
      </c>
      <c r="DI47" s="137">
        <v>0</v>
      </c>
      <c r="DJ47" s="137">
        <v>0</v>
      </c>
      <c r="DK47" s="137">
        <v>0</v>
      </c>
      <c r="DL47" s="137">
        <v>0</v>
      </c>
      <c r="DM47" s="138">
        <v>1</v>
      </c>
      <c r="DN47" s="137">
        <v>0</v>
      </c>
      <c r="DO47" s="137">
        <v>0</v>
      </c>
      <c r="DP47" s="138">
        <v>-26</v>
      </c>
      <c r="DQ47" s="138">
        <v>26</v>
      </c>
      <c r="DR47" s="137">
        <v>0</v>
      </c>
      <c r="DS47" s="138">
        <v>7</v>
      </c>
      <c r="DT47" s="138">
        <v>9</v>
      </c>
      <c r="DU47" s="138">
        <v>3</v>
      </c>
      <c r="DV47" s="138">
        <v>4</v>
      </c>
      <c r="DW47" s="137">
        <v>0</v>
      </c>
      <c r="DX47" s="137">
        <v>0</v>
      </c>
      <c r="DY47" s="137">
        <v>0</v>
      </c>
      <c r="DZ47" s="137">
        <v>0</v>
      </c>
      <c r="EA47" s="137">
        <v>0</v>
      </c>
    </row>
    <row r="48" spans="1:131" ht="18.600000000000001">
      <c r="A48" s="135" t="s">
        <v>220</v>
      </c>
      <c r="B48" s="136">
        <v>2</v>
      </c>
      <c r="C48" s="137">
        <v>0</v>
      </c>
      <c r="D48" s="137">
        <v>11</v>
      </c>
      <c r="E48" s="137">
        <v>1</v>
      </c>
      <c r="F48" s="138">
        <v>5</v>
      </c>
      <c r="G48" s="138">
        <v>0</v>
      </c>
      <c r="H48" s="137">
        <v>0</v>
      </c>
      <c r="I48" s="137">
        <v>7</v>
      </c>
      <c r="J48" s="137">
        <v>0</v>
      </c>
      <c r="K48" s="137">
        <v>1</v>
      </c>
      <c r="L48" s="138">
        <v>0</v>
      </c>
      <c r="M48" s="138">
        <v>0</v>
      </c>
      <c r="N48" s="138">
        <v>3</v>
      </c>
      <c r="O48" s="138">
        <v>4</v>
      </c>
      <c r="P48" s="137">
        <v>1</v>
      </c>
      <c r="Q48" s="137">
        <v>0</v>
      </c>
      <c r="R48" s="138">
        <v>2</v>
      </c>
      <c r="S48" s="137">
        <v>0</v>
      </c>
      <c r="T48" s="138">
        <v>0</v>
      </c>
      <c r="U48" s="138">
        <v>3</v>
      </c>
      <c r="V48" s="137">
        <v>6</v>
      </c>
      <c r="W48" s="138">
        <v>5</v>
      </c>
      <c r="X48" s="138">
        <v>0</v>
      </c>
      <c r="Y48" s="138">
        <v>8</v>
      </c>
      <c r="Z48" s="137">
        <v>3</v>
      </c>
      <c r="AA48" s="137">
        <v>0</v>
      </c>
      <c r="AB48" s="138">
        <v>2</v>
      </c>
      <c r="AC48" s="137">
        <v>0</v>
      </c>
      <c r="AD48" s="137">
        <v>0</v>
      </c>
      <c r="AE48" s="138">
        <v>2</v>
      </c>
      <c r="AF48" s="138">
        <v>1</v>
      </c>
      <c r="AG48" s="137">
        <v>0</v>
      </c>
      <c r="AH48" s="137">
        <v>3</v>
      </c>
      <c r="AI48" s="137">
        <v>2</v>
      </c>
      <c r="AJ48" s="137">
        <v>0</v>
      </c>
      <c r="AK48" s="137">
        <v>0</v>
      </c>
      <c r="AL48" s="137">
        <v>3</v>
      </c>
      <c r="AM48" s="137">
        <v>0</v>
      </c>
      <c r="AN48" s="137">
        <v>0</v>
      </c>
      <c r="AO48" s="137">
        <v>0</v>
      </c>
      <c r="AP48" s="138">
        <v>0</v>
      </c>
      <c r="AQ48" s="137">
        <v>3</v>
      </c>
      <c r="AR48" s="137">
        <v>0</v>
      </c>
      <c r="AS48" s="137">
        <v>0</v>
      </c>
      <c r="AT48" s="138">
        <v>0</v>
      </c>
      <c r="AU48" s="137">
        <v>1</v>
      </c>
      <c r="AV48" s="137">
        <v>0</v>
      </c>
      <c r="AW48" s="137">
        <v>0</v>
      </c>
      <c r="AX48" s="138">
        <v>2</v>
      </c>
      <c r="AY48" s="137">
        <v>1</v>
      </c>
      <c r="AZ48" s="138">
        <v>3</v>
      </c>
      <c r="BA48" s="137">
        <v>1</v>
      </c>
      <c r="BB48" s="138">
        <v>2</v>
      </c>
      <c r="BC48" s="137">
        <v>0</v>
      </c>
      <c r="BD48" s="137">
        <v>5</v>
      </c>
      <c r="BE48" s="138">
        <v>0</v>
      </c>
      <c r="BF48" s="138">
        <v>5</v>
      </c>
      <c r="BG48" s="138">
        <v>4</v>
      </c>
      <c r="BH48" s="137">
        <v>8</v>
      </c>
      <c r="BI48" s="138">
        <v>3</v>
      </c>
      <c r="BJ48" s="137">
        <v>5</v>
      </c>
      <c r="BK48" s="138">
        <v>5</v>
      </c>
      <c r="BL48" s="137">
        <v>0</v>
      </c>
      <c r="BM48" s="138">
        <v>4</v>
      </c>
      <c r="BN48" s="137">
        <v>0</v>
      </c>
      <c r="BO48" s="137">
        <v>3</v>
      </c>
      <c r="BP48" s="137">
        <v>2</v>
      </c>
      <c r="BQ48" s="138">
        <v>1</v>
      </c>
      <c r="BR48" s="138">
        <v>5</v>
      </c>
      <c r="BS48" s="138">
        <v>5</v>
      </c>
      <c r="BT48" s="138">
        <v>2</v>
      </c>
      <c r="BU48" s="138">
        <v>2</v>
      </c>
      <c r="BV48" s="137">
        <v>0</v>
      </c>
      <c r="BW48" s="138">
        <v>0</v>
      </c>
      <c r="BX48" s="137">
        <v>1</v>
      </c>
      <c r="BY48" s="137">
        <v>3</v>
      </c>
      <c r="BZ48" s="138">
        <v>0</v>
      </c>
      <c r="CA48" s="138">
        <v>1</v>
      </c>
      <c r="CB48" s="138">
        <v>1</v>
      </c>
      <c r="CC48" s="138">
        <v>1</v>
      </c>
      <c r="CD48" s="138">
        <v>2</v>
      </c>
      <c r="CE48" s="137">
        <v>6</v>
      </c>
      <c r="CF48" s="137">
        <v>0</v>
      </c>
      <c r="CG48" s="137">
        <v>0</v>
      </c>
      <c r="CH48" s="137">
        <v>1</v>
      </c>
      <c r="CI48" s="137">
        <v>-16</v>
      </c>
      <c r="CJ48" s="137">
        <v>26</v>
      </c>
      <c r="CK48" s="137">
        <v>0</v>
      </c>
      <c r="CL48" s="137">
        <v>6</v>
      </c>
      <c r="CM48" s="137">
        <v>4</v>
      </c>
      <c r="CN48" s="137">
        <v>4</v>
      </c>
      <c r="CO48" s="137">
        <v>2</v>
      </c>
      <c r="CP48" s="137">
        <v>0</v>
      </c>
      <c r="CQ48" s="138">
        <v>1</v>
      </c>
      <c r="CR48" s="137">
        <v>2</v>
      </c>
      <c r="CS48" s="137">
        <v>2</v>
      </c>
      <c r="CT48" s="138">
        <v>1</v>
      </c>
      <c r="CU48" s="138">
        <v>1</v>
      </c>
      <c r="CV48" s="138">
        <v>2</v>
      </c>
      <c r="CW48" s="138">
        <v>2</v>
      </c>
      <c r="CX48" s="137">
        <v>0</v>
      </c>
      <c r="CY48" s="138">
        <v>2</v>
      </c>
      <c r="CZ48" s="138">
        <v>1</v>
      </c>
      <c r="DA48" s="138">
        <v>1</v>
      </c>
      <c r="DB48" s="138">
        <v>3</v>
      </c>
      <c r="DC48" s="138">
        <v>1</v>
      </c>
      <c r="DD48" s="138">
        <v>2</v>
      </c>
      <c r="DE48" s="138">
        <v>1</v>
      </c>
      <c r="DF48" s="138">
        <v>2</v>
      </c>
      <c r="DG48" s="138">
        <v>2</v>
      </c>
      <c r="DH48" s="137">
        <v>0</v>
      </c>
      <c r="DI48" s="138">
        <v>2</v>
      </c>
      <c r="DJ48" s="138">
        <v>3</v>
      </c>
      <c r="DK48" s="138">
        <v>2</v>
      </c>
      <c r="DL48" s="138">
        <v>6</v>
      </c>
      <c r="DM48" s="138">
        <v>5</v>
      </c>
      <c r="DN48" s="138">
        <v>2</v>
      </c>
      <c r="DO48" s="138">
        <v>2</v>
      </c>
      <c r="DP48" s="138">
        <v>-20</v>
      </c>
      <c r="DQ48" s="138">
        <v>28</v>
      </c>
      <c r="DR48" s="137">
        <v>0</v>
      </c>
      <c r="DS48" s="137">
        <v>0</v>
      </c>
      <c r="DT48" s="138">
        <v>3</v>
      </c>
      <c r="DU48" s="138">
        <v>1</v>
      </c>
      <c r="DV48" s="137">
        <v>0</v>
      </c>
      <c r="DW48" s="138">
        <v>2</v>
      </c>
      <c r="DX48" s="138">
        <v>1</v>
      </c>
      <c r="DY48" s="138">
        <v>1</v>
      </c>
      <c r="DZ48" s="138">
        <v>1</v>
      </c>
      <c r="EA48" s="138">
        <v>1</v>
      </c>
    </row>
    <row r="49" spans="1:131" ht="18.600000000000001">
      <c r="A49" s="135" t="s">
        <v>115</v>
      </c>
      <c r="B49" s="136">
        <v>2</v>
      </c>
      <c r="C49" s="137">
        <v>0</v>
      </c>
      <c r="D49" s="137">
        <v>3</v>
      </c>
      <c r="E49" s="137">
        <v>0</v>
      </c>
      <c r="F49" s="137">
        <v>19</v>
      </c>
      <c r="G49" s="137">
        <v>4</v>
      </c>
      <c r="H49" s="137">
        <v>0</v>
      </c>
      <c r="I49" s="137">
        <v>16</v>
      </c>
      <c r="J49" s="137">
        <v>0</v>
      </c>
      <c r="K49" s="137">
        <v>0</v>
      </c>
      <c r="L49" s="137">
        <v>0</v>
      </c>
      <c r="M49" s="137">
        <v>0</v>
      </c>
      <c r="N49" s="137">
        <v>0</v>
      </c>
      <c r="O49" s="137">
        <v>0</v>
      </c>
      <c r="P49" s="137">
        <v>0</v>
      </c>
      <c r="Q49" s="137">
        <v>7</v>
      </c>
      <c r="R49" s="137">
        <v>3</v>
      </c>
      <c r="S49" s="137">
        <v>0</v>
      </c>
      <c r="T49" s="137">
        <v>0</v>
      </c>
      <c r="U49" s="137">
        <v>0</v>
      </c>
      <c r="V49" s="137">
        <v>13</v>
      </c>
      <c r="W49" s="137">
        <v>0</v>
      </c>
      <c r="X49" s="137">
        <v>0</v>
      </c>
      <c r="Y49" s="137">
        <v>0</v>
      </c>
      <c r="Z49" s="137">
        <v>0</v>
      </c>
      <c r="AA49" s="137">
        <v>0</v>
      </c>
      <c r="AB49" s="138">
        <v>0</v>
      </c>
      <c r="AC49" s="137">
        <v>0</v>
      </c>
      <c r="AD49" s="137">
        <v>0</v>
      </c>
      <c r="AE49" s="137">
        <v>2</v>
      </c>
      <c r="AF49" s="138">
        <v>0</v>
      </c>
      <c r="AG49" s="137">
        <v>0</v>
      </c>
      <c r="AH49" s="137">
        <v>1</v>
      </c>
      <c r="AI49" s="137">
        <v>1</v>
      </c>
      <c r="AJ49" s="137">
        <v>1</v>
      </c>
      <c r="AK49" s="137">
        <v>3</v>
      </c>
      <c r="AL49" s="137">
        <v>2</v>
      </c>
      <c r="AM49" s="137">
        <v>4</v>
      </c>
      <c r="AN49" s="137">
        <v>0</v>
      </c>
      <c r="AO49" s="137">
        <v>0</v>
      </c>
      <c r="AP49" s="137">
        <v>3</v>
      </c>
      <c r="AQ49" s="137">
        <v>0</v>
      </c>
      <c r="AR49" s="137">
        <v>1</v>
      </c>
      <c r="AS49" s="137">
        <v>3</v>
      </c>
      <c r="AT49" s="137">
        <v>1</v>
      </c>
      <c r="AU49" s="137">
        <v>0</v>
      </c>
      <c r="AV49" s="137">
        <v>5</v>
      </c>
      <c r="AW49" s="137">
        <v>0</v>
      </c>
      <c r="AX49" s="137">
        <v>2</v>
      </c>
      <c r="AY49" s="137">
        <v>3</v>
      </c>
      <c r="AZ49" s="138">
        <v>3</v>
      </c>
      <c r="BA49" s="137">
        <v>0</v>
      </c>
      <c r="BB49" s="138">
        <v>0</v>
      </c>
      <c r="BC49" s="138">
        <v>0</v>
      </c>
      <c r="BD49" s="138">
        <v>5</v>
      </c>
      <c r="BE49" s="138">
        <v>2</v>
      </c>
      <c r="BF49" s="138">
        <v>8</v>
      </c>
      <c r="BG49" s="138">
        <v>5</v>
      </c>
      <c r="BH49" s="138">
        <v>4</v>
      </c>
      <c r="BI49" s="137">
        <v>4</v>
      </c>
      <c r="BJ49" s="138">
        <v>1</v>
      </c>
      <c r="BK49" s="138">
        <v>3</v>
      </c>
      <c r="BL49" s="137">
        <v>0</v>
      </c>
      <c r="BM49" s="138">
        <v>5</v>
      </c>
      <c r="BN49" s="137">
        <v>0</v>
      </c>
      <c r="BO49" s="137">
        <v>1</v>
      </c>
      <c r="BP49" s="137">
        <v>1</v>
      </c>
      <c r="BQ49" s="138">
        <v>5</v>
      </c>
      <c r="BR49" s="138">
        <v>1</v>
      </c>
      <c r="BS49" s="138">
        <v>3</v>
      </c>
      <c r="BT49" s="138">
        <v>11</v>
      </c>
      <c r="BU49" s="138">
        <v>3</v>
      </c>
      <c r="BV49" s="137">
        <v>0</v>
      </c>
      <c r="BW49" s="138">
        <v>0</v>
      </c>
      <c r="BX49" s="137">
        <v>0</v>
      </c>
      <c r="BY49" s="137">
        <v>8</v>
      </c>
      <c r="BZ49" s="137">
        <v>1</v>
      </c>
      <c r="CA49" s="138">
        <v>6</v>
      </c>
      <c r="CB49" s="137">
        <v>5</v>
      </c>
      <c r="CC49" s="138">
        <v>2</v>
      </c>
      <c r="CD49" s="138">
        <v>1</v>
      </c>
      <c r="CE49" s="138">
        <v>1</v>
      </c>
      <c r="CF49" s="138">
        <v>3</v>
      </c>
      <c r="CG49" s="138">
        <v>2</v>
      </c>
      <c r="CH49" s="137">
        <v>2</v>
      </c>
      <c r="CI49" s="138">
        <v>0</v>
      </c>
      <c r="CJ49" s="138">
        <v>2</v>
      </c>
      <c r="CK49" s="137">
        <v>0</v>
      </c>
      <c r="CL49" s="138">
        <v>0</v>
      </c>
      <c r="CM49" s="138">
        <v>2</v>
      </c>
      <c r="CN49" s="138">
        <v>2</v>
      </c>
      <c r="CO49" s="138">
        <v>2</v>
      </c>
      <c r="CP49" s="137">
        <v>0</v>
      </c>
      <c r="CQ49" s="137">
        <v>0</v>
      </c>
      <c r="CR49" s="138">
        <v>2</v>
      </c>
      <c r="CS49" s="137">
        <v>1</v>
      </c>
      <c r="CT49" s="137">
        <v>2</v>
      </c>
      <c r="CU49" s="137">
        <v>1</v>
      </c>
      <c r="CV49" s="137">
        <v>0</v>
      </c>
      <c r="CW49" s="137">
        <v>0</v>
      </c>
      <c r="CX49" s="137">
        <v>0</v>
      </c>
      <c r="CY49" s="137">
        <v>0</v>
      </c>
      <c r="CZ49" s="138">
        <v>1</v>
      </c>
      <c r="DA49" s="138">
        <v>1</v>
      </c>
      <c r="DB49" s="137">
        <v>0</v>
      </c>
      <c r="DC49" s="138">
        <v>1</v>
      </c>
      <c r="DD49" s="138">
        <v>1</v>
      </c>
      <c r="DE49" s="137">
        <v>0</v>
      </c>
      <c r="DF49" s="138">
        <v>1</v>
      </c>
      <c r="DG49" s="138">
        <v>1</v>
      </c>
      <c r="DH49" s="137">
        <v>0</v>
      </c>
      <c r="DI49" s="137">
        <v>0</v>
      </c>
      <c r="DJ49" s="137">
        <v>0</v>
      </c>
      <c r="DK49" s="138">
        <v>1</v>
      </c>
      <c r="DL49" s="137">
        <v>0</v>
      </c>
      <c r="DM49" s="137">
        <v>0</v>
      </c>
      <c r="DN49" s="137">
        <v>0</v>
      </c>
      <c r="DO49" s="137">
        <v>0</v>
      </c>
      <c r="DP49" s="138">
        <v>-26</v>
      </c>
      <c r="DQ49" s="138">
        <v>26</v>
      </c>
      <c r="DR49" s="137">
        <v>0</v>
      </c>
      <c r="DS49" s="137">
        <v>0</v>
      </c>
      <c r="DT49" s="137">
        <v>0</v>
      </c>
      <c r="DU49" s="137">
        <v>0</v>
      </c>
      <c r="DV49" s="137">
        <v>0</v>
      </c>
      <c r="DW49" s="137">
        <v>0</v>
      </c>
      <c r="DX49" s="137">
        <v>0</v>
      </c>
      <c r="DY49" s="137">
        <v>0</v>
      </c>
      <c r="DZ49" s="137">
        <v>0</v>
      </c>
      <c r="EA49" s="137">
        <v>0</v>
      </c>
    </row>
    <row r="50" spans="1:131" ht="18.600000000000001">
      <c r="A50" s="135" t="s">
        <v>125</v>
      </c>
      <c r="B50" s="136">
        <v>2</v>
      </c>
      <c r="C50" s="138">
        <v>0</v>
      </c>
      <c r="D50" s="138">
        <v>19</v>
      </c>
      <c r="E50" s="138">
        <v>4</v>
      </c>
      <c r="F50" s="137">
        <v>3</v>
      </c>
      <c r="G50" s="137">
        <v>0</v>
      </c>
      <c r="H50" s="137">
        <v>0</v>
      </c>
      <c r="I50" s="137">
        <v>21</v>
      </c>
      <c r="J50" s="137">
        <v>0</v>
      </c>
      <c r="K50" s="137">
        <v>0</v>
      </c>
      <c r="L50" s="137">
        <v>1</v>
      </c>
      <c r="M50" s="137">
        <v>0</v>
      </c>
      <c r="N50" s="137">
        <v>0</v>
      </c>
      <c r="O50" s="137">
        <v>0</v>
      </c>
      <c r="P50" s="137">
        <v>1</v>
      </c>
      <c r="Q50" s="137">
        <v>0</v>
      </c>
      <c r="R50" s="137">
        <v>4</v>
      </c>
      <c r="S50" s="137">
        <v>0</v>
      </c>
      <c r="T50" s="138">
        <v>0</v>
      </c>
      <c r="U50" s="137">
        <v>1</v>
      </c>
      <c r="V50" s="138">
        <v>3</v>
      </c>
      <c r="W50" s="138">
        <v>9</v>
      </c>
      <c r="X50" s="137">
        <v>1</v>
      </c>
      <c r="Y50" s="137">
        <v>2</v>
      </c>
      <c r="Z50" s="137">
        <v>1</v>
      </c>
      <c r="AA50" s="137">
        <v>0</v>
      </c>
      <c r="AB50" s="137">
        <v>4</v>
      </c>
      <c r="AC50" s="137">
        <v>0</v>
      </c>
      <c r="AD50" s="137">
        <v>0</v>
      </c>
      <c r="AE50" s="138">
        <v>0</v>
      </c>
      <c r="AF50" s="137">
        <v>4</v>
      </c>
      <c r="AG50" s="137">
        <v>0</v>
      </c>
      <c r="AH50" s="137">
        <v>2</v>
      </c>
      <c r="AI50" s="137">
        <v>3</v>
      </c>
      <c r="AJ50" s="137">
        <v>0</v>
      </c>
      <c r="AK50" s="137">
        <v>0</v>
      </c>
      <c r="AL50" s="137">
        <v>0</v>
      </c>
      <c r="AM50" s="137">
        <v>0</v>
      </c>
      <c r="AN50" s="137">
        <v>0</v>
      </c>
      <c r="AO50" s="137">
        <v>0</v>
      </c>
      <c r="AP50" s="137">
        <v>0</v>
      </c>
      <c r="AQ50" s="137">
        <v>4</v>
      </c>
      <c r="AR50" s="137">
        <v>0</v>
      </c>
      <c r="AS50" s="137">
        <v>0</v>
      </c>
      <c r="AT50" s="138">
        <v>0</v>
      </c>
      <c r="AU50" s="138">
        <v>0</v>
      </c>
      <c r="AV50" s="137">
        <v>0</v>
      </c>
      <c r="AW50" s="138">
        <v>1</v>
      </c>
      <c r="AX50" s="138">
        <v>0</v>
      </c>
      <c r="AY50" s="138">
        <v>2</v>
      </c>
      <c r="AZ50" s="137">
        <v>3</v>
      </c>
      <c r="BA50" s="137">
        <v>0</v>
      </c>
      <c r="BB50" s="138">
        <v>4</v>
      </c>
      <c r="BC50" s="137">
        <v>0</v>
      </c>
      <c r="BD50" s="137">
        <v>9</v>
      </c>
      <c r="BE50" s="137">
        <v>2</v>
      </c>
      <c r="BF50" s="137">
        <v>5</v>
      </c>
      <c r="BG50" s="137">
        <v>1</v>
      </c>
      <c r="BH50" s="137">
        <v>6</v>
      </c>
      <c r="BI50" s="138">
        <v>2</v>
      </c>
      <c r="BJ50" s="137">
        <v>5</v>
      </c>
      <c r="BK50" s="138">
        <v>10</v>
      </c>
      <c r="BL50" s="137">
        <v>2</v>
      </c>
      <c r="BM50" s="138">
        <v>3</v>
      </c>
      <c r="BN50" s="137">
        <v>0</v>
      </c>
      <c r="BO50" s="137">
        <v>2</v>
      </c>
      <c r="BP50" s="138">
        <v>1</v>
      </c>
      <c r="BQ50" s="138">
        <v>5</v>
      </c>
      <c r="BR50" s="138">
        <v>1</v>
      </c>
      <c r="BS50" s="138">
        <v>3</v>
      </c>
      <c r="BT50" s="138">
        <v>0</v>
      </c>
      <c r="BU50" s="138">
        <v>1</v>
      </c>
      <c r="BV50" s="137">
        <v>0</v>
      </c>
      <c r="BW50" s="137">
        <v>0</v>
      </c>
      <c r="BX50" s="137">
        <v>0</v>
      </c>
      <c r="BY50" s="138">
        <v>0</v>
      </c>
      <c r="BZ50" s="137">
        <v>0</v>
      </c>
      <c r="CA50" s="137">
        <v>0</v>
      </c>
      <c r="CB50" s="138">
        <v>0</v>
      </c>
      <c r="CC50" s="137">
        <v>0</v>
      </c>
      <c r="CD50" s="137">
        <v>0</v>
      </c>
      <c r="CE50" s="138">
        <v>0</v>
      </c>
      <c r="CF50" s="137">
        <v>0</v>
      </c>
      <c r="CG50" s="137">
        <v>0</v>
      </c>
      <c r="CH50" s="138">
        <v>3</v>
      </c>
      <c r="CI50" s="138">
        <v>3</v>
      </c>
      <c r="CJ50" s="137">
        <v>0</v>
      </c>
      <c r="CK50" s="137">
        <v>0</v>
      </c>
      <c r="CL50" s="138">
        <v>1</v>
      </c>
      <c r="CM50" s="137">
        <v>1</v>
      </c>
      <c r="CN50" s="137">
        <v>0</v>
      </c>
      <c r="CO50" s="137">
        <v>4</v>
      </c>
      <c r="CP50" s="137">
        <v>3</v>
      </c>
      <c r="CQ50" s="137">
        <v>0</v>
      </c>
      <c r="CR50" s="138">
        <v>5</v>
      </c>
      <c r="CS50" s="138">
        <v>0</v>
      </c>
      <c r="CT50" s="138">
        <v>2</v>
      </c>
      <c r="CU50" s="138">
        <v>2</v>
      </c>
      <c r="CV50" s="137">
        <v>0</v>
      </c>
      <c r="CW50" s="138">
        <v>1</v>
      </c>
      <c r="CX50" s="137">
        <v>0</v>
      </c>
      <c r="CY50" s="137">
        <v>0</v>
      </c>
      <c r="CZ50" s="138">
        <v>2</v>
      </c>
      <c r="DA50" s="137">
        <v>0</v>
      </c>
      <c r="DB50" s="138">
        <v>11</v>
      </c>
      <c r="DC50" s="137">
        <v>0</v>
      </c>
      <c r="DD50" s="137">
        <v>0</v>
      </c>
      <c r="DE50" s="137">
        <v>0</v>
      </c>
      <c r="DF50" s="137">
        <v>0</v>
      </c>
      <c r="DG50" s="137">
        <v>0</v>
      </c>
      <c r="DH50" s="137">
        <v>0</v>
      </c>
      <c r="DI50" s="137">
        <v>0</v>
      </c>
      <c r="DJ50" s="137">
        <v>0</v>
      </c>
      <c r="DK50" s="137">
        <v>0</v>
      </c>
      <c r="DL50" s="137">
        <v>0</v>
      </c>
      <c r="DM50" s="137">
        <v>0</v>
      </c>
      <c r="DN50" s="137">
        <v>0</v>
      </c>
      <c r="DO50" s="137">
        <v>0</v>
      </c>
      <c r="DP50" s="138">
        <v>-26</v>
      </c>
      <c r="DQ50" s="138">
        <v>26</v>
      </c>
      <c r="DR50" s="137">
        <v>0</v>
      </c>
      <c r="DS50" s="137">
        <v>0</v>
      </c>
      <c r="DT50" s="137">
        <v>0</v>
      </c>
      <c r="DU50" s="137">
        <v>0</v>
      </c>
      <c r="DV50" s="137">
        <v>0</v>
      </c>
      <c r="DW50" s="137">
        <v>0</v>
      </c>
      <c r="DX50" s="137">
        <v>0</v>
      </c>
      <c r="DY50" s="137">
        <v>0</v>
      </c>
      <c r="DZ50" s="137">
        <v>0</v>
      </c>
      <c r="EA50" s="137">
        <v>0</v>
      </c>
    </row>
    <row r="51" spans="1:131" ht="18.600000000000001">
      <c r="A51" s="135" t="s">
        <v>193</v>
      </c>
      <c r="B51" s="136">
        <v>2</v>
      </c>
      <c r="C51" s="138">
        <v>0</v>
      </c>
      <c r="D51" s="137">
        <v>0</v>
      </c>
      <c r="E51" s="137">
        <v>0</v>
      </c>
      <c r="F51" s="138">
        <v>24</v>
      </c>
      <c r="G51" s="138">
        <v>0</v>
      </c>
      <c r="H51" s="137">
        <v>0</v>
      </c>
      <c r="I51" s="138">
        <v>11</v>
      </c>
      <c r="J51" s="137">
        <v>3</v>
      </c>
      <c r="K51" s="137">
        <v>0</v>
      </c>
      <c r="L51" s="137">
        <v>0</v>
      </c>
      <c r="M51" s="137">
        <v>0</v>
      </c>
      <c r="N51" s="137">
        <v>10</v>
      </c>
      <c r="O51" s="137">
        <v>7</v>
      </c>
      <c r="P51" s="137">
        <v>0</v>
      </c>
      <c r="Q51" s="137">
        <v>0</v>
      </c>
      <c r="R51" s="137">
        <v>10</v>
      </c>
      <c r="S51" s="137">
        <v>1</v>
      </c>
      <c r="T51" s="137">
        <v>2</v>
      </c>
      <c r="U51" s="138">
        <v>3</v>
      </c>
      <c r="V51" s="137">
        <v>2</v>
      </c>
      <c r="W51" s="138">
        <v>4</v>
      </c>
      <c r="X51" s="137">
        <v>0</v>
      </c>
      <c r="Y51" s="137">
        <v>1</v>
      </c>
      <c r="Z51" s="138">
        <v>0</v>
      </c>
      <c r="AA51" s="137">
        <v>0</v>
      </c>
      <c r="AB51" s="138">
        <v>6</v>
      </c>
      <c r="AC51" s="137">
        <v>0</v>
      </c>
      <c r="AD51" s="137">
        <v>0</v>
      </c>
      <c r="AE51" s="137">
        <v>1</v>
      </c>
      <c r="AF51" s="138">
        <v>5</v>
      </c>
      <c r="AG51" s="137">
        <v>0</v>
      </c>
      <c r="AH51" s="137">
        <v>1</v>
      </c>
      <c r="AI51" s="138">
        <v>1</v>
      </c>
      <c r="AJ51" s="137">
        <v>0</v>
      </c>
      <c r="AK51" s="137">
        <v>0</v>
      </c>
      <c r="AL51" s="137">
        <v>2</v>
      </c>
      <c r="AM51" s="137">
        <v>0</v>
      </c>
      <c r="AN51" s="137">
        <v>0</v>
      </c>
      <c r="AO51" s="137">
        <v>0</v>
      </c>
      <c r="AP51" s="137">
        <v>0</v>
      </c>
      <c r="AQ51" s="137">
        <v>0</v>
      </c>
      <c r="AR51" s="137">
        <v>1</v>
      </c>
      <c r="AS51" s="137">
        <v>0</v>
      </c>
      <c r="AT51" s="138">
        <v>3</v>
      </c>
      <c r="AU51" s="137">
        <v>0</v>
      </c>
      <c r="AV51" s="137">
        <v>0</v>
      </c>
      <c r="AW51" s="137">
        <v>0</v>
      </c>
      <c r="AX51" s="137">
        <v>1</v>
      </c>
      <c r="AY51" s="137">
        <v>0</v>
      </c>
      <c r="AZ51" s="137">
        <v>0</v>
      </c>
      <c r="BA51" s="137">
        <v>0</v>
      </c>
      <c r="BB51" s="138">
        <v>2</v>
      </c>
      <c r="BC51" s="137">
        <v>0</v>
      </c>
      <c r="BD51" s="138">
        <v>0</v>
      </c>
      <c r="BE51" s="137">
        <v>0</v>
      </c>
      <c r="BF51" s="138">
        <v>2</v>
      </c>
      <c r="BG51" s="138">
        <v>5</v>
      </c>
      <c r="BH51" s="138">
        <v>5</v>
      </c>
      <c r="BI51" s="138">
        <v>10</v>
      </c>
      <c r="BJ51" s="138">
        <v>5</v>
      </c>
      <c r="BK51" s="138">
        <v>1</v>
      </c>
      <c r="BL51" s="137">
        <v>0</v>
      </c>
      <c r="BM51" s="138">
        <v>6</v>
      </c>
      <c r="BN51" s="137">
        <v>0</v>
      </c>
      <c r="BO51" s="138">
        <v>0</v>
      </c>
      <c r="BP51" s="138">
        <v>1</v>
      </c>
      <c r="BQ51" s="138">
        <v>6</v>
      </c>
      <c r="BR51" s="137">
        <v>12</v>
      </c>
      <c r="BS51" s="137">
        <v>1</v>
      </c>
      <c r="BT51" s="138">
        <v>4</v>
      </c>
      <c r="BU51" s="138">
        <v>4</v>
      </c>
      <c r="BV51" s="137">
        <v>0</v>
      </c>
      <c r="BW51" s="137">
        <v>0</v>
      </c>
      <c r="BX51" s="137">
        <v>0</v>
      </c>
      <c r="BY51" s="137">
        <v>0</v>
      </c>
      <c r="BZ51" s="137">
        <v>0</v>
      </c>
      <c r="CA51" s="137">
        <v>0</v>
      </c>
      <c r="CB51" s="137">
        <v>0</v>
      </c>
      <c r="CC51" s="137">
        <v>0</v>
      </c>
      <c r="CD51" s="137">
        <v>0</v>
      </c>
      <c r="CE51" s="137">
        <v>0</v>
      </c>
      <c r="CF51" s="138">
        <v>0</v>
      </c>
      <c r="CG51" s="137">
        <v>0</v>
      </c>
      <c r="CH51" s="138">
        <v>0</v>
      </c>
      <c r="CI51" s="137">
        <v>0</v>
      </c>
      <c r="CJ51" s="138">
        <v>0</v>
      </c>
      <c r="CK51" s="137">
        <v>0</v>
      </c>
      <c r="CL51" s="137">
        <v>3</v>
      </c>
      <c r="CM51" s="138">
        <v>0</v>
      </c>
      <c r="CN51" s="137">
        <v>0</v>
      </c>
      <c r="CO51" s="138">
        <v>0</v>
      </c>
      <c r="CP51" s="138">
        <v>0</v>
      </c>
      <c r="CQ51" s="138">
        <v>3</v>
      </c>
      <c r="CR51" s="138">
        <v>2</v>
      </c>
      <c r="CS51" s="138">
        <v>1</v>
      </c>
      <c r="CT51" s="138">
        <v>0</v>
      </c>
      <c r="CU51" s="138">
        <v>0</v>
      </c>
      <c r="CV51" s="137">
        <v>0</v>
      </c>
      <c r="CW51" s="138">
        <v>2</v>
      </c>
      <c r="CX51" s="137">
        <v>0</v>
      </c>
      <c r="CY51" s="138">
        <v>2</v>
      </c>
      <c r="CZ51" s="137">
        <v>0</v>
      </c>
      <c r="DA51" s="137">
        <v>0</v>
      </c>
      <c r="DB51" s="137">
        <v>0</v>
      </c>
      <c r="DC51" s="137">
        <v>0</v>
      </c>
      <c r="DD51" s="137">
        <v>0</v>
      </c>
      <c r="DE51" s="137">
        <v>0</v>
      </c>
      <c r="DF51" s="137">
        <v>0</v>
      </c>
      <c r="DG51" s="137">
        <v>0</v>
      </c>
      <c r="DH51" s="138">
        <v>3</v>
      </c>
      <c r="DI51" s="137">
        <v>0</v>
      </c>
      <c r="DJ51" s="137">
        <v>0</v>
      </c>
      <c r="DK51" s="137">
        <v>0</v>
      </c>
      <c r="DL51" s="137">
        <v>0</v>
      </c>
      <c r="DM51" s="137">
        <v>0</v>
      </c>
      <c r="DN51" s="137">
        <v>0</v>
      </c>
      <c r="DO51" s="138">
        <v>1</v>
      </c>
      <c r="DP51" s="138">
        <v>-26</v>
      </c>
      <c r="DQ51" s="138">
        <v>26</v>
      </c>
      <c r="DR51" s="137">
        <v>0</v>
      </c>
      <c r="DS51" s="137">
        <v>0</v>
      </c>
      <c r="DT51" s="137">
        <v>0</v>
      </c>
      <c r="DU51" s="137">
        <v>0</v>
      </c>
      <c r="DV51" s="137">
        <v>0</v>
      </c>
      <c r="DW51" s="137">
        <v>0</v>
      </c>
      <c r="DX51" s="137">
        <v>0</v>
      </c>
      <c r="DY51" s="137">
        <v>0</v>
      </c>
      <c r="DZ51" s="137">
        <v>0</v>
      </c>
      <c r="EA51" s="137">
        <v>0</v>
      </c>
    </row>
    <row r="52" spans="1:131" ht="18.600000000000001">
      <c r="A52" s="135" t="s">
        <v>216</v>
      </c>
      <c r="B52" s="136">
        <v>2</v>
      </c>
      <c r="C52" s="138">
        <v>0</v>
      </c>
      <c r="D52" s="138">
        <v>0</v>
      </c>
      <c r="E52" s="138">
        <v>0</v>
      </c>
      <c r="F52" s="138">
        <v>0</v>
      </c>
      <c r="G52" s="138">
        <v>0</v>
      </c>
      <c r="H52" s="137">
        <v>0</v>
      </c>
      <c r="I52" s="138">
        <v>0</v>
      </c>
      <c r="J52" s="137">
        <v>40</v>
      </c>
      <c r="K52" s="138">
        <v>0</v>
      </c>
      <c r="L52" s="138">
        <v>0</v>
      </c>
      <c r="M52" s="138">
        <v>4</v>
      </c>
      <c r="N52" s="138">
        <v>3</v>
      </c>
      <c r="O52" s="138">
        <v>5</v>
      </c>
      <c r="P52" s="137">
        <v>1</v>
      </c>
      <c r="Q52" s="137">
        <v>0</v>
      </c>
      <c r="R52" s="137">
        <v>13</v>
      </c>
      <c r="S52" s="137">
        <v>0</v>
      </c>
      <c r="T52" s="137">
        <v>2</v>
      </c>
      <c r="U52" s="137">
        <v>0</v>
      </c>
      <c r="V52" s="137">
        <v>1</v>
      </c>
      <c r="W52" s="137">
        <v>0</v>
      </c>
      <c r="X52" s="137">
        <v>0</v>
      </c>
      <c r="Y52" s="137">
        <v>5</v>
      </c>
      <c r="Z52" s="137">
        <v>2</v>
      </c>
      <c r="AA52" s="137">
        <v>0</v>
      </c>
      <c r="AB52" s="138">
        <v>6</v>
      </c>
      <c r="AC52" s="137">
        <v>0</v>
      </c>
      <c r="AD52" s="137">
        <v>0</v>
      </c>
      <c r="AE52" s="137">
        <v>0</v>
      </c>
      <c r="AF52" s="138">
        <v>6</v>
      </c>
      <c r="AG52" s="137">
        <v>0</v>
      </c>
      <c r="AH52" s="137">
        <v>0</v>
      </c>
      <c r="AI52" s="137">
        <v>0</v>
      </c>
      <c r="AJ52" s="137">
        <v>0</v>
      </c>
      <c r="AK52" s="137">
        <v>0</v>
      </c>
      <c r="AL52" s="137">
        <v>0</v>
      </c>
      <c r="AM52" s="137">
        <v>0</v>
      </c>
      <c r="AN52" s="137">
        <v>0</v>
      </c>
      <c r="AO52" s="138">
        <v>0</v>
      </c>
      <c r="AP52" s="138">
        <v>0</v>
      </c>
      <c r="AQ52" s="137">
        <v>0</v>
      </c>
      <c r="AR52" s="137">
        <v>3</v>
      </c>
      <c r="AS52" s="137">
        <v>1</v>
      </c>
      <c r="AT52" s="138">
        <v>1</v>
      </c>
      <c r="AU52" s="137">
        <v>0</v>
      </c>
      <c r="AV52" s="137">
        <v>0</v>
      </c>
      <c r="AW52" s="137">
        <v>1</v>
      </c>
      <c r="AX52" s="138">
        <v>1</v>
      </c>
      <c r="AY52" s="137">
        <v>6</v>
      </c>
      <c r="AZ52" s="137">
        <v>1</v>
      </c>
      <c r="BA52" s="137">
        <v>0</v>
      </c>
      <c r="BB52" s="138">
        <v>3</v>
      </c>
      <c r="BC52" s="137">
        <v>1</v>
      </c>
      <c r="BD52" s="138">
        <v>13</v>
      </c>
      <c r="BE52" s="137">
        <v>0</v>
      </c>
      <c r="BF52" s="138">
        <v>1</v>
      </c>
      <c r="BG52" s="137">
        <v>3</v>
      </c>
      <c r="BH52" s="138">
        <v>3</v>
      </c>
      <c r="BI52" s="138">
        <v>6</v>
      </c>
      <c r="BJ52" s="138">
        <v>1</v>
      </c>
      <c r="BK52" s="138">
        <v>8</v>
      </c>
      <c r="BL52" s="137">
        <v>1</v>
      </c>
      <c r="BM52" s="138">
        <v>6</v>
      </c>
      <c r="BN52" s="137">
        <v>0</v>
      </c>
      <c r="BO52" s="137">
        <v>5</v>
      </c>
      <c r="BP52" s="138">
        <v>2</v>
      </c>
      <c r="BQ52" s="138">
        <v>8</v>
      </c>
      <c r="BR52" s="138">
        <v>1</v>
      </c>
      <c r="BS52" s="137">
        <v>2</v>
      </c>
      <c r="BT52" s="138">
        <v>4</v>
      </c>
      <c r="BU52" s="138">
        <v>3</v>
      </c>
      <c r="BV52" s="137">
        <v>0</v>
      </c>
      <c r="BW52" s="137">
        <v>2</v>
      </c>
      <c r="BX52" s="137">
        <v>0</v>
      </c>
      <c r="BY52" s="137">
        <v>4</v>
      </c>
      <c r="BZ52" s="137">
        <v>0</v>
      </c>
      <c r="CA52" s="137">
        <v>2</v>
      </c>
      <c r="CB52" s="137">
        <v>1</v>
      </c>
      <c r="CC52" s="137">
        <v>3</v>
      </c>
      <c r="CD52" s="137">
        <v>0</v>
      </c>
      <c r="CE52" s="137">
        <v>2</v>
      </c>
      <c r="CF52" s="138">
        <v>0</v>
      </c>
      <c r="CG52" s="138">
        <v>0</v>
      </c>
      <c r="CH52" s="138">
        <v>0</v>
      </c>
      <c r="CI52" s="138">
        <v>0</v>
      </c>
      <c r="CJ52" s="137">
        <v>0</v>
      </c>
      <c r="CK52" s="137">
        <v>0</v>
      </c>
      <c r="CL52" s="138">
        <v>0</v>
      </c>
      <c r="CM52" s="138">
        <v>0</v>
      </c>
      <c r="CN52" s="137">
        <v>0</v>
      </c>
      <c r="CO52" s="138">
        <v>0</v>
      </c>
      <c r="CP52" s="137">
        <v>0</v>
      </c>
      <c r="CQ52" s="138">
        <v>2</v>
      </c>
      <c r="CR52" s="138">
        <v>0</v>
      </c>
      <c r="CS52" s="138">
        <v>0</v>
      </c>
      <c r="CT52" s="137">
        <v>0</v>
      </c>
      <c r="CU52" s="137">
        <v>0</v>
      </c>
      <c r="CV52" s="138">
        <v>2</v>
      </c>
      <c r="CW52" s="137">
        <v>0</v>
      </c>
      <c r="CX52" s="137">
        <v>0</v>
      </c>
      <c r="CY52" s="138">
        <v>1</v>
      </c>
      <c r="CZ52" s="137">
        <v>0</v>
      </c>
      <c r="DA52" s="137">
        <v>0</v>
      </c>
      <c r="DB52" s="137">
        <v>0</v>
      </c>
      <c r="DC52" s="138">
        <v>6</v>
      </c>
      <c r="DD52" s="137">
        <v>0</v>
      </c>
      <c r="DE52" s="138">
        <v>2</v>
      </c>
      <c r="DF52" s="137">
        <v>0</v>
      </c>
      <c r="DG52" s="137">
        <v>0</v>
      </c>
      <c r="DH52" s="138">
        <v>1</v>
      </c>
      <c r="DI52" s="137">
        <v>0</v>
      </c>
      <c r="DJ52" s="138">
        <v>2</v>
      </c>
      <c r="DK52" s="137">
        <v>0</v>
      </c>
      <c r="DL52" s="138">
        <v>1</v>
      </c>
      <c r="DM52" s="138">
        <v>5</v>
      </c>
      <c r="DN52" s="138">
        <v>13</v>
      </c>
      <c r="DO52" s="138">
        <v>5</v>
      </c>
      <c r="DP52" s="138">
        <v>2</v>
      </c>
      <c r="DQ52" s="137">
        <v>0</v>
      </c>
      <c r="DR52" s="137">
        <v>0</v>
      </c>
      <c r="DS52" s="137">
        <v>0</v>
      </c>
      <c r="DT52" s="137">
        <v>0</v>
      </c>
      <c r="DU52" s="137">
        <v>0</v>
      </c>
      <c r="DV52" s="138">
        <v>1</v>
      </c>
      <c r="DW52" s="138">
        <v>2</v>
      </c>
      <c r="DX52" s="137">
        <v>0</v>
      </c>
      <c r="DY52" s="137">
        <v>0</v>
      </c>
      <c r="DZ52" s="137">
        <v>0</v>
      </c>
      <c r="EA52" s="137">
        <v>0</v>
      </c>
    </row>
    <row r="53" spans="1:131" ht="18.600000000000001">
      <c r="A53" s="135" t="s">
        <v>209</v>
      </c>
      <c r="B53" s="136">
        <v>2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35</v>
      </c>
      <c r="K53" s="137">
        <v>0</v>
      </c>
      <c r="L53" s="137">
        <v>0</v>
      </c>
      <c r="M53" s="137">
        <v>0</v>
      </c>
      <c r="N53" s="137">
        <v>5</v>
      </c>
      <c r="O53" s="137">
        <v>0</v>
      </c>
      <c r="P53" s="137">
        <v>0</v>
      </c>
      <c r="Q53" s="137">
        <v>0</v>
      </c>
      <c r="R53" s="137">
        <v>7</v>
      </c>
      <c r="S53" s="137">
        <v>3</v>
      </c>
      <c r="T53" s="137">
        <v>13</v>
      </c>
      <c r="U53" s="137">
        <v>6</v>
      </c>
      <c r="V53" s="137">
        <v>0</v>
      </c>
      <c r="W53" s="137">
        <v>1</v>
      </c>
      <c r="X53" s="137">
        <v>0</v>
      </c>
      <c r="Y53" s="137">
        <v>0</v>
      </c>
      <c r="Z53" s="138">
        <v>0</v>
      </c>
      <c r="AA53" s="137">
        <v>0</v>
      </c>
      <c r="AB53" s="138">
        <v>5</v>
      </c>
      <c r="AC53" s="137">
        <v>0</v>
      </c>
      <c r="AD53" s="137">
        <v>0</v>
      </c>
      <c r="AE53" s="138">
        <v>1</v>
      </c>
      <c r="AF53" s="138">
        <v>5</v>
      </c>
      <c r="AG53" s="137">
        <v>0</v>
      </c>
      <c r="AH53" s="137">
        <v>3</v>
      </c>
      <c r="AI53" s="137">
        <v>1</v>
      </c>
      <c r="AJ53" s="137">
        <v>0</v>
      </c>
      <c r="AK53" s="137">
        <v>0</v>
      </c>
      <c r="AL53" s="137">
        <v>2</v>
      </c>
      <c r="AM53" s="137">
        <v>0</v>
      </c>
      <c r="AN53" s="137">
        <v>0</v>
      </c>
      <c r="AO53" s="137">
        <v>0</v>
      </c>
      <c r="AP53" s="137">
        <v>0</v>
      </c>
      <c r="AQ53" s="137">
        <v>0</v>
      </c>
      <c r="AR53" s="137">
        <v>0</v>
      </c>
      <c r="AS53" s="137">
        <v>0</v>
      </c>
      <c r="AT53" s="137">
        <v>1</v>
      </c>
      <c r="AU53" s="137">
        <v>0</v>
      </c>
      <c r="AV53" s="137">
        <v>2</v>
      </c>
      <c r="AW53" s="137">
        <v>-22</v>
      </c>
      <c r="AX53" s="137">
        <v>24</v>
      </c>
      <c r="AY53" s="137">
        <v>0</v>
      </c>
      <c r="AZ53" s="137">
        <v>0</v>
      </c>
      <c r="BA53" s="137">
        <v>0</v>
      </c>
      <c r="BB53" s="138">
        <v>2</v>
      </c>
      <c r="BC53" s="137">
        <v>0</v>
      </c>
      <c r="BD53" s="138">
        <v>9</v>
      </c>
      <c r="BE53" s="137">
        <v>0</v>
      </c>
      <c r="BF53" s="138">
        <v>7</v>
      </c>
      <c r="BG53" s="137">
        <v>6</v>
      </c>
      <c r="BH53" s="138">
        <v>2</v>
      </c>
      <c r="BI53" s="138">
        <v>11</v>
      </c>
      <c r="BJ53" s="138">
        <v>2</v>
      </c>
      <c r="BK53" s="138">
        <v>1</v>
      </c>
      <c r="BL53" s="137">
        <v>0</v>
      </c>
      <c r="BM53" s="138">
        <v>6</v>
      </c>
      <c r="BN53" s="137">
        <v>1</v>
      </c>
      <c r="BO53" s="137">
        <v>1</v>
      </c>
      <c r="BP53" s="138">
        <v>1</v>
      </c>
      <c r="BQ53" s="138">
        <v>7</v>
      </c>
      <c r="BR53" s="138">
        <v>1</v>
      </c>
      <c r="BS53" s="138">
        <v>3</v>
      </c>
      <c r="BT53" s="138">
        <v>10</v>
      </c>
      <c r="BU53" s="138">
        <v>3</v>
      </c>
      <c r="BV53" s="137">
        <v>0</v>
      </c>
      <c r="BW53" s="137">
        <v>2</v>
      </c>
      <c r="BX53" s="137">
        <v>0</v>
      </c>
      <c r="BY53" s="137">
        <v>0</v>
      </c>
      <c r="BZ53" s="137">
        <v>0</v>
      </c>
      <c r="CA53" s="137">
        <v>0</v>
      </c>
      <c r="CB53" s="137">
        <v>0</v>
      </c>
      <c r="CC53" s="137">
        <v>0</v>
      </c>
      <c r="CD53" s="137">
        <v>0</v>
      </c>
      <c r="CE53" s="137">
        <v>0</v>
      </c>
      <c r="CF53" s="138">
        <v>0</v>
      </c>
      <c r="CG53" s="138">
        <v>0</v>
      </c>
      <c r="CH53" s="138">
        <v>0</v>
      </c>
      <c r="CI53" s="138">
        <v>0</v>
      </c>
      <c r="CJ53" s="137">
        <v>0</v>
      </c>
      <c r="CK53" s="137">
        <v>0</v>
      </c>
      <c r="CL53" s="138">
        <v>0</v>
      </c>
      <c r="CM53" s="137">
        <v>3</v>
      </c>
      <c r="CN53" s="137">
        <v>3</v>
      </c>
      <c r="CO53" s="137">
        <v>0</v>
      </c>
      <c r="CP53" s="137">
        <v>0</v>
      </c>
      <c r="CQ53" s="138">
        <v>3</v>
      </c>
      <c r="CR53" s="137">
        <v>3</v>
      </c>
      <c r="CS53" s="138">
        <v>0</v>
      </c>
      <c r="CT53" s="138">
        <v>0</v>
      </c>
      <c r="CU53" s="137">
        <v>0</v>
      </c>
      <c r="CV53" s="137">
        <v>0</v>
      </c>
      <c r="CW53" s="138">
        <v>2</v>
      </c>
      <c r="CX53" s="137">
        <v>0</v>
      </c>
      <c r="CY53" s="137">
        <v>0</v>
      </c>
      <c r="CZ53" s="137">
        <v>0</v>
      </c>
      <c r="DA53" s="137">
        <v>0</v>
      </c>
      <c r="DB53" s="138">
        <v>2</v>
      </c>
      <c r="DC53" s="137">
        <v>0</v>
      </c>
      <c r="DD53" s="137">
        <v>0</v>
      </c>
      <c r="DE53" s="137">
        <v>0</v>
      </c>
      <c r="DF53" s="137">
        <v>0</v>
      </c>
      <c r="DG53" s="137">
        <v>0</v>
      </c>
      <c r="DH53" s="137">
        <v>0</v>
      </c>
      <c r="DI53" s="137">
        <v>0</v>
      </c>
      <c r="DJ53" s="137">
        <v>0</v>
      </c>
      <c r="DK53" s="137">
        <v>0</v>
      </c>
      <c r="DL53" s="137">
        <v>0</v>
      </c>
      <c r="DM53" s="138">
        <v>1</v>
      </c>
      <c r="DN53" s="137">
        <v>0</v>
      </c>
      <c r="DO53" s="137">
        <v>0</v>
      </c>
      <c r="DP53" s="137">
        <v>0</v>
      </c>
      <c r="DQ53" s="137">
        <v>0</v>
      </c>
      <c r="DR53" s="137">
        <v>0</v>
      </c>
      <c r="DS53" s="138">
        <v>1</v>
      </c>
      <c r="DT53" s="138">
        <v>1</v>
      </c>
      <c r="DU53" s="137">
        <v>0</v>
      </c>
      <c r="DV53" s="138">
        <v>4</v>
      </c>
      <c r="DW53" s="138">
        <v>6</v>
      </c>
      <c r="DX53" s="138">
        <v>1</v>
      </c>
      <c r="DY53" s="138">
        <v>2</v>
      </c>
      <c r="DZ53" s="138">
        <v>5</v>
      </c>
      <c r="EA53" s="138">
        <v>2</v>
      </c>
    </row>
    <row r="54" spans="1:131" ht="18.600000000000001">
      <c r="A54" s="135" t="s">
        <v>363</v>
      </c>
      <c r="B54" s="136">
        <v>2</v>
      </c>
      <c r="C54" s="138">
        <v>0</v>
      </c>
      <c r="D54" s="137">
        <v>0</v>
      </c>
      <c r="E54" s="137">
        <v>0</v>
      </c>
      <c r="F54" s="138">
        <v>0</v>
      </c>
      <c r="G54" s="137">
        <v>0</v>
      </c>
      <c r="H54" s="137">
        <v>0</v>
      </c>
      <c r="I54" s="137">
        <v>0</v>
      </c>
      <c r="J54" s="137">
        <v>28</v>
      </c>
      <c r="K54" s="137">
        <v>0</v>
      </c>
      <c r="L54" s="137">
        <v>0</v>
      </c>
      <c r="M54" s="137">
        <v>0</v>
      </c>
      <c r="N54" s="138">
        <v>0</v>
      </c>
      <c r="O54" s="137">
        <v>2</v>
      </c>
      <c r="P54" s="138">
        <v>8</v>
      </c>
      <c r="Q54" s="137">
        <v>0</v>
      </c>
      <c r="R54" s="138">
        <v>2</v>
      </c>
      <c r="S54" s="137">
        <v>0</v>
      </c>
      <c r="T54" s="137">
        <v>8</v>
      </c>
      <c r="U54" s="137">
        <v>2</v>
      </c>
      <c r="V54" s="138">
        <v>0</v>
      </c>
      <c r="W54" s="137">
        <v>7</v>
      </c>
      <c r="X54" s="137">
        <v>0</v>
      </c>
      <c r="Y54" s="138">
        <v>0</v>
      </c>
      <c r="Z54" s="137">
        <v>0</v>
      </c>
      <c r="AA54" s="137">
        <v>0</v>
      </c>
      <c r="AB54" s="137">
        <v>3</v>
      </c>
      <c r="AC54" s="137">
        <v>0</v>
      </c>
      <c r="AD54" s="137">
        <v>0</v>
      </c>
      <c r="AE54" s="137">
        <v>4</v>
      </c>
      <c r="AF54" s="137">
        <v>1</v>
      </c>
      <c r="AG54" s="137">
        <v>0</v>
      </c>
      <c r="AH54" s="138">
        <v>4</v>
      </c>
      <c r="AI54" s="138">
        <v>0</v>
      </c>
      <c r="AJ54" s="137">
        <v>3</v>
      </c>
      <c r="AK54" s="137">
        <v>1</v>
      </c>
      <c r="AL54" s="137">
        <v>1</v>
      </c>
      <c r="AM54" s="137">
        <v>1</v>
      </c>
      <c r="AN54" s="137">
        <v>0</v>
      </c>
      <c r="AO54" s="137">
        <v>0</v>
      </c>
      <c r="AP54" s="137">
        <v>2</v>
      </c>
      <c r="AQ54" s="137">
        <v>0</v>
      </c>
      <c r="AR54" s="137">
        <v>0</v>
      </c>
      <c r="AS54" s="137">
        <v>0</v>
      </c>
      <c r="AT54" s="138">
        <v>1</v>
      </c>
      <c r="AU54" s="138">
        <v>0</v>
      </c>
      <c r="AV54" s="137">
        <v>0</v>
      </c>
      <c r="AW54" s="138">
        <v>3</v>
      </c>
      <c r="AX54" s="137">
        <v>1</v>
      </c>
      <c r="AY54" s="137">
        <v>0</v>
      </c>
      <c r="AZ54" s="137">
        <v>6</v>
      </c>
      <c r="BA54" s="137">
        <v>0</v>
      </c>
      <c r="BB54" s="138">
        <v>5</v>
      </c>
      <c r="BC54" s="137">
        <v>0</v>
      </c>
      <c r="BD54" s="138">
        <v>9</v>
      </c>
      <c r="BE54" s="137">
        <v>0</v>
      </c>
      <c r="BF54" s="138">
        <v>2</v>
      </c>
      <c r="BG54" s="137">
        <v>4</v>
      </c>
      <c r="BH54" s="138">
        <v>1</v>
      </c>
      <c r="BI54" s="138">
        <v>2</v>
      </c>
      <c r="BJ54" s="138">
        <v>2</v>
      </c>
      <c r="BK54" s="138">
        <v>6</v>
      </c>
      <c r="BL54" s="137">
        <v>4</v>
      </c>
      <c r="BM54" s="138">
        <v>8</v>
      </c>
      <c r="BN54" s="138">
        <v>0</v>
      </c>
      <c r="BO54" s="138">
        <v>1</v>
      </c>
      <c r="BP54" s="138">
        <v>0</v>
      </c>
      <c r="BQ54" s="138">
        <v>3</v>
      </c>
      <c r="BR54" s="138">
        <v>6</v>
      </c>
      <c r="BS54" s="138">
        <v>2</v>
      </c>
      <c r="BT54" s="138">
        <v>4</v>
      </c>
      <c r="BU54" s="138">
        <v>5</v>
      </c>
      <c r="BV54" s="137">
        <v>0</v>
      </c>
      <c r="BW54" s="137">
        <v>0</v>
      </c>
      <c r="BX54" s="137">
        <v>0</v>
      </c>
      <c r="BY54" s="137">
        <v>0</v>
      </c>
      <c r="BZ54" s="137">
        <v>0</v>
      </c>
      <c r="CA54" s="137">
        <v>0</v>
      </c>
      <c r="CB54" s="138">
        <v>0</v>
      </c>
      <c r="CC54" s="138">
        <v>0</v>
      </c>
      <c r="CD54" s="137">
        <v>0</v>
      </c>
      <c r="CE54" s="137">
        <v>0</v>
      </c>
      <c r="CF54" s="137">
        <v>5</v>
      </c>
      <c r="CG54" s="137">
        <v>0</v>
      </c>
      <c r="CH54" s="138">
        <v>0</v>
      </c>
      <c r="CI54" s="137">
        <v>-24</v>
      </c>
      <c r="CJ54" s="137">
        <v>24</v>
      </c>
      <c r="CK54" s="137">
        <v>0</v>
      </c>
      <c r="CL54" s="138">
        <v>0</v>
      </c>
      <c r="CM54" s="137">
        <v>0</v>
      </c>
      <c r="CN54" s="138">
        <v>0</v>
      </c>
      <c r="CO54" s="137">
        <v>3</v>
      </c>
      <c r="CP54" s="137">
        <v>0</v>
      </c>
      <c r="CQ54" s="138">
        <v>3</v>
      </c>
      <c r="CR54" s="137">
        <v>0</v>
      </c>
      <c r="CS54" s="137">
        <v>0</v>
      </c>
      <c r="CT54" s="137">
        <v>0</v>
      </c>
      <c r="CU54" s="137">
        <v>0</v>
      </c>
      <c r="CV54" s="137">
        <v>0</v>
      </c>
      <c r="CW54" s="137">
        <v>0</v>
      </c>
      <c r="CX54" s="137">
        <v>0</v>
      </c>
      <c r="CY54" s="138">
        <v>1</v>
      </c>
      <c r="CZ54" s="137">
        <v>0</v>
      </c>
      <c r="DA54" s="137">
        <v>0</v>
      </c>
      <c r="DB54" s="137">
        <v>0</v>
      </c>
      <c r="DC54" s="137">
        <v>0</v>
      </c>
      <c r="DD54" s="137">
        <v>0</v>
      </c>
      <c r="DE54" s="137">
        <v>0</v>
      </c>
      <c r="DF54" s="137">
        <v>0</v>
      </c>
      <c r="DG54" s="137">
        <v>0</v>
      </c>
      <c r="DH54" s="137">
        <v>0</v>
      </c>
      <c r="DI54" s="137">
        <v>0</v>
      </c>
      <c r="DJ54" s="137">
        <v>0</v>
      </c>
      <c r="DK54" s="137">
        <v>0</v>
      </c>
      <c r="DL54" s="137">
        <v>0</v>
      </c>
      <c r="DM54" s="137">
        <v>0</v>
      </c>
      <c r="DN54" s="137">
        <v>0</v>
      </c>
      <c r="DO54" s="137">
        <v>0</v>
      </c>
      <c r="DP54" s="138">
        <v>-26</v>
      </c>
      <c r="DQ54" s="138">
        <v>26</v>
      </c>
      <c r="DR54" s="137">
        <v>0</v>
      </c>
      <c r="DS54" s="137">
        <v>0</v>
      </c>
      <c r="DT54" s="138">
        <v>-24</v>
      </c>
      <c r="DU54" s="138">
        <v>24</v>
      </c>
      <c r="DV54" s="137">
        <v>0</v>
      </c>
      <c r="DW54" s="137">
        <v>0</v>
      </c>
      <c r="DX54" s="137">
        <v>0</v>
      </c>
      <c r="DY54" s="137">
        <v>0</v>
      </c>
      <c r="DZ54" s="137">
        <v>0</v>
      </c>
      <c r="EA54" s="137">
        <v>0</v>
      </c>
    </row>
    <row r="55" spans="1:131" ht="18.600000000000001">
      <c r="A55" s="135" t="s">
        <v>364</v>
      </c>
      <c r="B55" s="136">
        <v>2</v>
      </c>
      <c r="C55" s="137">
        <v>0</v>
      </c>
      <c r="D55" s="137">
        <v>0</v>
      </c>
      <c r="E55" s="137">
        <v>0</v>
      </c>
      <c r="F55" s="137">
        <v>0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  <c r="P55" s="137">
        <v>43</v>
      </c>
      <c r="Q55" s="137">
        <v>0</v>
      </c>
      <c r="R55" s="137">
        <v>5</v>
      </c>
      <c r="S55" s="137">
        <v>0</v>
      </c>
      <c r="T55" s="137">
        <v>2</v>
      </c>
      <c r="U55" s="137">
        <v>0</v>
      </c>
      <c r="V55" s="137">
        <v>0</v>
      </c>
      <c r="W55" s="137">
        <v>0</v>
      </c>
      <c r="X55" s="137">
        <v>0</v>
      </c>
      <c r="Y55" s="138">
        <v>2</v>
      </c>
      <c r="Z55" s="138">
        <v>1</v>
      </c>
      <c r="AA55" s="137">
        <v>0</v>
      </c>
      <c r="AB55" s="138">
        <v>2</v>
      </c>
      <c r="AC55" s="137">
        <v>0</v>
      </c>
      <c r="AD55" s="137">
        <v>0</v>
      </c>
      <c r="AE55" s="137">
        <v>4</v>
      </c>
      <c r="AF55" s="138">
        <v>2</v>
      </c>
      <c r="AG55" s="137">
        <v>0</v>
      </c>
      <c r="AH55" s="137">
        <v>2</v>
      </c>
      <c r="AI55" s="137">
        <v>2</v>
      </c>
      <c r="AJ55" s="137">
        <v>0</v>
      </c>
      <c r="AK55" s="137">
        <v>0</v>
      </c>
      <c r="AL55" s="137">
        <v>0</v>
      </c>
      <c r="AM55" s="137">
        <v>0</v>
      </c>
      <c r="AN55" s="137">
        <v>0</v>
      </c>
      <c r="AO55" s="137">
        <v>0</v>
      </c>
      <c r="AP55" s="137">
        <v>0</v>
      </c>
      <c r="AQ55" s="137">
        <v>0</v>
      </c>
      <c r="AR55" s="137">
        <v>0</v>
      </c>
      <c r="AS55" s="137">
        <v>0</v>
      </c>
      <c r="AT55" s="138">
        <v>0</v>
      </c>
      <c r="AU55" s="137">
        <v>0</v>
      </c>
      <c r="AV55" s="138">
        <v>0</v>
      </c>
      <c r="AW55" s="138">
        <v>6</v>
      </c>
      <c r="AX55" s="137">
        <v>1</v>
      </c>
      <c r="AY55" s="137">
        <v>7</v>
      </c>
      <c r="AZ55" s="137">
        <v>1</v>
      </c>
      <c r="BA55" s="137">
        <v>0</v>
      </c>
      <c r="BB55" s="138">
        <v>4</v>
      </c>
      <c r="BC55" s="137">
        <v>0</v>
      </c>
      <c r="BD55" s="138">
        <v>4</v>
      </c>
      <c r="BE55" s="138">
        <v>0</v>
      </c>
      <c r="BF55" s="138">
        <v>5</v>
      </c>
      <c r="BG55" s="138">
        <v>4</v>
      </c>
      <c r="BH55" s="137">
        <v>3</v>
      </c>
      <c r="BI55" s="137">
        <v>1</v>
      </c>
      <c r="BJ55" s="138">
        <v>4</v>
      </c>
      <c r="BK55" s="138">
        <v>4</v>
      </c>
      <c r="BL55" s="137">
        <v>0</v>
      </c>
      <c r="BM55" s="138">
        <v>3</v>
      </c>
      <c r="BN55" s="137">
        <v>0</v>
      </c>
      <c r="BO55" s="137">
        <v>5</v>
      </c>
      <c r="BP55" s="137">
        <v>1</v>
      </c>
      <c r="BQ55" s="138">
        <v>2</v>
      </c>
      <c r="BR55" s="137">
        <v>7</v>
      </c>
      <c r="BS55" s="138">
        <v>5</v>
      </c>
      <c r="BT55" s="138">
        <v>5</v>
      </c>
      <c r="BU55" s="138">
        <v>3</v>
      </c>
      <c r="BV55" s="137">
        <v>0</v>
      </c>
      <c r="BW55" s="138">
        <v>0</v>
      </c>
      <c r="BX55" s="137">
        <v>0</v>
      </c>
      <c r="BY55" s="137">
        <v>0</v>
      </c>
      <c r="BZ55" s="138">
        <v>0</v>
      </c>
      <c r="CA55" s="138">
        <v>0</v>
      </c>
      <c r="CB55" s="138">
        <v>0</v>
      </c>
      <c r="CC55" s="138">
        <v>0</v>
      </c>
      <c r="CD55" s="138">
        <v>0</v>
      </c>
      <c r="CE55" s="138">
        <v>0</v>
      </c>
      <c r="CF55" s="137">
        <v>0</v>
      </c>
      <c r="CG55" s="137">
        <v>0</v>
      </c>
      <c r="CH55" s="137">
        <v>0</v>
      </c>
      <c r="CI55" s="138">
        <v>-18</v>
      </c>
      <c r="CJ55" s="137">
        <v>21</v>
      </c>
      <c r="CK55" s="137">
        <v>0</v>
      </c>
      <c r="CL55" s="138">
        <v>0</v>
      </c>
      <c r="CM55" s="137">
        <v>0</v>
      </c>
      <c r="CN55" s="137">
        <v>4</v>
      </c>
      <c r="CO55" s="137">
        <v>0</v>
      </c>
      <c r="CP55" s="137">
        <v>0</v>
      </c>
      <c r="CQ55" s="138">
        <v>0</v>
      </c>
      <c r="CR55" s="137">
        <v>0</v>
      </c>
      <c r="CS55" s="137">
        <v>0</v>
      </c>
      <c r="CT55" s="137">
        <v>0</v>
      </c>
      <c r="CU55" s="137">
        <v>0</v>
      </c>
      <c r="CV55" s="137">
        <v>0</v>
      </c>
      <c r="CW55" s="137">
        <v>0</v>
      </c>
      <c r="CX55" s="137">
        <v>0</v>
      </c>
      <c r="CY55" s="137">
        <v>0</v>
      </c>
      <c r="CZ55" s="137">
        <v>0</v>
      </c>
      <c r="DA55" s="137">
        <v>0</v>
      </c>
      <c r="DB55" s="137">
        <v>0</v>
      </c>
      <c r="DC55" s="137">
        <v>0</v>
      </c>
      <c r="DD55" s="137">
        <v>0</v>
      </c>
      <c r="DE55" s="137">
        <v>0</v>
      </c>
      <c r="DF55" s="137">
        <v>0</v>
      </c>
      <c r="DG55" s="137">
        <v>0</v>
      </c>
      <c r="DH55" s="137">
        <v>0</v>
      </c>
      <c r="DI55" s="137">
        <v>0</v>
      </c>
      <c r="DJ55" s="137">
        <v>0</v>
      </c>
      <c r="DK55" s="137">
        <v>0</v>
      </c>
      <c r="DL55" s="137">
        <v>0</v>
      </c>
      <c r="DM55" s="138">
        <v>3</v>
      </c>
      <c r="DN55" s="137">
        <v>0</v>
      </c>
      <c r="DO55" s="137">
        <v>0</v>
      </c>
      <c r="DP55" s="137">
        <v>0</v>
      </c>
      <c r="DQ55" s="137">
        <v>0</v>
      </c>
      <c r="DR55" s="137">
        <v>0</v>
      </c>
      <c r="DS55" s="137">
        <v>0</v>
      </c>
      <c r="DT55" s="138">
        <v>-21</v>
      </c>
      <c r="DU55" s="138">
        <v>23</v>
      </c>
      <c r="DV55" s="137">
        <v>0</v>
      </c>
      <c r="DW55" s="137">
        <v>0</v>
      </c>
      <c r="DX55" s="138">
        <v>1</v>
      </c>
      <c r="DY55" s="137">
        <v>0</v>
      </c>
      <c r="DZ55" s="137">
        <v>0</v>
      </c>
      <c r="EA55" s="137">
        <v>0</v>
      </c>
    </row>
    <row r="56" spans="1:131" ht="18.600000000000001">
      <c r="A56" s="135" t="s">
        <v>178</v>
      </c>
      <c r="B56" s="136">
        <v>2</v>
      </c>
      <c r="C56" s="138">
        <v>0</v>
      </c>
      <c r="D56" s="137">
        <v>0</v>
      </c>
      <c r="E56" s="138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7">
        <v>0</v>
      </c>
      <c r="P56" s="137">
        <v>55</v>
      </c>
      <c r="Q56" s="137">
        <v>0</v>
      </c>
      <c r="R56" s="137">
        <v>28</v>
      </c>
      <c r="S56" s="137">
        <v>0</v>
      </c>
      <c r="T56" s="137">
        <v>4</v>
      </c>
      <c r="U56" s="137">
        <v>0</v>
      </c>
      <c r="V56" s="137">
        <v>2</v>
      </c>
      <c r="W56" s="137">
        <v>0</v>
      </c>
      <c r="X56" s="137">
        <v>0</v>
      </c>
      <c r="Y56" s="137">
        <v>0</v>
      </c>
      <c r="Z56" s="137">
        <v>1</v>
      </c>
      <c r="AA56" s="137">
        <v>0</v>
      </c>
      <c r="AB56" s="138">
        <v>6</v>
      </c>
      <c r="AC56" s="137">
        <v>0</v>
      </c>
      <c r="AD56" s="137">
        <v>0</v>
      </c>
      <c r="AE56" s="137">
        <v>0</v>
      </c>
      <c r="AF56" s="137">
        <v>7</v>
      </c>
      <c r="AG56" s="137">
        <v>0</v>
      </c>
      <c r="AH56" s="137">
        <v>0</v>
      </c>
      <c r="AI56" s="138">
        <v>0</v>
      </c>
      <c r="AJ56" s="137">
        <v>0</v>
      </c>
      <c r="AK56" s="137">
        <v>0</v>
      </c>
      <c r="AL56" s="137">
        <v>0</v>
      </c>
      <c r="AM56" s="138">
        <v>0</v>
      </c>
      <c r="AN56" s="137">
        <v>0</v>
      </c>
      <c r="AO56" s="137">
        <v>0</v>
      </c>
      <c r="AP56" s="137">
        <v>0</v>
      </c>
      <c r="AQ56" s="137">
        <v>0</v>
      </c>
      <c r="AR56" s="137">
        <v>0</v>
      </c>
      <c r="AS56" s="137">
        <v>0</v>
      </c>
      <c r="AT56" s="138">
        <v>5</v>
      </c>
      <c r="AU56" s="137">
        <v>1</v>
      </c>
      <c r="AV56" s="137">
        <v>1</v>
      </c>
      <c r="AW56" s="137">
        <v>0</v>
      </c>
      <c r="AX56" s="137">
        <v>0</v>
      </c>
      <c r="AY56" s="137">
        <v>0</v>
      </c>
      <c r="AZ56" s="137">
        <v>0</v>
      </c>
      <c r="BA56" s="137">
        <v>0</v>
      </c>
      <c r="BB56" s="138">
        <v>7</v>
      </c>
      <c r="BC56" s="137">
        <v>0</v>
      </c>
      <c r="BD56" s="138">
        <v>41</v>
      </c>
      <c r="BE56" s="138">
        <v>0</v>
      </c>
      <c r="BF56" s="138">
        <v>3</v>
      </c>
      <c r="BG56" s="138">
        <v>1</v>
      </c>
      <c r="BH56" s="138">
        <v>0</v>
      </c>
      <c r="BI56" s="138">
        <v>0</v>
      </c>
      <c r="BJ56" s="138">
        <v>0</v>
      </c>
      <c r="BK56" s="138">
        <v>0</v>
      </c>
      <c r="BL56" s="137">
        <v>0</v>
      </c>
      <c r="BM56" s="138">
        <v>30</v>
      </c>
      <c r="BN56" s="137">
        <v>0</v>
      </c>
      <c r="BO56" s="137">
        <v>1</v>
      </c>
      <c r="BP56" s="138">
        <v>0</v>
      </c>
      <c r="BQ56" s="138">
        <v>3</v>
      </c>
      <c r="BR56" s="138">
        <v>1</v>
      </c>
      <c r="BS56" s="138">
        <v>0</v>
      </c>
      <c r="BT56" s="138">
        <v>0</v>
      </c>
      <c r="BU56" s="138">
        <v>7</v>
      </c>
      <c r="BV56" s="137">
        <v>0</v>
      </c>
      <c r="BW56" s="137">
        <v>0</v>
      </c>
      <c r="BX56" s="137">
        <v>1</v>
      </c>
      <c r="BY56" s="138">
        <v>20</v>
      </c>
      <c r="BZ56" s="137">
        <v>0</v>
      </c>
      <c r="CA56" s="137">
        <v>0</v>
      </c>
      <c r="CB56" s="138">
        <v>0</v>
      </c>
      <c r="CC56" s="137">
        <v>0</v>
      </c>
      <c r="CD56" s="137">
        <v>0</v>
      </c>
      <c r="CE56" s="137">
        <v>0</v>
      </c>
      <c r="CF56" s="137">
        <v>1</v>
      </c>
      <c r="CG56" s="137">
        <v>2</v>
      </c>
      <c r="CH56" s="138">
        <v>2</v>
      </c>
      <c r="CI56" s="137">
        <v>0</v>
      </c>
      <c r="CJ56" s="137">
        <v>59</v>
      </c>
      <c r="CK56" s="137">
        <v>0</v>
      </c>
      <c r="CL56" s="137">
        <v>1</v>
      </c>
      <c r="CM56" s="138">
        <v>0</v>
      </c>
      <c r="CN56" s="138">
        <v>0</v>
      </c>
      <c r="CO56" s="137">
        <v>0</v>
      </c>
      <c r="CP56" s="137">
        <v>0</v>
      </c>
      <c r="CQ56" s="138">
        <v>5</v>
      </c>
      <c r="CR56" s="138">
        <v>1</v>
      </c>
      <c r="CS56" s="138">
        <v>1</v>
      </c>
      <c r="CT56" s="138">
        <v>1</v>
      </c>
      <c r="CU56" s="138">
        <v>0</v>
      </c>
      <c r="CV56" s="138">
        <v>1</v>
      </c>
      <c r="CW56" s="138">
        <v>3</v>
      </c>
      <c r="CX56" s="137">
        <v>0</v>
      </c>
      <c r="CY56" s="138">
        <v>4</v>
      </c>
      <c r="CZ56" s="138">
        <v>1</v>
      </c>
      <c r="DA56" s="138">
        <v>1</v>
      </c>
      <c r="DB56" s="138">
        <v>6</v>
      </c>
      <c r="DC56" s="137">
        <v>0</v>
      </c>
      <c r="DD56" s="138">
        <v>2</v>
      </c>
      <c r="DE56" s="137">
        <v>0</v>
      </c>
      <c r="DF56" s="138">
        <v>1</v>
      </c>
      <c r="DG56" s="137">
        <v>0</v>
      </c>
      <c r="DH56" s="138">
        <v>5</v>
      </c>
      <c r="DI56" s="138">
        <v>1</v>
      </c>
      <c r="DJ56" s="137">
        <v>0</v>
      </c>
      <c r="DK56" s="138">
        <v>1</v>
      </c>
      <c r="DL56" s="138">
        <v>1</v>
      </c>
      <c r="DM56" s="137">
        <v>0</v>
      </c>
      <c r="DN56" s="138">
        <v>1</v>
      </c>
      <c r="DO56" s="137">
        <v>0</v>
      </c>
      <c r="DP56" s="137">
        <v>0</v>
      </c>
      <c r="DQ56" s="137">
        <v>0</v>
      </c>
      <c r="DR56" s="137">
        <v>0</v>
      </c>
      <c r="DS56" s="137">
        <v>0</v>
      </c>
      <c r="DT56" s="137">
        <v>0</v>
      </c>
      <c r="DU56" s="137">
        <v>0</v>
      </c>
      <c r="DV56" s="137">
        <v>0</v>
      </c>
      <c r="DW56" s="137">
        <v>0</v>
      </c>
      <c r="DX56" s="137">
        <v>0</v>
      </c>
      <c r="DY56" s="137">
        <v>0</v>
      </c>
      <c r="DZ56" s="137">
        <v>0</v>
      </c>
      <c r="EA56" s="137">
        <v>0</v>
      </c>
    </row>
    <row r="57" spans="1:131" ht="18.600000000000001">
      <c r="A57" s="135" t="s">
        <v>365</v>
      </c>
      <c r="B57" s="136">
        <v>2</v>
      </c>
      <c r="C57" s="138">
        <v>0</v>
      </c>
      <c r="D57" s="137">
        <v>0</v>
      </c>
      <c r="E57" s="138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  <c r="P57" s="137">
        <v>0</v>
      </c>
      <c r="Q57" s="137">
        <v>0</v>
      </c>
      <c r="R57" s="137">
        <v>0</v>
      </c>
      <c r="S57" s="137">
        <v>0</v>
      </c>
      <c r="T57" s="137">
        <v>0</v>
      </c>
      <c r="U57" s="137">
        <v>0</v>
      </c>
      <c r="V57" s="137">
        <v>0</v>
      </c>
      <c r="W57" s="137">
        <v>0</v>
      </c>
      <c r="X57" s="137">
        <v>0</v>
      </c>
      <c r="Y57" s="137">
        <v>0</v>
      </c>
      <c r="Z57" s="138">
        <v>0</v>
      </c>
      <c r="AA57" s="137">
        <v>0</v>
      </c>
      <c r="AB57" s="138">
        <v>0</v>
      </c>
      <c r="AC57" s="137">
        <v>84</v>
      </c>
      <c r="AD57" s="138">
        <v>0</v>
      </c>
      <c r="AE57" s="137">
        <v>0</v>
      </c>
      <c r="AF57" s="137">
        <v>5</v>
      </c>
      <c r="AG57" s="137">
        <v>0</v>
      </c>
      <c r="AH57" s="138">
        <v>0</v>
      </c>
      <c r="AI57" s="138">
        <v>0</v>
      </c>
      <c r="AJ57" s="137">
        <v>0</v>
      </c>
      <c r="AK57" s="137">
        <v>2</v>
      </c>
      <c r="AL57" s="137">
        <v>0</v>
      </c>
      <c r="AM57" s="137">
        <v>0</v>
      </c>
      <c r="AN57" s="137">
        <v>0</v>
      </c>
      <c r="AO57" s="137">
        <v>0</v>
      </c>
      <c r="AP57" s="137">
        <v>0</v>
      </c>
      <c r="AQ57" s="138">
        <v>0</v>
      </c>
      <c r="AR57" s="137">
        <v>0</v>
      </c>
      <c r="AS57" s="137">
        <v>0</v>
      </c>
      <c r="AT57" s="138">
        <v>0</v>
      </c>
      <c r="AU57" s="138">
        <v>0</v>
      </c>
      <c r="AV57" s="137">
        <v>2</v>
      </c>
      <c r="AW57" s="137">
        <v>0</v>
      </c>
      <c r="AX57" s="137">
        <v>6</v>
      </c>
      <c r="AY57" s="138">
        <v>0</v>
      </c>
      <c r="AZ57" s="137">
        <v>0</v>
      </c>
      <c r="BA57" s="137">
        <v>0</v>
      </c>
      <c r="BB57" s="138">
        <v>5</v>
      </c>
      <c r="BC57" s="137">
        <v>0</v>
      </c>
      <c r="BD57" s="138">
        <v>11</v>
      </c>
      <c r="BE57" s="137">
        <v>0</v>
      </c>
      <c r="BF57" s="137">
        <v>3</v>
      </c>
      <c r="BG57" s="137">
        <v>3</v>
      </c>
      <c r="BH57" s="138">
        <v>0</v>
      </c>
      <c r="BI57" s="138">
        <v>3</v>
      </c>
      <c r="BJ57" s="138">
        <v>7</v>
      </c>
      <c r="BK57" s="138">
        <v>10</v>
      </c>
      <c r="BL57" s="137">
        <v>1</v>
      </c>
      <c r="BM57" s="138">
        <v>7</v>
      </c>
      <c r="BN57" s="137">
        <v>0</v>
      </c>
      <c r="BO57" s="138">
        <v>0</v>
      </c>
      <c r="BP57" s="138">
        <v>2</v>
      </c>
      <c r="BQ57" s="138">
        <v>0</v>
      </c>
      <c r="BR57" s="138">
        <v>5</v>
      </c>
      <c r="BS57" s="138">
        <v>5</v>
      </c>
      <c r="BT57" s="138">
        <v>5</v>
      </c>
      <c r="BU57" s="138">
        <v>3</v>
      </c>
      <c r="BV57" s="137">
        <v>0</v>
      </c>
      <c r="BW57" s="137">
        <v>1</v>
      </c>
      <c r="BX57" s="137">
        <v>0</v>
      </c>
      <c r="BY57" s="137">
        <v>0</v>
      </c>
      <c r="BZ57" s="137">
        <v>0</v>
      </c>
      <c r="CA57" s="137">
        <v>0</v>
      </c>
      <c r="CB57" s="137">
        <v>0</v>
      </c>
      <c r="CC57" s="137">
        <v>0</v>
      </c>
      <c r="CD57" s="138">
        <v>10</v>
      </c>
      <c r="CE57" s="138">
        <v>4</v>
      </c>
      <c r="CF57" s="137">
        <v>0</v>
      </c>
      <c r="CG57" s="137">
        <v>0</v>
      </c>
      <c r="CH57" s="137">
        <v>0</v>
      </c>
      <c r="CI57" s="137">
        <v>0</v>
      </c>
      <c r="CJ57" s="137">
        <v>10</v>
      </c>
      <c r="CK57" s="137">
        <v>0</v>
      </c>
      <c r="CL57" s="137">
        <v>0</v>
      </c>
      <c r="CM57" s="137">
        <v>0</v>
      </c>
      <c r="CN57" s="137">
        <v>0</v>
      </c>
      <c r="CO57" s="138">
        <v>0</v>
      </c>
      <c r="CP57" s="137">
        <v>0</v>
      </c>
      <c r="CQ57" s="137">
        <v>0</v>
      </c>
      <c r="CR57" s="137">
        <v>0</v>
      </c>
      <c r="CS57" s="137">
        <v>0</v>
      </c>
      <c r="CT57" s="137">
        <v>0</v>
      </c>
      <c r="CU57" s="137">
        <v>3</v>
      </c>
      <c r="CV57" s="138">
        <v>1</v>
      </c>
      <c r="CW57" s="138">
        <v>3</v>
      </c>
      <c r="CX57" s="137">
        <v>0</v>
      </c>
      <c r="CY57" s="138">
        <v>3</v>
      </c>
      <c r="CZ57" s="137">
        <v>0</v>
      </c>
      <c r="DA57" s="137">
        <v>0</v>
      </c>
      <c r="DB57" s="137">
        <v>0</v>
      </c>
      <c r="DC57" s="137">
        <v>0</v>
      </c>
      <c r="DD57" s="137">
        <v>0</v>
      </c>
      <c r="DE57" s="138">
        <v>1</v>
      </c>
      <c r="DF57" s="137">
        <v>0</v>
      </c>
      <c r="DG57" s="138">
        <v>1</v>
      </c>
      <c r="DH57" s="138">
        <v>1</v>
      </c>
      <c r="DI57" s="137">
        <v>0</v>
      </c>
      <c r="DJ57" s="138">
        <v>5</v>
      </c>
      <c r="DK57" s="137">
        <v>0</v>
      </c>
      <c r="DL57" s="137">
        <v>0</v>
      </c>
      <c r="DM57" s="137">
        <v>0</v>
      </c>
      <c r="DN57" s="137">
        <v>0</v>
      </c>
      <c r="DO57" s="137">
        <v>0</v>
      </c>
      <c r="DP57" s="138">
        <v>-26</v>
      </c>
      <c r="DQ57" s="138">
        <v>26</v>
      </c>
      <c r="DR57" s="138">
        <v>1</v>
      </c>
      <c r="DS57" s="137">
        <v>0</v>
      </c>
      <c r="DT57" s="137">
        <v>0</v>
      </c>
      <c r="DU57" s="137">
        <v>0</v>
      </c>
      <c r="DV57" s="138">
        <v>1</v>
      </c>
      <c r="DW57" s="138">
        <v>2</v>
      </c>
      <c r="DX57" s="137">
        <v>0</v>
      </c>
      <c r="DY57" s="138">
        <v>2</v>
      </c>
      <c r="DZ57" s="137">
        <v>0</v>
      </c>
      <c r="EA57" s="137">
        <v>0</v>
      </c>
    </row>
    <row r="58" spans="1:131" ht="18.600000000000001">
      <c r="A58" s="135" t="s">
        <v>197</v>
      </c>
      <c r="B58" s="136">
        <v>2</v>
      </c>
      <c r="C58" s="138">
        <v>0</v>
      </c>
      <c r="D58" s="137">
        <v>0</v>
      </c>
      <c r="E58" s="137">
        <v>0</v>
      </c>
      <c r="F58" s="138">
        <v>0</v>
      </c>
      <c r="G58" s="137">
        <v>0</v>
      </c>
      <c r="H58" s="137">
        <v>0</v>
      </c>
      <c r="I58" s="138">
        <v>0</v>
      </c>
      <c r="J58" s="137">
        <v>0</v>
      </c>
      <c r="K58" s="137">
        <v>0</v>
      </c>
      <c r="L58" s="137">
        <v>0</v>
      </c>
      <c r="M58" s="137">
        <v>0</v>
      </c>
      <c r="N58" s="137">
        <v>0</v>
      </c>
      <c r="O58" s="138">
        <v>0</v>
      </c>
      <c r="P58" s="137">
        <v>0</v>
      </c>
      <c r="Q58" s="137">
        <v>0</v>
      </c>
      <c r="R58" s="138">
        <v>0</v>
      </c>
      <c r="S58" s="137">
        <v>0</v>
      </c>
      <c r="T58" s="138">
        <v>0</v>
      </c>
      <c r="U58" s="138">
        <v>0</v>
      </c>
      <c r="V58" s="137">
        <v>0</v>
      </c>
      <c r="W58" s="138">
        <v>0</v>
      </c>
      <c r="X58" s="137">
        <v>0</v>
      </c>
      <c r="Y58" s="138">
        <v>0</v>
      </c>
      <c r="Z58" s="138">
        <v>0</v>
      </c>
      <c r="AA58" s="137">
        <v>0</v>
      </c>
      <c r="AB58" s="138">
        <v>0</v>
      </c>
      <c r="AC58" s="137">
        <v>0</v>
      </c>
      <c r="AD58" s="137">
        <v>0</v>
      </c>
      <c r="AE58" s="137">
        <v>0</v>
      </c>
      <c r="AF58" s="138">
        <v>0</v>
      </c>
      <c r="AG58" s="137">
        <v>0</v>
      </c>
      <c r="AH58" s="137">
        <v>0</v>
      </c>
      <c r="AI58" s="137">
        <v>0</v>
      </c>
      <c r="AJ58" s="137">
        <v>0</v>
      </c>
      <c r="AK58" s="137">
        <v>0</v>
      </c>
      <c r="AL58" s="137">
        <v>0</v>
      </c>
      <c r="AM58" s="137">
        <v>0</v>
      </c>
      <c r="AN58" s="137">
        <v>0</v>
      </c>
      <c r="AO58" s="137">
        <v>0</v>
      </c>
      <c r="AP58" s="137">
        <v>0</v>
      </c>
      <c r="AQ58" s="137">
        <v>0</v>
      </c>
      <c r="AR58" s="137">
        <v>0</v>
      </c>
      <c r="AS58" s="137">
        <v>0</v>
      </c>
      <c r="AT58" s="138">
        <v>0</v>
      </c>
      <c r="AU58" s="138">
        <v>0</v>
      </c>
      <c r="AV58" s="137">
        <v>0</v>
      </c>
      <c r="AW58" s="137">
        <v>0</v>
      </c>
      <c r="AX58" s="137">
        <v>0</v>
      </c>
      <c r="AY58" s="137">
        <v>0</v>
      </c>
      <c r="AZ58" s="138">
        <v>0</v>
      </c>
      <c r="BA58" s="137">
        <v>0</v>
      </c>
      <c r="BB58" s="137">
        <v>0</v>
      </c>
      <c r="BC58" s="137">
        <v>0</v>
      </c>
      <c r="BD58" s="137">
        <v>0</v>
      </c>
      <c r="BE58" s="137">
        <v>0</v>
      </c>
      <c r="BF58" s="138">
        <v>0</v>
      </c>
      <c r="BG58" s="137">
        <v>0</v>
      </c>
      <c r="BH58" s="138">
        <v>0</v>
      </c>
      <c r="BI58" s="138">
        <v>0</v>
      </c>
      <c r="BJ58" s="138">
        <v>0</v>
      </c>
      <c r="BK58" s="137">
        <v>0</v>
      </c>
      <c r="BL58" s="138">
        <v>126</v>
      </c>
      <c r="BM58" s="137">
        <v>5</v>
      </c>
      <c r="BN58" s="137">
        <v>0</v>
      </c>
      <c r="BO58" s="137">
        <v>0</v>
      </c>
      <c r="BP58" s="138">
        <v>0</v>
      </c>
      <c r="BQ58" s="137">
        <v>0</v>
      </c>
      <c r="BR58" s="138">
        <v>23</v>
      </c>
      <c r="BS58" s="137">
        <v>4</v>
      </c>
      <c r="BT58" s="137">
        <v>9</v>
      </c>
      <c r="BU58" s="138">
        <v>3</v>
      </c>
      <c r="BV58" s="137">
        <v>0</v>
      </c>
      <c r="BW58" s="137">
        <v>2</v>
      </c>
      <c r="BX58" s="137">
        <v>0</v>
      </c>
      <c r="BY58" s="137">
        <v>0</v>
      </c>
      <c r="BZ58" s="137">
        <v>0</v>
      </c>
      <c r="CA58" s="138">
        <v>0</v>
      </c>
      <c r="CB58" s="138">
        <v>0</v>
      </c>
      <c r="CC58" s="138">
        <v>0</v>
      </c>
      <c r="CD58" s="137">
        <v>0</v>
      </c>
      <c r="CE58" s="138">
        <v>0</v>
      </c>
      <c r="CF58" s="138">
        <v>0</v>
      </c>
      <c r="CG58" s="137">
        <v>0</v>
      </c>
      <c r="CH58" s="137">
        <v>0</v>
      </c>
      <c r="CI58" s="138">
        <v>0</v>
      </c>
      <c r="CJ58" s="138">
        <v>0</v>
      </c>
      <c r="CK58" s="137">
        <v>0</v>
      </c>
      <c r="CL58" s="137">
        <v>0</v>
      </c>
      <c r="CM58" s="137">
        <v>0</v>
      </c>
      <c r="CN58" s="137">
        <v>0</v>
      </c>
      <c r="CO58" s="137">
        <v>0</v>
      </c>
      <c r="CP58" s="137">
        <v>0</v>
      </c>
      <c r="CQ58" s="137">
        <v>1</v>
      </c>
      <c r="CR58" s="137">
        <v>0</v>
      </c>
      <c r="CS58" s="137">
        <v>0</v>
      </c>
      <c r="CT58" s="138">
        <v>0</v>
      </c>
      <c r="CU58" s="138">
        <v>0</v>
      </c>
      <c r="CV58" s="137">
        <v>0</v>
      </c>
      <c r="CW58" s="137">
        <v>0</v>
      </c>
      <c r="CX58" s="137">
        <v>0</v>
      </c>
      <c r="CY58" s="137">
        <v>0</v>
      </c>
      <c r="CZ58" s="137">
        <v>0</v>
      </c>
      <c r="DA58" s="137">
        <v>0</v>
      </c>
      <c r="DB58" s="137">
        <v>0</v>
      </c>
      <c r="DC58" s="137">
        <v>0</v>
      </c>
      <c r="DD58" s="137">
        <v>0</v>
      </c>
      <c r="DE58" s="137">
        <v>0</v>
      </c>
      <c r="DF58" s="137">
        <v>0</v>
      </c>
      <c r="DG58" s="137">
        <v>0</v>
      </c>
      <c r="DH58" s="137">
        <v>0</v>
      </c>
      <c r="DI58" s="137">
        <v>0</v>
      </c>
      <c r="DJ58" s="137">
        <v>0</v>
      </c>
      <c r="DK58" s="137">
        <v>0</v>
      </c>
      <c r="DL58" s="137">
        <v>0</v>
      </c>
      <c r="DM58" s="137">
        <v>0</v>
      </c>
      <c r="DN58" s="137">
        <v>0</v>
      </c>
      <c r="DO58" s="137">
        <v>0</v>
      </c>
      <c r="DP58" s="138">
        <v>-26</v>
      </c>
      <c r="DQ58" s="138">
        <v>26</v>
      </c>
      <c r="DR58" s="137">
        <v>0</v>
      </c>
      <c r="DS58" s="137">
        <v>0</v>
      </c>
      <c r="DT58" s="137">
        <v>0</v>
      </c>
      <c r="DU58" s="137">
        <v>0</v>
      </c>
      <c r="DV58" s="137">
        <v>0</v>
      </c>
      <c r="DW58" s="137">
        <v>0</v>
      </c>
      <c r="DX58" s="137">
        <v>0</v>
      </c>
      <c r="DY58" s="137">
        <v>0</v>
      </c>
      <c r="DZ58" s="137">
        <v>0</v>
      </c>
      <c r="EA58" s="137">
        <v>0</v>
      </c>
    </row>
    <row r="59" spans="1:131" ht="18.600000000000001">
      <c r="A59" s="135" t="s">
        <v>366</v>
      </c>
      <c r="B59" s="136">
        <v>2</v>
      </c>
      <c r="C59" s="138">
        <v>0</v>
      </c>
      <c r="D59" s="137">
        <v>0</v>
      </c>
      <c r="E59" s="137">
        <v>0</v>
      </c>
      <c r="F59" s="138">
        <v>0</v>
      </c>
      <c r="G59" s="138">
        <v>0</v>
      </c>
      <c r="H59" s="137">
        <v>0</v>
      </c>
      <c r="I59" s="138">
        <v>0</v>
      </c>
      <c r="J59" s="137">
        <v>0</v>
      </c>
      <c r="K59" s="137">
        <v>0</v>
      </c>
      <c r="L59" s="137">
        <v>0</v>
      </c>
      <c r="M59" s="137">
        <v>0</v>
      </c>
      <c r="N59" s="137">
        <v>0</v>
      </c>
      <c r="O59" s="137">
        <v>0</v>
      </c>
      <c r="P59" s="137">
        <v>0</v>
      </c>
      <c r="Q59" s="137">
        <v>0</v>
      </c>
      <c r="R59" s="137">
        <v>0</v>
      </c>
      <c r="S59" s="137">
        <v>0</v>
      </c>
      <c r="T59" s="138">
        <v>0</v>
      </c>
      <c r="U59" s="138">
        <v>0</v>
      </c>
      <c r="V59" s="138">
        <v>0</v>
      </c>
      <c r="W59" s="138">
        <v>0</v>
      </c>
      <c r="X59" s="137">
        <v>0</v>
      </c>
      <c r="Y59" s="138">
        <v>0</v>
      </c>
      <c r="Z59" s="137">
        <v>0</v>
      </c>
      <c r="AA59" s="137">
        <v>0</v>
      </c>
      <c r="AB59" s="138">
        <v>0</v>
      </c>
      <c r="AC59" s="137">
        <v>0</v>
      </c>
      <c r="AD59" s="137">
        <v>0</v>
      </c>
      <c r="AE59" s="138">
        <v>0</v>
      </c>
      <c r="AF59" s="138">
        <v>0</v>
      </c>
      <c r="AG59" s="137">
        <v>0</v>
      </c>
      <c r="AH59" s="137">
        <v>0</v>
      </c>
      <c r="AI59" s="137">
        <v>0</v>
      </c>
      <c r="AJ59" s="137">
        <v>0</v>
      </c>
      <c r="AK59" s="138">
        <v>0</v>
      </c>
      <c r="AL59" s="137">
        <v>0</v>
      </c>
      <c r="AM59" s="137">
        <v>0</v>
      </c>
      <c r="AN59" s="138">
        <v>0</v>
      </c>
      <c r="AO59" s="137">
        <v>0</v>
      </c>
      <c r="AP59" s="137">
        <v>0</v>
      </c>
      <c r="AQ59" s="137">
        <v>0</v>
      </c>
      <c r="AR59" s="137">
        <v>0</v>
      </c>
      <c r="AS59" s="137">
        <v>0</v>
      </c>
      <c r="AT59" s="138">
        <v>0</v>
      </c>
      <c r="AU59" s="137">
        <v>0</v>
      </c>
      <c r="AV59" s="137">
        <v>0</v>
      </c>
      <c r="AW59" s="137">
        <v>0</v>
      </c>
      <c r="AX59" s="137">
        <v>0</v>
      </c>
      <c r="AY59" s="137">
        <v>0</v>
      </c>
      <c r="AZ59" s="137">
        <v>0</v>
      </c>
      <c r="BA59" s="137">
        <v>0</v>
      </c>
      <c r="BB59" s="138">
        <v>0</v>
      </c>
      <c r="BC59" s="137">
        <v>0</v>
      </c>
      <c r="BD59" s="138">
        <v>0</v>
      </c>
      <c r="BE59" s="137">
        <v>0</v>
      </c>
      <c r="BF59" s="138">
        <v>0</v>
      </c>
      <c r="BG59" s="138">
        <v>0</v>
      </c>
      <c r="BH59" s="137">
        <v>0</v>
      </c>
      <c r="BI59" s="137">
        <v>0</v>
      </c>
      <c r="BJ59" s="138">
        <v>0</v>
      </c>
      <c r="BK59" s="137">
        <v>0</v>
      </c>
      <c r="BL59" s="137">
        <v>0</v>
      </c>
      <c r="BM59" s="138">
        <v>0</v>
      </c>
      <c r="BN59" s="138">
        <v>0</v>
      </c>
      <c r="BO59" s="138">
        <v>0</v>
      </c>
      <c r="BP59" s="138">
        <v>0</v>
      </c>
      <c r="BQ59" s="138">
        <v>0</v>
      </c>
      <c r="BR59" s="137">
        <v>0</v>
      </c>
      <c r="BS59" s="137">
        <v>0</v>
      </c>
      <c r="BT59" s="138">
        <v>0</v>
      </c>
      <c r="BU59" s="138">
        <v>0</v>
      </c>
      <c r="BV59" s="137">
        <v>0</v>
      </c>
      <c r="BW59" s="137">
        <v>0</v>
      </c>
      <c r="BX59" s="137">
        <v>150</v>
      </c>
      <c r="BY59" s="137">
        <v>0</v>
      </c>
      <c r="BZ59" s="137">
        <v>0</v>
      </c>
      <c r="CA59" s="137">
        <v>5</v>
      </c>
      <c r="CB59" s="137">
        <v>0</v>
      </c>
      <c r="CC59" s="137">
        <v>2</v>
      </c>
      <c r="CD59" s="137">
        <v>0</v>
      </c>
      <c r="CE59" s="137">
        <v>0</v>
      </c>
      <c r="CF59" s="137">
        <v>0</v>
      </c>
      <c r="CG59" s="137">
        <v>2</v>
      </c>
      <c r="CH59" s="138">
        <v>2</v>
      </c>
      <c r="CI59" s="137">
        <v>1</v>
      </c>
      <c r="CJ59" s="138">
        <v>0</v>
      </c>
      <c r="CK59" s="137">
        <v>0</v>
      </c>
      <c r="CL59" s="138">
        <v>0</v>
      </c>
      <c r="CM59" s="137">
        <v>0</v>
      </c>
      <c r="CN59" s="137">
        <v>0</v>
      </c>
      <c r="CO59" s="137">
        <v>0</v>
      </c>
      <c r="CP59" s="137">
        <v>0</v>
      </c>
      <c r="CQ59" s="137">
        <v>0</v>
      </c>
      <c r="CR59" s="137">
        <v>0</v>
      </c>
      <c r="CS59" s="138">
        <v>3</v>
      </c>
      <c r="CT59" s="138">
        <v>0</v>
      </c>
      <c r="CU59" s="138">
        <v>3</v>
      </c>
      <c r="CV59" s="138">
        <v>1</v>
      </c>
      <c r="CW59" s="138">
        <v>1</v>
      </c>
      <c r="CX59" s="137">
        <v>0</v>
      </c>
      <c r="CY59" s="138">
        <v>1</v>
      </c>
      <c r="CZ59" s="137">
        <v>0</v>
      </c>
      <c r="DA59" s="138">
        <v>1</v>
      </c>
      <c r="DB59" s="137">
        <v>0</v>
      </c>
      <c r="DC59" s="137">
        <v>0</v>
      </c>
      <c r="DD59" s="138">
        <v>5</v>
      </c>
      <c r="DE59" s="138">
        <v>2</v>
      </c>
      <c r="DF59" s="137">
        <v>0</v>
      </c>
      <c r="DG59" s="137">
        <v>0</v>
      </c>
      <c r="DH59" s="138">
        <v>2</v>
      </c>
      <c r="DI59" s="137">
        <v>0</v>
      </c>
      <c r="DJ59" s="137">
        <v>0</v>
      </c>
      <c r="DK59" s="138">
        <v>2</v>
      </c>
      <c r="DL59" s="137">
        <v>0</v>
      </c>
      <c r="DM59" s="137">
        <v>0</v>
      </c>
      <c r="DN59" s="137">
        <v>0</v>
      </c>
      <c r="DO59" s="138">
        <v>3</v>
      </c>
      <c r="DP59" s="138">
        <v>-26</v>
      </c>
      <c r="DQ59" s="138">
        <v>26</v>
      </c>
      <c r="DR59" s="137">
        <v>0</v>
      </c>
      <c r="DS59" s="137">
        <v>0</v>
      </c>
      <c r="DT59" s="137">
        <v>0</v>
      </c>
      <c r="DU59" s="138">
        <v>1</v>
      </c>
      <c r="DV59" s="138">
        <v>2</v>
      </c>
      <c r="DW59" s="137">
        <v>0</v>
      </c>
      <c r="DX59" s="137">
        <v>0</v>
      </c>
      <c r="DY59" s="137">
        <v>0</v>
      </c>
      <c r="DZ59" s="137">
        <v>0</v>
      </c>
      <c r="EA59" s="137">
        <v>0</v>
      </c>
    </row>
    <row r="60" spans="1:131" ht="18.600000000000001">
      <c r="A60" s="135" t="s">
        <v>367</v>
      </c>
      <c r="B60" s="136">
        <v>2</v>
      </c>
      <c r="C60" s="138">
        <v>0</v>
      </c>
      <c r="D60" s="137">
        <v>0</v>
      </c>
      <c r="E60" s="138">
        <v>0</v>
      </c>
      <c r="F60" s="138">
        <v>0</v>
      </c>
      <c r="G60" s="137">
        <v>0</v>
      </c>
      <c r="H60" s="137">
        <v>0</v>
      </c>
      <c r="I60" s="138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  <c r="P60" s="137">
        <v>0</v>
      </c>
      <c r="Q60" s="137">
        <v>0</v>
      </c>
      <c r="R60" s="137">
        <v>0</v>
      </c>
      <c r="S60" s="137">
        <v>0</v>
      </c>
      <c r="T60" s="138">
        <v>0</v>
      </c>
      <c r="U60" s="138">
        <v>0</v>
      </c>
      <c r="V60" s="138">
        <v>0</v>
      </c>
      <c r="W60" s="138">
        <v>0</v>
      </c>
      <c r="X60" s="137">
        <v>0</v>
      </c>
      <c r="Y60" s="137">
        <v>0</v>
      </c>
      <c r="Z60" s="137">
        <v>0</v>
      </c>
      <c r="AA60" s="137">
        <v>0</v>
      </c>
      <c r="AB60" s="138">
        <v>0</v>
      </c>
      <c r="AC60" s="137">
        <v>0</v>
      </c>
      <c r="AD60" s="137">
        <v>0</v>
      </c>
      <c r="AE60" s="137">
        <v>0</v>
      </c>
      <c r="AF60" s="138">
        <v>0</v>
      </c>
      <c r="AG60" s="137">
        <v>0</v>
      </c>
      <c r="AH60" s="137">
        <v>0</v>
      </c>
      <c r="AI60" s="137">
        <v>0</v>
      </c>
      <c r="AJ60" s="137">
        <v>0</v>
      </c>
      <c r="AK60" s="137">
        <v>0</v>
      </c>
      <c r="AL60" s="137">
        <v>0</v>
      </c>
      <c r="AM60" s="138">
        <v>0</v>
      </c>
      <c r="AN60" s="137">
        <v>0</v>
      </c>
      <c r="AO60" s="137">
        <v>0</v>
      </c>
      <c r="AP60" s="137">
        <v>0</v>
      </c>
      <c r="AQ60" s="137">
        <v>0</v>
      </c>
      <c r="AR60" s="137">
        <v>0</v>
      </c>
      <c r="AS60" s="137">
        <v>0</v>
      </c>
      <c r="AT60" s="138">
        <v>0</v>
      </c>
      <c r="AU60" s="138">
        <v>0</v>
      </c>
      <c r="AV60" s="138">
        <v>0</v>
      </c>
      <c r="AW60" s="137">
        <v>0</v>
      </c>
      <c r="AX60" s="137">
        <v>0</v>
      </c>
      <c r="AY60" s="137">
        <v>0</v>
      </c>
      <c r="AZ60" s="137">
        <v>0</v>
      </c>
      <c r="BA60" s="137">
        <v>0</v>
      </c>
      <c r="BB60" s="138">
        <v>0</v>
      </c>
      <c r="BC60" s="137">
        <v>0</v>
      </c>
      <c r="BD60" s="138">
        <v>0</v>
      </c>
      <c r="BE60" s="137">
        <v>0</v>
      </c>
      <c r="BF60" s="138">
        <v>0</v>
      </c>
      <c r="BG60" s="138">
        <v>0</v>
      </c>
      <c r="BH60" s="138">
        <v>0</v>
      </c>
      <c r="BI60" s="137">
        <v>0</v>
      </c>
      <c r="BJ60" s="138">
        <v>0</v>
      </c>
      <c r="BK60" s="138">
        <v>0</v>
      </c>
      <c r="BL60" s="137">
        <v>0</v>
      </c>
      <c r="BM60" s="138">
        <v>0</v>
      </c>
      <c r="BN60" s="137">
        <v>0</v>
      </c>
      <c r="BO60" s="137">
        <v>0</v>
      </c>
      <c r="BP60" s="138">
        <v>0</v>
      </c>
      <c r="BQ60" s="138">
        <v>0</v>
      </c>
      <c r="BR60" s="138">
        <v>0</v>
      </c>
      <c r="BS60" s="138">
        <v>0</v>
      </c>
      <c r="BT60" s="138">
        <v>0</v>
      </c>
      <c r="BU60" s="138">
        <v>0</v>
      </c>
      <c r="BV60" s="137">
        <v>0</v>
      </c>
      <c r="BW60" s="137">
        <v>0</v>
      </c>
      <c r="BX60" s="137">
        <v>135</v>
      </c>
      <c r="BY60" s="137">
        <v>0</v>
      </c>
      <c r="BZ60" s="137">
        <v>5</v>
      </c>
      <c r="CA60" s="138">
        <v>0</v>
      </c>
      <c r="CB60" s="137">
        <v>0</v>
      </c>
      <c r="CC60" s="138">
        <v>0</v>
      </c>
      <c r="CD60" s="138">
        <v>0</v>
      </c>
      <c r="CE60" s="138">
        <v>1</v>
      </c>
      <c r="CF60" s="137">
        <v>1</v>
      </c>
      <c r="CG60" s="137">
        <v>0</v>
      </c>
      <c r="CH60" s="137">
        <v>0</v>
      </c>
      <c r="CI60" s="137">
        <v>-23</v>
      </c>
      <c r="CJ60" s="138">
        <v>23</v>
      </c>
      <c r="CK60" s="137">
        <v>0</v>
      </c>
      <c r="CL60" s="137">
        <v>2</v>
      </c>
      <c r="CM60" s="137">
        <v>1</v>
      </c>
      <c r="CN60" s="137">
        <v>1</v>
      </c>
      <c r="CO60" s="137">
        <v>0</v>
      </c>
      <c r="CP60" s="137">
        <v>0</v>
      </c>
      <c r="CQ60" s="138">
        <v>1</v>
      </c>
      <c r="CR60" s="137">
        <v>1</v>
      </c>
      <c r="CS60" s="137">
        <v>0</v>
      </c>
      <c r="CT60" s="137">
        <v>0</v>
      </c>
      <c r="CU60" s="137">
        <v>0</v>
      </c>
      <c r="CV60" s="138">
        <v>2</v>
      </c>
      <c r="CW60" s="137">
        <v>0</v>
      </c>
      <c r="CX60" s="137">
        <v>0</v>
      </c>
      <c r="CY60" s="138">
        <v>1</v>
      </c>
      <c r="CZ60" s="137">
        <v>0</v>
      </c>
      <c r="DA60" s="137">
        <v>0</v>
      </c>
      <c r="DB60" s="137">
        <v>0</v>
      </c>
      <c r="DC60" s="137">
        <v>0</v>
      </c>
      <c r="DD60" s="137">
        <v>0</v>
      </c>
      <c r="DE60" s="138">
        <v>1</v>
      </c>
      <c r="DF60" s="138">
        <v>1</v>
      </c>
      <c r="DG60" s="137">
        <v>0</v>
      </c>
      <c r="DH60" s="138">
        <v>1</v>
      </c>
      <c r="DI60" s="137">
        <v>0</v>
      </c>
      <c r="DJ60" s="137">
        <v>0</v>
      </c>
      <c r="DK60" s="138">
        <v>1</v>
      </c>
      <c r="DL60" s="137">
        <v>0</v>
      </c>
      <c r="DM60" s="138">
        <v>3</v>
      </c>
      <c r="DN60" s="137">
        <v>0</v>
      </c>
      <c r="DO60" s="137">
        <v>0</v>
      </c>
      <c r="DP60" s="138">
        <v>-23</v>
      </c>
      <c r="DQ60" s="138">
        <v>23</v>
      </c>
      <c r="DR60" s="137">
        <v>0</v>
      </c>
      <c r="DS60" s="137">
        <v>0</v>
      </c>
      <c r="DT60" s="137">
        <v>0</v>
      </c>
      <c r="DU60" s="137">
        <v>0</v>
      </c>
      <c r="DV60" s="137">
        <v>0</v>
      </c>
      <c r="DW60" s="137">
        <v>0</v>
      </c>
      <c r="DX60" s="138">
        <v>3</v>
      </c>
      <c r="DY60" s="138">
        <v>5</v>
      </c>
      <c r="DZ60" s="138">
        <v>1</v>
      </c>
      <c r="EA60" s="137">
        <v>0</v>
      </c>
    </row>
    <row r="61" spans="1:131" ht="18.600000000000001">
      <c r="A61" s="135" t="s">
        <v>370</v>
      </c>
      <c r="B61" s="136">
        <v>2</v>
      </c>
      <c r="C61" s="138">
        <v>0</v>
      </c>
      <c r="D61" s="137">
        <v>0</v>
      </c>
      <c r="E61" s="137">
        <v>0</v>
      </c>
      <c r="F61" s="138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  <c r="P61" s="137">
        <v>0</v>
      </c>
      <c r="Q61" s="137">
        <v>0</v>
      </c>
      <c r="R61" s="137">
        <v>0</v>
      </c>
      <c r="S61" s="137">
        <v>0</v>
      </c>
      <c r="T61" s="138">
        <v>0</v>
      </c>
      <c r="U61" s="137">
        <v>0</v>
      </c>
      <c r="V61" s="137">
        <v>0</v>
      </c>
      <c r="W61" s="137">
        <v>0</v>
      </c>
      <c r="X61" s="137">
        <v>0</v>
      </c>
      <c r="Y61" s="137">
        <v>0</v>
      </c>
      <c r="Z61" s="137">
        <v>0</v>
      </c>
      <c r="AA61" s="137">
        <v>0</v>
      </c>
      <c r="AB61" s="138">
        <v>0</v>
      </c>
      <c r="AC61" s="137">
        <v>0</v>
      </c>
      <c r="AD61" s="137">
        <v>0</v>
      </c>
      <c r="AE61" s="137">
        <v>0</v>
      </c>
      <c r="AF61" s="137">
        <v>0</v>
      </c>
      <c r="AG61" s="137">
        <v>0</v>
      </c>
      <c r="AH61" s="137">
        <v>0</v>
      </c>
      <c r="AI61" s="137">
        <v>0</v>
      </c>
      <c r="AJ61" s="137">
        <v>0</v>
      </c>
      <c r="AK61" s="137">
        <v>0</v>
      </c>
      <c r="AL61" s="137">
        <v>0</v>
      </c>
      <c r="AM61" s="137">
        <v>0</v>
      </c>
      <c r="AN61" s="137">
        <v>0</v>
      </c>
      <c r="AO61" s="137">
        <v>0</v>
      </c>
      <c r="AP61" s="137">
        <v>0</v>
      </c>
      <c r="AQ61" s="137">
        <v>0</v>
      </c>
      <c r="AR61" s="137">
        <v>0</v>
      </c>
      <c r="AS61" s="137">
        <v>0</v>
      </c>
      <c r="AT61" s="138">
        <v>0</v>
      </c>
      <c r="AU61" s="137">
        <v>0</v>
      </c>
      <c r="AV61" s="137">
        <v>0</v>
      </c>
      <c r="AW61" s="138">
        <v>0</v>
      </c>
      <c r="AX61" s="137">
        <v>0</v>
      </c>
      <c r="AY61" s="138">
        <v>0</v>
      </c>
      <c r="AZ61" s="137">
        <v>0</v>
      </c>
      <c r="BA61" s="137">
        <v>0</v>
      </c>
      <c r="BB61" s="137">
        <v>0</v>
      </c>
      <c r="BC61" s="137">
        <v>0</v>
      </c>
      <c r="BD61" s="138">
        <v>0</v>
      </c>
      <c r="BE61" s="137">
        <v>0</v>
      </c>
      <c r="BF61" s="138">
        <v>0</v>
      </c>
      <c r="BG61" s="138">
        <v>0</v>
      </c>
      <c r="BH61" s="138">
        <v>0</v>
      </c>
      <c r="BI61" s="137">
        <v>0</v>
      </c>
      <c r="BJ61" s="138">
        <v>0</v>
      </c>
      <c r="BK61" s="138">
        <v>0</v>
      </c>
      <c r="BL61" s="137">
        <v>0</v>
      </c>
      <c r="BM61" s="138">
        <v>0</v>
      </c>
      <c r="BN61" s="137">
        <v>0</v>
      </c>
      <c r="BO61" s="137">
        <v>0</v>
      </c>
      <c r="BP61" s="138">
        <v>0</v>
      </c>
      <c r="BQ61" s="138">
        <v>0</v>
      </c>
      <c r="BR61" s="138">
        <v>0</v>
      </c>
      <c r="BS61" s="138">
        <v>0</v>
      </c>
      <c r="BT61" s="138">
        <v>0</v>
      </c>
      <c r="BU61" s="138">
        <v>0</v>
      </c>
      <c r="BV61" s="137">
        <v>0</v>
      </c>
      <c r="BW61" s="137">
        <v>0</v>
      </c>
      <c r="BX61" s="137">
        <v>0</v>
      </c>
      <c r="BY61" s="137">
        <v>0</v>
      </c>
      <c r="BZ61" s="137">
        <v>0</v>
      </c>
      <c r="CA61" s="137">
        <v>0</v>
      </c>
      <c r="CB61" s="137">
        <v>0</v>
      </c>
      <c r="CC61" s="137">
        <v>0</v>
      </c>
      <c r="CD61" s="137">
        <v>0</v>
      </c>
      <c r="CE61" s="137">
        <v>0</v>
      </c>
      <c r="CF61" s="138">
        <v>195</v>
      </c>
      <c r="CG61" s="138">
        <v>0</v>
      </c>
      <c r="CH61" s="138">
        <v>0</v>
      </c>
      <c r="CI61" s="137">
        <v>1</v>
      </c>
      <c r="CJ61" s="137">
        <v>0</v>
      </c>
      <c r="CK61" s="137">
        <v>0</v>
      </c>
      <c r="CL61" s="137">
        <v>0</v>
      </c>
      <c r="CM61" s="137">
        <v>0</v>
      </c>
      <c r="CN61" s="137">
        <v>0</v>
      </c>
      <c r="CO61" s="137">
        <v>0</v>
      </c>
      <c r="CP61" s="137">
        <v>0</v>
      </c>
      <c r="CQ61" s="138">
        <v>0</v>
      </c>
      <c r="CR61" s="138">
        <v>0</v>
      </c>
      <c r="CS61" s="138">
        <v>0</v>
      </c>
      <c r="CT61" s="137">
        <v>0</v>
      </c>
      <c r="CU61" s="138">
        <v>0</v>
      </c>
      <c r="CV61" s="137">
        <v>0</v>
      </c>
      <c r="CW61" s="137">
        <v>0</v>
      </c>
      <c r="CX61" s="137">
        <v>0</v>
      </c>
      <c r="CY61" s="137">
        <v>0</v>
      </c>
      <c r="CZ61" s="137">
        <v>0</v>
      </c>
      <c r="DA61" s="137">
        <v>0</v>
      </c>
      <c r="DB61" s="137">
        <v>0</v>
      </c>
      <c r="DC61" s="137">
        <v>0</v>
      </c>
      <c r="DD61" s="137">
        <v>0</v>
      </c>
      <c r="DE61" s="137">
        <v>0</v>
      </c>
      <c r="DF61" s="137">
        <v>0</v>
      </c>
      <c r="DG61" s="137">
        <v>0</v>
      </c>
      <c r="DH61" s="137">
        <v>0</v>
      </c>
      <c r="DI61" s="137">
        <v>0</v>
      </c>
      <c r="DJ61" s="137">
        <v>0</v>
      </c>
      <c r="DK61" s="137">
        <v>0</v>
      </c>
      <c r="DL61" s="137">
        <v>0</v>
      </c>
      <c r="DM61" s="137">
        <v>0</v>
      </c>
      <c r="DN61" s="137">
        <v>0</v>
      </c>
      <c r="DO61" s="137">
        <v>0</v>
      </c>
      <c r="DP61" s="138">
        <v>-26</v>
      </c>
      <c r="DQ61" s="138">
        <v>26</v>
      </c>
      <c r="DR61" s="137">
        <v>0</v>
      </c>
      <c r="DS61" s="137">
        <v>0</v>
      </c>
      <c r="DT61" s="137">
        <v>0</v>
      </c>
      <c r="DU61" s="137">
        <v>0</v>
      </c>
      <c r="DV61" s="137">
        <v>0</v>
      </c>
      <c r="DW61" s="137">
        <v>0</v>
      </c>
      <c r="DX61" s="137">
        <v>0</v>
      </c>
      <c r="DY61" s="137">
        <v>0</v>
      </c>
      <c r="DZ61" s="137">
        <v>0</v>
      </c>
      <c r="EA61" s="137">
        <v>0</v>
      </c>
    </row>
    <row r="62" spans="1:131" ht="18.600000000000001">
      <c r="A62" s="135" t="s">
        <v>374</v>
      </c>
      <c r="B62" s="136">
        <v>2</v>
      </c>
      <c r="C62" s="138">
        <v>0</v>
      </c>
      <c r="D62" s="138">
        <v>0</v>
      </c>
      <c r="E62" s="138">
        <v>0</v>
      </c>
      <c r="F62" s="138">
        <v>0</v>
      </c>
      <c r="G62" s="138">
        <v>0</v>
      </c>
      <c r="H62" s="137">
        <v>0</v>
      </c>
      <c r="I62" s="138">
        <v>0</v>
      </c>
      <c r="J62" s="137">
        <v>0</v>
      </c>
      <c r="K62" s="137">
        <v>0</v>
      </c>
      <c r="L62" s="137">
        <v>0</v>
      </c>
      <c r="M62" s="137">
        <v>0</v>
      </c>
      <c r="N62" s="137">
        <v>0</v>
      </c>
      <c r="O62" s="137">
        <v>0</v>
      </c>
      <c r="P62" s="137">
        <v>0</v>
      </c>
      <c r="Q62" s="137">
        <v>0</v>
      </c>
      <c r="R62" s="138">
        <v>0</v>
      </c>
      <c r="S62" s="137">
        <v>0</v>
      </c>
      <c r="T62" s="137">
        <v>0</v>
      </c>
      <c r="U62" s="137">
        <v>0</v>
      </c>
      <c r="V62" s="137">
        <v>0</v>
      </c>
      <c r="W62" s="137">
        <v>0</v>
      </c>
      <c r="X62" s="137">
        <v>0</v>
      </c>
      <c r="Y62" s="138">
        <v>0</v>
      </c>
      <c r="Z62" s="137">
        <v>0</v>
      </c>
      <c r="AA62" s="137">
        <v>0</v>
      </c>
      <c r="AB62" s="137">
        <v>0</v>
      </c>
      <c r="AC62" s="137">
        <v>0</v>
      </c>
      <c r="AD62" s="137">
        <v>0</v>
      </c>
      <c r="AE62" s="137">
        <v>0</v>
      </c>
      <c r="AF62" s="137">
        <v>0</v>
      </c>
      <c r="AG62" s="137">
        <v>0</v>
      </c>
      <c r="AH62" s="137">
        <v>0</v>
      </c>
      <c r="AI62" s="137">
        <v>0</v>
      </c>
      <c r="AJ62" s="137">
        <v>0</v>
      </c>
      <c r="AK62" s="137">
        <v>0</v>
      </c>
      <c r="AL62" s="137">
        <v>0</v>
      </c>
      <c r="AM62" s="137">
        <v>0</v>
      </c>
      <c r="AN62" s="137">
        <v>0</v>
      </c>
      <c r="AO62" s="137">
        <v>0</v>
      </c>
      <c r="AP62" s="137">
        <v>0</v>
      </c>
      <c r="AQ62" s="138">
        <v>0</v>
      </c>
      <c r="AR62" s="137">
        <v>0</v>
      </c>
      <c r="AS62" s="137">
        <v>0</v>
      </c>
      <c r="AT62" s="137">
        <v>0</v>
      </c>
      <c r="AU62" s="138">
        <v>0</v>
      </c>
      <c r="AV62" s="137">
        <v>0</v>
      </c>
      <c r="AW62" s="138">
        <v>0</v>
      </c>
      <c r="AX62" s="138">
        <v>0</v>
      </c>
      <c r="AY62" s="137">
        <v>0</v>
      </c>
      <c r="AZ62" s="137">
        <v>0</v>
      </c>
      <c r="BA62" s="137">
        <v>0</v>
      </c>
      <c r="BB62" s="138">
        <v>0</v>
      </c>
      <c r="BC62" s="137">
        <v>0</v>
      </c>
      <c r="BD62" s="138">
        <v>0</v>
      </c>
      <c r="BE62" s="137">
        <v>0</v>
      </c>
      <c r="BF62" s="137">
        <v>0</v>
      </c>
      <c r="BG62" s="138">
        <v>0</v>
      </c>
      <c r="BH62" s="138">
        <v>0</v>
      </c>
      <c r="BI62" s="138">
        <v>0</v>
      </c>
      <c r="BJ62" s="138">
        <v>0</v>
      </c>
      <c r="BK62" s="138">
        <v>0</v>
      </c>
      <c r="BL62" s="137">
        <v>0</v>
      </c>
      <c r="BM62" s="137">
        <v>0</v>
      </c>
      <c r="BN62" s="137">
        <v>0</v>
      </c>
      <c r="BO62" s="138">
        <v>0</v>
      </c>
      <c r="BP62" s="138">
        <v>0</v>
      </c>
      <c r="BQ62" s="138">
        <v>0</v>
      </c>
      <c r="BR62" s="138">
        <v>0</v>
      </c>
      <c r="BS62" s="137">
        <v>0</v>
      </c>
      <c r="BT62" s="137">
        <v>0</v>
      </c>
      <c r="BU62" s="138">
        <v>0</v>
      </c>
      <c r="BV62" s="137">
        <v>0</v>
      </c>
      <c r="BW62" s="137">
        <v>0</v>
      </c>
      <c r="BX62" s="137">
        <v>0</v>
      </c>
      <c r="BY62" s="137">
        <v>0</v>
      </c>
      <c r="BZ62" s="137">
        <v>0</v>
      </c>
      <c r="CA62" s="138">
        <v>0</v>
      </c>
      <c r="CB62" s="138">
        <v>0</v>
      </c>
      <c r="CC62" s="137">
        <v>0</v>
      </c>
      <c r="CD62" s="138">
        <v>0</v>
      </c>
      <c r="CE62" s="137">
        <v>0</v>
      </c>
      <c r="CF62" s="138">
        <v>157</v>
      </c>
      <c r="CG62" s="137">
        <v>0</v>
      </c>
      <c r="CH62" s="137">
        <v>3</v>
      </c>
      <c r="CI62" s="137">
        <v>3</v>
      </c>
      <c r="CJ62" s="138">
        <v>0</v>
      </c>
      <c r="CK62" s="137">
        <v>1</v>
      </c>
      <c r="CL62" s="138">
        <v>3</v>
      </c>
      <c r="CM62" s="137">
        <v>3</v>
      </c>
      <c r="CN62" s="137">
        <v>0</v>
      </c>
      <c r="CO62" s="137">
        <v>0</v>
      </c>
      <c r="CP62" s="137">
        <v>0</v>
      </c>
      <c r="CQ62" s="138">
        <v>1</v>
      </c>
      <c r="CR62" s="137">
        <v>3</v>
      </c>
      <c r="CS62" s="137">
        <v>1</v>
      </c>
      <c r="CT62" s="137">
        <v>0</v>
      </c>
      <c r="CU62" s="137">
        <v>0</v>
      </c>
      <c r="CV62" s="138">
        <v>2</v>
      </c>
      <c r="CW62" s="138">
        <v>3</v>
      </c>
      <c r="CX62" s="137">
        <v>0</v>
      </c>
      <c r="CY62" s="137">
        <v>0</v>
      </c>
      <c r="CZ62" s="138">
        <v>1</v>
      </c>
      <c r="DA62" s="138">
        <v>5</v>
      </c>
      <c r="DB62" s="137">
        <v>0</v>
      </c>
      <c r="DC62" s="137">
        <v>0</v>
      </c>
      <c r="DD62" s="137">
        <v>0</v>
      </c>
      <c r="DE62" s="137">
        <v>0</v>
      </c>
      <c r="DF62" s="137">
        <v>0</v>
      </c>
      <c r="DG62" s="137">
        <v>0</v>
      </c>
      <c r="DH62" s="137">
        <v>0</v>
      </c>
      <c r="DI62" s="137">
        <v>0</v>
      </c>
      <c r="DJ62" s="137">
        <v>0</v>
      </c>
      <c r="DK62" s="137">
        <v>0</v>
      </c>
      <c r="DL62" s="137">
        <v>0</v>
      </c>
      <c r="DM62" s="137">
        <v>0</v>
      </c>
      <c r="DN62" s="137">
        <v>0</v>
      </c>
      <c r="DO62" s="137">
        <v>0</v>
      </c>
      <c r="DP62" s="137">
        <v>0</v>
      </c>
      <c r="DQ62" s="137">
        <v>0</v>
      </c>
      <c r="DR62" s="137">
        <v>0</v>
      </c>
      <c r="DS62" s="137">
        <v>0</v>
      </c>
      <c r="DT62" s="137">
        <v>0</v>
      </c>
      <c r="DU62" s="137">
        <v>0</v>
      </c>
      <c r="DV62" s="137">
        <v>0</v>
      </c>
      <c r="DW62" s="137">
        <v>0</v>
      </c>
      <c r="DX62" s="137">
        <v>0</v>
      </c>
      <c r="DY62" s="137">
        <v>0</v>
      </c>
      <c r="DZ62" s="137">
        <v>0</v>
      </c>
      <c r="EA62" s="137">
        <v>0</v>
      </c>
    </row>
    <row r="63" spans="1:131" ht="18.600000000000001">
      <c r="A63" s="135" t="s">
        <v>377</v>
      </c>
      <c r="B63" s="136">
        <v>2</v>
      </c>
      <c r="C63" s="138">
        <v>0</v>
      </c>
      <c r="D63" s="137">
        <v>0</v>
      </c>
      <c r="E63" s="138">
        <v>0</v>
      </c>
      <c r="F63" s="138">
        <v>0</v>
      </c>
      <c r="G63" s="138">
        <v>0</v>
      </c>
      <c r="H63" s="137">
        <v>0</v>
      </c>
      <c r="I63" s="138">
        <v>0</v>
      </c>
      <c r="J63" s="138">
        <v>0</v>
      </c>
      <c r="K63" s="137">
        <v>0</v>
      </c>
      <c r="L63" s="138">
        <v>0</v>
      </c>
      <c r="M63" s="138">
        <v>0</v>
      </c>
      <c r="N63" s="138">
        <v>0</v>
      </c>
      <c r="O63" s="138">
        <v>0</v>
      </c>
      <c r="P63" s="138">
        <v>0</v>
      </c>
      <c r="Q63" s="137">
        <v>0</v>
      </c>
      <c r="R63" s="138">
        <v>0</v>
      </c>
      <c r="S63" s="138">
        <v>0</v>
      </c>
      <c r="T63" s="138">
        <v>0</v>
      </c>
      <c r="U63" s="138">
        <v>0</v>
      </c>
      <c r="V63" s="137">
        <v>0</v>
      </c>
      <c r="W63" s="138">
        <v>0</v>
      </c>
      <c r="X63" s="137">
        <v>0</v>
      </c>
      <c r="Y63" s="138">
        <v>0</v>
      </c>
      <c r="Z63" s="137">
        <v>0</v>
      </c>
      <c r="AA63" s="137">
        <v>0</v>
      </c>
      <c r="AB63" s="138">
        <v>0</v>
      </c>
      <c r="AC63" s="137">
        <v>0</v>
      </c>
      <c r="AD63" s="137">
        <v>0</v>
      </c>
      <c r="AE63" s="138">
        <v>0</v>
      </c>
      <c r="AF63" s="137">
        <v>0</v>
      </c>
      <c r="AG63" s="137">
        <v>0</v>
      </c>
      <c r="AH63" s="138">
        <v>0</v>
      </c>
      <c r="AI63" s="138">
        <v>0</v>
      </c>
      <c r="AJ63" s="137">
        <v>0</v>
      </c>
      <c r="AK63" s="137">
        <v>0</v>
      </c>
      <c r="AL63" s="137">
        <v>0</v>
      </c>
      <c r="AM63" s="137">
        <v>0</v>
      </c>
      <c r="AN63" s="137">
        <v>0</v>
      </c>
      <c r="AO63" s="137">
        <v>0</v>
      </c>
      <c r="AP63" s="137">
        <v>0</v>
      </c>
      <c r="AQ63" s="138">
        <v>0</v>
      </c>
      <c r="AR63" s="137">
        <v>0</v>
      </c>
      <c r="AS63" s="137">
        <v>0</v>
      </c>
      <c r="AT63" s="138">
        <v>0</v>
      </c>
      <c r="AU63" s="138">
        <v>0</v>
      </c>
      <c r="AV63" s="137">
        <v>0</v>
      </c>
      <c r="AW63" s="137">
        <v>0</v>
      </c>
      <c r="AX63" s="138">
        <v>0</v>
      </c>
      <c r="AY63" s="138">
        <v>0</v>
      </c>
      <c r="AZ63" s="138">
        <v>0</v>
      </c>
      <c r="BA63" s="137">
        <v>0</v>
      </c>
      <c r="BB63" s="138">
        <v>0</v>
      </c>
      <c r="BC63" s="137">
        <v>0</v>
      </c>
      <c r="BD63" s="138">
        <v>0</v>
      </c>
      <c r="BE63" s="137">
        <v>0</v>
      </c>
      <c r="BF63" s="138">
        <v>0</v>
      </c>
      <c r="BG63" s="137">
        <v>0</v>
      </c>
      <c r="BH63" s="138">
        <v>0</v>
      </c>
      <c r="BI63" s="137">
        <v>0</v>
      </c>
      <c r="BJ63" s="137">
        <v>0</v>
      </c>
      <c r="BK63" s="137">
        <v>0</v>
      </c>
      <c r="BL63" s="137">
        <v>0</v>
      </c>
      <c r="BM63" s="138">
        <v>0</v>
      </c>
      <c r="BN63" s="137">
        <v>0</v>
      </c>
      <c r="BO63" s="138">
        <v>0</v>
      </c>
      <c r="BP63" s="137">
        <v>0</v>
      </c>
      <c r="BQ63" s="138">
        <v>0</v>
      </c>
      <c r="BR63" s="138">
        <v>0</v>
      </c>
      <c r="BS63" s="138">
        <v>0</v>
      </c>
      <c r="BT63" s="138">
        <v>0</v>
      </c>
      <c r="BU63" s="138">
        <v>0</v>
      </c>
      <c r="BV63" s="137">
        <v>0</v>
      </c>
      <c r="BW63" s="138">
        <v>0</v>
      </c>
      <c r="BX63" s="137">
        <v>0</v>
      </c>
      <c r="BY63" s="137">
        <v>0</v>
      </c>
      <c r="BZ63" s="137">
        <v>0</v>
      </c>
      <c r="CA63" s="137">
        <v>0</v>
      </c>
      <c r="CB63" s="137">
        <v>0</v>
      </c>
      <c r="CC63" s="137">
        <v>0</v>
      </c>
      <c r="CD63" s="138">
        <v>0</v>
      </c>
      <c r="CE63" s="138">
        <v>0</v>
      </c>
      <c r="CF63" s="138">
        <v>0</v>
      </c>
      <c r="CG63" s="137">
        <v>0</v>
      </c>
      <c r="CH63" s="137">
        <v>0</v>
      </c>
      <c r="CI63" s="137">
        <v>171</v>
      </c>
      <c r="CJ63" s="137">
        <v>0</v>
      </c>
      <c r="CK63" s="137">
        <v>0</v>
      </c>
      <c r="CL63" s="137">
        <v>0</v>
      </c>
      <c r="CM63" s="138">
        <v>1</v>
      </c>
      <c r="CN63" s="137">
        <v>0</v>
      </c>
      <c r="CO63" s="137">
        <v>1</v>
      </c>
      <c r="CP63" s="137">
        <v>0</v>
      </c>
      <c r="CQ63" s="138">
        <v>1</v>
      </c>
      <c r="CR63" s="137">
        <v>0</v>
      </c>
      <c r="CS63" s="137">
        <v>0</v>
      </c>
      <c r="CT63" s="137">
        <v>0</v>
      </c>
      <c r="CU63" s="138">
        <v>0</v>
      </c>
      <c r="CV63" s="138">
        <v>1</v>
      </c>
      <c r="CW63" s="137">
        <v>0</v>
      </c>
      <c r="CX63" s="137">
        <v>0</v>
      </c>
      <c r="CY63" s="137">
        <v>0</v>
      </c>
      <c r="CZ63" s="138">
        <v>1</v>
      </c>
      <c r="DA63" s="137">
        <v>0</v>
      </c>
      <c r="DB63" s="137">
        <v>0</v>
      </c>
      <c r="DC63" s="137">
        <v>0</v>
      </c>
      <c r="DD63" s="137">
        <v>0</v>
      </c>
      <c r="DE63" s="137">
        <v>0</v>
      </c>
      <c r="DF63" s="137">
        <v>0</v>
      </c>
      <c r="DG63" s="138">
        <v>4</v>
      </c>
      <c r="DH63" s="137">
        <v>0</v>
      </c>
      <c r="DI63" s="137">
        <v>0</v>
      </c>
      <c r="DJ63" s="137">
        <v>0</v>
      </c>
      <c r="DK63" s="137">
        <v>0</v>
      </c>
      <c r="DL63" s="137">
        <v>0</v>
      </c>
      <c r="DM63" s="137">
        <v>0</v>
      </c>
      <c r="DN63" s="137">
        <v>0</v>
      </c>
      <c r="DO63" s="137">
        <v>0</v>
      </c>
      <c r="DP63" s="138">
        <v>-26</v>
      </c>
      <c r="DQ63" s="138">
        <v>26</v>
      </c>
      <c r="DR63" s="137">
        <v>0</v>
      </c>
      <c r="DS63" s="137">
        <v>0</v>
      </c>
      <c r="DT63" s="137">
        <v>0</v>
      </c>
      <c r="DU63" s="137">
        <v>0</v>
      </c>
      <c r="DV63" s="137">
        <v>0</v>
      </c>
      <c r="DW63" s="137">
        <v>0</v>
      </c>
      <c r="DX63" s="137">
        <v>0</v>
      </c>
      <c r="DY63" s="137">
        <v>0</v>
      </c>
      <c r="DZ63" s="137">
        <v>0</v>
      </c>
      <c r="EA63" s="137">
        <v>0</v>
      </c>
    </row>
    <row r="64" spans="1:131" ht="18.600000000000001">
      <c r="A64" s="135" t="s">
        <v>110</v>
      </c>
      <c r="B64" s="136">
        <v>1</v>
      </c>
      <c r="C64" s="138">
        <v>0</v>
      </c>
      <c r="D64" s="138">
        <v>26</v>
      </c>
      <c r="E64" s="138">
        <v>0</v>
      </c>
      <c r="F64" s="137">
        <v>0</v>
      </c>
      <c r="G64" s="137">
        <v>0</v>
      </c>
      <c r="H64" s="137">
        <v>0</v>
      </c>
      <c r="I64" s="137">
        <v>32</v>
      </c>
      <c r="J64" s="137">
        <v>0</v>
      </c>
      <c r="K64" s="138">
        <v>0</v>
      </c>
      <c r="L64" s="137">
        <v>0</v>
      </c>
      <c r="M64" s="137">
        <v>0</v>
      </c>
      <c r="N64" s="138">
        <v>0</v>
      </c>
      <c r="O64" s="137">
        <v>0</v>
      </c>
      <c r="P64" s="137">
        <v>0</v>
      </c>
      <c r="Q64" s="137">
        <v>0</v>
      </c>
      <c r="R64" s="137">
        <v>28</v>
      </c>
      <c r="S64" s="137">
        <v>0</v>
      </c>
      <c r="T64" s="137">
        <v>2</v>
      </c>
      <c r="U64" s="137">
        <v>1</v>
      </c>
      <c r="V64" s="137">
        <v>1</v>
      </c>
      <c r="W64" s="137">
        <v>0</v>
      </c>
      <c r="X64" s="137">
        <v>0</v>
      </c>
      <c r="Y64" s="137">
        <v>0</v>
      </c>
      <c r="Z64" s="137">
        <v>0</v>
      </c>
      <c r="AA64" s="137">
        <v>0</v>
      </c>
      <c r="AB64" s="138">
        <v>6</v>
      </c>
      <c r="AC64" s="137">
        <v>0</v>
      </c>
      <c r="AD64" s="137">
        <v>0</v>
      </c>
      <c r="AE64" s="138">
        <v>0</v>
      </c>
      <c r="AF64" s="138">
        <v>5</v>
      </c>
      <c r="AG64" s="137">
        <v>0</v>
      </c>
      <c r="AH64" s="138">
        <v>0</v>
      </c>
      <c r="AI64" s="138">
        <v>0</v>
      </c>
      <c r="AJ64" s="137">
        <v>0</v>
      </c>
      <c r="AK64" s="137">
        <v>1</v>
      </c>
      <c r="AL64" s="138">
        <v>0</v>
      </c>
      <c r="AM64" s="138">
        <v>0</v>
      </c>
      <c r="AN64" s="138">
        <v>1</v>
      </c>
      <c r="AO64" s="137">
        <v>0</v>
      </c>
      <c r="AP64" s="137">
        <v>0</v>
      </c>
      <c r="AQ64" s="137">
        <v>0</v>
      </c>
      <c r="AR64" s="137">
        <v>0</v>
      </c>
      <c r="AS64" s="137">
        <v>0</v>
      </c>
      <c r="AT64" s="138">
        <v>4</v>
      </c>
      <c r="AU64" s="137">
        <v>0</v>
      </c>
      <c r="AV64" s="137">
        <v>0</v>
      </c>
      <c r="AW64" s="138">
        <v>0</v>
      </c>
      <c r="AX64" s="138">
        <v>0</v>
      </c>
      <c r="AY64" s="138">
        <v>0</v>
      </c>
      <c r="AZ64" s="138">
        <v>0</v>
      </c>
      <c r="BA64" s="137">
        <v>0</v>
      </c>
      <c r="BB64" s="138">
        <v>5</v>
      </c>
      <c r="BC64" s="137">
        <v>0</v>
      </c>
      <c r="BD64" s="137">
        <v>39</v>
      </c>
      <c r="BE64" s="138">
        <v>1</v>
      </c>
      <c r="BF64" s="138">
        <v>0</v>
      </c>
      <c r="BG64" s="138">
        <v>2</v>
      </c>
      <c r="BH64" s="138">
        <v>1</v>
      </c>
      <c r="BI64" s="137">
        <v>4</v>
      </c>
      <c r="BJ64" s="138">
        <v>0</v>
      </c>
      <c r="BK64" s="138">
        <v>1</v>
      </c>
      <c r="BL64" s="137">
        <v>0</v>
      </c>
      <c r="BM64" s="138">
        <v>7</v>
      </c>
      <c r="BN64" s="137">
        <v>0</v>
      </c>
      <c r="BO64" s="138">
        <v>1</v>
      </c>
      <c r="BP64" s="138">
        <v>3</v>
      </c>
      <c r="BQ64" s="138">
        <v>4</v>
      </c>
      <c r="BR64" s="138">
        <v>1</v>
      </c>
      <c r="BS64" s="138">
        <v>0</v>
      </c>
      <c r="BT64" s="138">
        <v>3</v>
      </c>
      <c r="BU64" s="138">
        <v>3</v>
      </c>
      <c r="BV64" s="137">
        <v>0</v>
      </c>
      <c r="BW64" s="137">
        <v>0</v>
      </c>
      <c r="BX64" s="137">
        <v>0</v>
      </c>
      <c r="BY64" s="137">
        <v>16</v>
      </c>
      <c r="BZ64" s="137">
        <v>0</v>
      </c>
      <c r="CA64" s="138">
        <v>1</v>
      </c>
      <c r="CB64" s="137">
        <v>0</v>
      </c>
      <c r="CC64" s="138">
        <v>1</v>
      </c>
      <c r="CD64" s="137">
        <v>0</v>
      </c>
      <c r="CE64" s="138">
        <v>0</v>
      </c>
      <c r="CF64" s="137">
        <v>0</v>
      </c>
      <c r="CG64" s="137">
        <v>0</v>
      </c>
      <c r="CH64" s="138">
        <v>0</v>
      </c>
      <c r="CI64" s="138">
        <v>0</v>
      </c>
      <c r="CJ64" s="138">
        <v>7</v>
      </c>
      <c r="CK64" s="137">
        <v>0</v>
      </c>
      <c r="CL64" s="138">
        <v>2</v>
      </c>
      <c r="CM64" s="137">
        <v>0</v>
      </c>
      <c r="CN64" s="138">
        <v>0</v>
      </c>
      <c r="CO64" s="137">
        <v>2</v>
      </c>
      <c r="CP64" s="137">
        <v>0</v>
      </c>
      <c r="CQ64" s="138">
        <v>1</v>
      </c>
      <c r="CR64" s="137">
        <v>0</v>
      </c>
      <c r="CS64" s="137">
        <v>0</v>
      </c>
      <c r="CT64" s="137">
        <v>0</v>
      </c>
      <c r="CU64" s="137">
        <v>0</v>
      </c>
      <c r="CV64" s="137">
        <v>0</v>
      </c>
      <c r="CW64" s="137">
        <v>0</v>
      </c>
      <c r="CX64" s="137">
        <v>0</v>
      </c>
      <c r="CY64" s="137">
        <v>0</v>
      </c>
      <c r="CZ64" s="137">
        <v>0</v>
      </c>
      <c r="DA64" s="137">
        <v>0</v>
      </c>
      <c r="DB64" s="137">
        <v>0</v>
      </c>
      <c r="DC64" s="137">
        <v>0</v>
      </c>
      <c r="DD64" s="137">
        <v>0</v>
      </c>
      <c r="DE64" s="137">
        <v>0</v>
      </c>
      <c r="DF64" s="137">
        <v>0</v>
      </c>
      <c r="DG64" s="137">
        <v>0</v>
      </c>
      <c r="DH64" s="137">
        <v>0</v>
      </c>
      <c r="DI64" s="137">
        <v>0</v>
      </c>
      <c r="DJ64" s="138">
        <v>1</v>
      </c>
      <c r="DK64" s="138">
        <v>2</v>
      </c>
      <c r="DL64" s="138">
        <v>7</v>
      </c>
      <c r="DM64" s="138">
        <v>2</v>
      </c>
      <c r="DN64" s="137">
        <v>0</v>
      </c>
      <c r="DO64" s="137">
        <v>0</v>
      </c>
      <c r="DP64" s="138">
        <v>-24</v>
      </c>
      <c r="DQ64" s="138">
        <v>29</v>
      </c>
      <c r="DR64" s="137">
        <v>0</v>
      </c>
      <c r="DS64" s="138">
        <v>4</v>
      </c>
      <c r="DT64" s="138">
        <v>9</v>
      </c>
      <c r="DU64" s="138">
        <v>2</v>
      </c>
      <c r="DV64" s="137">
        <v>0</v>
      </c>
      <c r="DW64" s="137">
        <v>0</v>
      </c>
      <c r="DX64" s="137">
        <v>0</v>
      </c>
      <c r="DY64" s="137">
        <v>0</v>
      </c>
      <c r="DZ64" s="137">
        <v>0</v>
      </c>
      <c r="EA64" s="137">
        <v>0</v>
      </c>
    </row>
    <row r="65" spans="1:131" ht="18.600000000000001">
      <c r="A65" s="135" t="s">
        <v>194</v>
      </c>
      <c r="B65" s="136">
        <v>1</v>
      </c>
      <c r="C65" s="137">
        <v>0</v>
      </c>
      <c r="D65" s="138">
        <v>26</v>
      </c>
      <c r="E65" s="137">
        <v>0</v>
      </c>
      <c r="F65" s="137">
        <v>0</v>
      </c>
      <c r="G65" s="137">
        <v>0</v>
      </c>
      <c r="H65" s="137">
        <v>0</v>
      </c>
      <c r="I65" s="138">
        <v>31</v>
      </c>
      <c r="J65" s="137">
        <v>1</v>
      </c>
      <c r="K65" s="137">
        <v>0</v>
      </c>
      <c r="L65" s="137">
        <v>0</v>
      </c>
      <c r="M65" s="137">
        <v>0</v>
      </c>
      <c r="N65" s="137">
        <v>0</v>
      </c>
      <c r="O65" s="137">
        <v>0</v>
      </c>
      <c r="P65" s="137">
        <v>0</v>
      </c>
      <c r="Q65" s="137">
        <v>0</v>
      </c>
      <c r="R65" s="137">
        <v>26</v>
      </c>
      <c r="S65" s="137">
        <v>0</v>
      </c>
      <c r="T65" s="137">
        <v>0</v>
      </c>
      <c r="U65" s="138">
        <v>2</v>
      </c>
      <c r="V65" s="138">
        <v>0</v>
      </c>
      <c r="W65" s="138">
        <v>1</v>
      </c>
      <c r="X65" s="137">
        <v>0</v>
      </c>
      <c r="Y65" s="138">
        <v>1</v>
      </c>
      <c r="Z65" s="137">
        <v>0</v>
      </c>
      <c r="AA65" s="137">
        <v>0</v>
      </c>
      <c r="AB65" s="138">
        <v>6</v>
      </c>
      <c r="AC65" s="138">
        <v>0</v>
      </c>
      <c r="AD65" s="137">
        <v>0</v>
      </c>
      <c r="AE65" s="138">
        <v>0</v>
      </c>
      <c r="AF65" s="138">
        <v>4</v>
      </c>
      <c r="AG65" s="137">
        <v>0</v>
      </c>
      <c r="AH65" s="137">
        <v>0</v>
      </c>
      <c r="AI65" s="138">
        <v>0</v>
      </c>
      <c r="AJ65" s="138">
        <v>0</v>
      </c>
      <c r="AK65" s="138">
        <v>0</v>
      </c>
      <c r="AL65" s="138">
        <v>0</v>
      </c>
      <c r="AM65" s="138">
        <v>1</v>
      </c>
      <c r="AN65" s="138">
        <v>0</v>
      </c>
      <c r="AO65" s="138">
        <v>0</v>
      </c>
      <c r="AP65" s="137">
        <v>0</v>
      </c>
      <c r="AQ65" s="137">
        <v>0</v>
      </c>
      <c r="AR65" s="137">
        <v>0</v>
      </c>
      <c r="AS65" s="137">
        <v>0</v>
      </c>
      <c r="AT65" s="137">
        <v>3</v>
      </c>
      <c r="AU65" s="137">
        <v>1</v>
      </c>
      <c r="AV65" s="138">
        <v>0</v>
      </c>
      <c r="AW65" s="138">
        <v>0</v>
      </c>
      <c r="AX65" s="138">
        <v>0</v>
      </c>
      <c r="AY65" s="138">
        <v>1</v>
      </c>
      <c r="AZ65" s="138">
        <v>0</v>
      </c>
      <c r="BA65" s="137">
        <v>0</v>
      </c>
      <c r="BB65" s="138">
        <v>3</v>
      </c>
      <c r="BC65" s="137">
        <v>0</v>
      </c>
      <c r="BD65" s="138">
        <v>39</v>
      </c>
      <c r="BE65" s="137">
        <v>0</v>
      </c>
      <c r="BF65" s="138">
        <v>0</v>
      </c>
      <c r="BG65" s="138">
        <v>0</v>
      </c>
      <c r="BH65" s="138">
        <v>2</v>
      </c>
      <c r="BI65" s="138">
        <v>0</v>
      </c>
      <c r="BJ65" s="138">
        <v>0</v>
      </c>
      <c r="BK65" s="138">
        <v>0</v>
      </c>
      <c r="BL65" s="138">
        <v>0</v>
      </c>
      <c r="BM65" s="138">
        <v>8</v>
      </c>
      <c r="BN65" s="137">
        <v>0</v>
      </c>
      <c r="BO65" s="138">
        <v>0</v>
      </c>
      <c r="BP65" s="138">
        <v>3</v>
      </c>
      <c r="BQ65" s="138">
        <v>1</v>
      </c>
      <c r="BR65" s="138">
        <v>1</v>
      </c>
      <c r="BS65" s="138">
        <v>4</v>
      </c>
      <c r="BT65" s="138">
        <v>4</v>
      </c>
      <c r="BU65" s="138">
        <v>4</v>
      </c>
      <c r="BV65" s="137">
        <v>0</v>
      </c>
      <c r="BW65" s="138">
        <v>0</v>
      </c>
      <c r="BX65" s="137">
        <v>0</v>
      </c>
      <c r="BY65" s="138">
        <v>0</v>
      </c>
      <c r="BZ65" s="137">
        <v>0</v>
      </c>
      <c r="CA65" s="138">
        <v>0</v>
      </c>
      <c r="CB65" s="138">
        <v>0</v>
      </c>
      <c r="CC65" s="138">
        <v>0</v>
      </c>
      <c r="CD65" s="138">
        <v>0</v>
      </c>
      <c r="CE65" s="138">
        <v>0</v>
      </c>
      <c r="CF65" s="137">
        <v>0</v>
      </c>
      <c r="CG65" s="138">
        <v>1</v>
      </c>
      <c r="CH65" s="137">
        <v>1</v>
      </c>
      <c r="CI65" s="138">
        <v>0</v>
      </c>
      <c r="CJ65" s="138">
        <v>0</v>
      </c>
      <c r="CK65" s="137">
        <v>0</v>
      </c>
      <c r="CL65" s="138">
        <v>0</v>
      </c>
      <c r="CM65" s="138">
        <v>1</v>
      </c>
      <c r="CN65" s="138">
        <v>0</v>
      </c>
      <c r="CO65" s="137">
        <v>0</v>
      </c>
      <c r="CP65" s="137">
        <v>0</v>
      </c>
      <c r="CQ65" s="138">
        <v>2</v>
      </c>
      <c r="CR65" s="137">
        <v>0</v>
      </c>
      <c r="CS65" s="137">
        <v>0</v>
      </c>
      <c r="CT65" s="137">
        <v>0</v>
      </c>
      <c r="CU65" s="137">
        <v>0</v>
      </c>
      <c r="CV65" s="138">
        <v>2</v>
      </c>
      <c r="CW65" s="137">
        <v>0</v>
      </c>
      <c r="CX65" s="137">
        <v>0</v>
      </c>
      <c r="CY65" s="138">
        <v>1</v>
      </c>
      <c r="CZ65" s="137">
        <v>0</v>
      </c>
      <c r="DA65" s="137">
        <v>0</v>
      </c>
      <c r="DB65" s="138">
        <v>1</v>
      </c>
      <c r="DC65" s="137">
        <v>0</v>
      </c>
      <c r="DD65" s="137">
        <v>0</v>
      </c>
      <c r="DE65" s="138">
        <v>1</v>
      </c>
      <c r="DF65" s="137">
        <v>0</v>
      </c>
      <c r="DG65" s="138">
        <v>3</v>
      </c>
      <c r="DH65" s="138">
        <v>1</v>
      </c>
      <c r="DI65" s="137">
        <v>0</v>
      </c>
      <c r="DJ65" s="138">
        <v>2</v>
      </c>
      <c r="DK65" s="138">
        <v>1</v>
      </c>
      <c r="DL65" s="138">
        <v>6</v>
      </c>
      <c r="DM65" s="138">
        <v>2</v>
      </c>
      <c r="DN65" s="138">
        <v>4</v>
      </c>
      <c r="DO65" s="138">
        <v>5</v>
      </c>
      <c r="DP65" s="138">
        <v>-25</v>
      </c>
      <c r="DQ65" s="138">
        <v>27</v>
      </c>
      <c r="DR65" s="137">
        <v>0</v>
      </c>
      <c r="DS65" s="138">
        <v>3</v>
      </c>
      <c r="DT65" s="137">
        <v>0</v>
      </c>
      <c r="DU65" s="138">
        <v>3</v>
      </c>
      <c r="DV65" s="137">
        <v>0</v>
      </c>
      <c r="DW65" s="137">
        <v>0</v>
      </c>
      <c r="DX65" s="138">
        <v>1</v>
      </c>
      <c r="DY65" s="138">
        <v>1</v>
      </c>
      <c r="DZ65" s="137">
        <v>0</v>
      </c>
      <c r="EA65" s="138">
        <v>3</v>
      </c>
    </row>
    <row r="66" spans="1:131" ht="18.600000000000001">
      <c r="A66" s="135" t="s">
        <v>110</v>
      </c>
      <c r="B66" s="136">
        <v>1</v>
      </c>
      <c r="C66" s="138">
        <v>0</v>
      </c>
      <c r="D66" s="138">
        <v>26</v>
      </c>
      <c r="E66" s="138">
        <v>0</v>
      </c>
      <c r="F66" s="138">
        <v>0</v>
      </c>
      <c r="G66" s="137">
        <v>0</v>
      </c>
      <c r="H66" s="137">
        <v>0</v>
      </c>
      <c r="I66" s="138">
        <v>32</v>
      </c>
      <c r="J66" s="137">
        <v>0</v>
      </c>
      <c r="K66" s="137">
        <v>0</v>
      </c>
      <c r="L66" s="137">
        <v>0</v>
      </c>
      <c r="M66" s="137">
        <v>0</v>
      </c>
      <c r="N66" s="138">
        <v>0</v>
      </c>
      <c r="O66" s="138">
        <v>0</v>
      </c>
      <c r="P66" s="138">
        <v>0</v>
      </c>
      <c r="Q66" s="137">
        <v>0</v>
      </c>
      <c r="R66" s="138">
        <v>28</v>
      </c>
      <c r="S66" s="138">
        <v>0</v>
      </c>
      <c r="T66" s="138">
        <v>2</v>
      </c>
      <c r="U66" s="138">
        <v>1</v>
      </c>
      <c r="V66" s="138">
        <v>1</v>
      </c>
      <c r="W66" s="138">
        <v>0</v>
      </c>
      <c r="X66" s="137">
        <v>0</v>
      </c>
      <c r="Y66" s="137">
        <v>0</v>
      </c>
      <c r="Z66" s="137">
        <v>0</v>
      </c>
      <c r="AA66" s="137">
        <v>0</v>
      </c>
      <c r="AB66" s="138">
        <v>6</v>
      </c>
      <c r="AC66" s="137">
        <v>0</v>
      </c>
      <c r="AD66" s="137">
        <v>0</v>
      </c>
      <c r="AE66" s="138">
        <v>0</v>
      </c>
      <c r="AF66" s="138">
        <v>5</v>
      </c>
      <c r="AG66" s="137">
        <v>0</v>
      </c>
      <c r="AH66" s="137">
        <v>0</v>
      </c>
      <c r="AI66" s="138">
        <v>0</v>
      </c>
      <c r="AJ66" s="137">
        <v>0</v>
      </c>
      <c r="AK66" s="137">
        <v>1</v>
      </c>
      <c r="AL66" s="137">
        <v>0</v>
      </c>
      <c r="AM66" s="137">
        <v>0</v>
      </c>
      <c r="AN66" s="137">
        <v>1</v>
      </c>
      <c r="AO66" s="137">
        <v>0</v>
      </c>
      <c r="AP66" s="137">
        <v>0</v>
      </c>
      <c r="AQ66" s="137">
        <v>0</v>
      </c>
      <c r="AR66" s="137">
        <v>0</v>
      </c>
      <c r="AS66" s="137">
        <v>0</v>
      </c>
      <c r="AT66" s="138">
        <v>4</v>
      </c>
      <c r="AU66" s="138">
        <v>0</v>
      </c>
      <c r="AV66" s="138">
        <v>0</v>
      </c>
      <c r="AW66" s="137">
        <v>0</v>
      </c>
      <c r="AX66" s="137">
        <v>0</v>
      </c>
      <c r="AY66" s="138">
        <v>0</v>
      </c>
      <c r="AZ66" s="138">
        <v>0</v>
      </c>
      <c r="BA66" s="137">
        <v>0</v>
      </c>
      <c r="BB66" s="138">
        <v>5</v>
      </c>
      <c r="BC66" s="137">
        <v>0</v>
      </c>
      <c r="BD66" s="138">
        <v>39</v>
      </c>
      <c r="BE66" s="137">
        <v>1</v>
      </c>
      <c r="BF66" s="138">
        <v>0</v>
      </c>
      <c r="BG66" s="138">
        <v>2</v>
      </c>
      <c r="BH66" s="138">
        <v>1</v>
      </c>
      <c r="BI66" s="137">
        <v>4</v>
      </c>
      <c r="BJ66" s="137">
        <v>0</v>
      </c>
      <c r="BK66" s="137">
        <v>1</v>
      </c>
      <c r="BL66" s="137">
        <v>0</v>
      </c>
      <c r="BM66" s="138">
        <v>7</v>
      </c>
      <c r="BN66" s="137">
        <v>0</v>
      </c>
      <c r="BO66" s="137">
        <v>1</v>
      </c>
      <c r="BP66" s="138">
        <v>3</v>
      </c>
      <c r="BQ66" s="138">
        <v>4</v>
      </c>
      <c r="BR66" s="138">
        <v>1</v>
      </c>
      <c r="BS66" s="137">
        <v>0</v>
      </c>
      <c r="BT66" s="138">
        <v>3</v>
      </c>
      <c r="BU66" s="138">
        <v>3</v>
      </c>
      <c r="BV66" s="137">
        <v>0</v>
      </c>
      <c r="BW66" s="137">
        <v>0</v>
      </c>
      <c r="BX66" s="137">
        <v>0</v>
      </c>
      <c r="BY66" s="138">
        <v>16</v>
      </c>
      <c r="BZ66" s="137">
        <v>0</v>
      </c>
      <c r="CA66" s="138">
        <v>1</v>
      </c>
      <c r="CB66" s="138">
        <v>0</v>
      </c>
      <c r="CC66" s="137">
        <v>1</v>
      </c>
      <c r="CD66" s="138">
        <v>0</v>
      </c>
      <c r="CE66" s="138">
        <v>0</v>
      </c>
      <c r="CF66" s="137">
        <v>0</v>
      </c>
      <c r="CG66" s="137">
        <v>0</v>
      </c>
      <c r="CH66" s="137">
        <v>0</v>
      </c>
      <c r="CI66" s="138">
        <v>0</v>
      </c>
      <c r="CJ66" s="138">
        <v>7</v>
      </c>
      <c r="CK66" s="138">
        <v>0</v>
      </c>
      <c r="CL66" s="138">
        <v>2</v>
      </c>
      <c r="CM66" s="138">
        <v>0</v>
      </c>
      <c r="CN66" s="137">
        <v>0</v>
      </c>
      <c r="CO66" s="138">
        <v>2</v>
      </c>
      <c r="CP66" s="137">
        <v>0</v>
      </c>
      <c r="CQ66" s="138">
        <v>1</v>
      </c>
      <c r="CR66" s="137">
        <v>0</v>
      </c>
      <c r="CS66" s="137">
        <v>0</v>
      </c>
      <c r="CT66" s="137">
        <v>0</v>
      </c>
      <c r="CU66" s="137">
        <v>0</v>
      </c>
      <c r="CV66" s="137">
        <v>0</v>
      </c>
      <c r="CW66" s="137">
        <v>0</v>
      </c>
      <c r="CX66" s="137">
        <v>0</v>
      </c>
      <c r="CY66" s="137">
        <v>0</v>
      </c>
      <c r="CZ66" s="137">
        <v>0</v>
      </c>
      <c r="DA66" s="137">
        <v>0</v>
      </c>
      <c r="DB66" s="137">
        <v>0</v>
      </c>
      <c r="DC66" s="137">
        <v>0</v>
      </c>
      <c r="DD66" s="137">
        <v>0</v>
      </c>
      <c r="DE66" s="137">
        <v>0</v>
      </c>
      <c r="DF66" s="137">
        <v>0</v>
      </c>
      <c r="DG66" s="137">
        <v>0</v>
      </c>
      <c r="DH66" s="137">
        <v>0</v>
      </c>
      <c r="DI66" s="137">
        <v>0</v>
      </c>
      <c r="DJ66" s="138">
        <v>1</v>
      </c>
      <c r="DK66" s="138">
        <v>2</v>
      </c>
      <c r="DL66" s="138">
        <v>7</v>
      </c>
      <c r="DM66" s="138">
        <v>2</v>
      </c>
      <c r="DN66" s="137">
        <v>0</v>
      </c>
      <c r="DO66" s="137">
        <v>0</v>
      </c>
      <c r="DP66" s="138">
        <v>-24</v>
      </c>
      <c r="DQ66" s="138">
        <v>29</v>
      </c>
      <c r="DR66" s="137">
        <v>0</v>
      </c>
      <c r="DS66" s="138">
        <v>4</v>
      </c>
      <c r="DT66" s="138">
        <v>9</v>
      </c>
      <c r="DU66" s="138">
        <v>2</v>
      </c>
      <c r="DV66" s="137">
        <v>0</v>
      </c>
      <c r="DW66" s="137">
        <v>0</v>
      </c>
      <c r="DX66" s="137">
        <v>0</v>
      </c>
      <c r="DY66" s="137">
        <v>0</v>
      </c>
      <c r="DZ66" s="137">
        <v>0</v>
      </c>
      <c r="EA66" s="137">
        <v>0</v>
      </c>
    </row>
    <row r="67" spans="1:131" ht="18.600000000000001">
      <c r="A67" s="135" t="s">
        <v>194</v>
      </c>
      <c r="B67" s="136">
        <v>1</v>
      </c>
      <c r="C67" s="137">
        <v>0</v>
      </c>
      <c r="D67" s="137">
        <v>26</v>
      </c>
      <c r="E67" s="137">
        <v>0</v>
      </c>
      <c r="F67" s="137">
        <v>0</v>
      </c>
      <c r="G67" s="137">
        <v>0</v>
      </c>
      <c r="H67" s="137">
        <v>0</v>
      </c>
      <c r="I67" s="137">
        <v>31</v>
      </c>
      <c r="J67" s="137">
        <v>1</v>
      </c>
      <c r="K67" s="137">
        <v>0</v>
      </c>
      <c r="L67" s="137">
        <v>0</v>
      </c>
      <c r="M67" s="137">
        <v>0</v>
      </c>
      <c r="N67" s="137">
        <v>0</v>
      </c>
      <c r="O67" s="137">
        <v>0</v>
      </c>
      <c r="P67" s="137">
        <v>0</v>
      </c>
      <c r="Q67" s="137">
        <v>0</v>
      </c>
      <c r="R67" s="137">
        <v>26</v>
      </c>
      <c r="S67" s="137">
        <v>0</v>
      </c>
      <c r="T67" s="137">
        <v>0</v>
      </c>
      <c r="U67" s="137">
        <v>2</v>
      </c>
      <c r="V67" s="137">
        <v>0</v>
      </c>
      <c r="W67" s="137">
        <v>1</v>
      </c>
      <c r="X67" s="137">
        <v>0</v>
      </c>
      <c r="Y67" s="138">
        <v>1</v>
      </c>
      <c r="Z67" s="137">
        <v>0</v>
      </c>
      <c r="AA67" s="137">
        <v>0</v>
      </c>
      <c r="AB67" s="138">
        <v>6</v>
      </c>
      <c r="AC67" s="137">
        <v>0</v>
      </c>
      <c r="AD67" s="137">
        <v>0</v>
      </c>
      <c r="AE67" s="137">
        <v>0</v>
      </c>
      <c r="AF67" s="137">
        <v>4</v>
      </c>
      <c r="AG67" s="137">
        <v>0</v>
      </c>
      <c r="AH67" s="137">
        <v>0</v>
      </c>
      <c r="AI67" s="137">
        <v>0</v>
      </c>
      <c r="AJ67" s="137">
        <v>0</v>
      </c>
      <c r="AK67" s="138">
        <v>0</v>
      </c>
      <c r="AL67" s="137">
        <v>0</v>
      </c>
      <c r="AM67" s="137">
        <v>1</v>
      </c>
      <c r="AN67" s="137">
        <v>0</v>
      </c>
      <c r="AO67" s="137">
        <v>0</v>
      </c>
      <c r="AP67" s="137">
        <v>0</v>
      </c>
      <c r="AQ67" s="137">
        <v>0</v>
      </c>
      <c r="AR67" s="137">
        <v>0</v>
      </c>
      <c r="AS67" s="137">
        <v>0</v>
      </c>
      <c r="AT67" s="137">
        <v>3</v>
      </c>
      <c r="AU67" s="137">
        <v>1</v>
      </c>
      <c r="AV67" s="137">
        <v>0</v>
      </c>
      <c r="AW67" s="137">
        <v>0</v>
      </c>
      <c r="AX67" s="137">
        <v>0</v>
      </c>
      <c r="AY67" s="137">
        <v>1</v>
      </c>
      <c r="AZ67" s="138">
        <v>0</v>
      </c>
      <c r="BA67" s="137">
        <v>0</v>
      </c>
      <c r="BB67" s="138">
        <v>3</v>
      </c>
      <c r="BC67" s="138">
        <v>0</v>
      </c>
      <c r="BD67" s="138">
        <v>39</v>
      </c>
      <c r="BE67" s="138">
        <v>0</v>
      </c>
      <c r="BF67" s="138">
        <v>0</v>
      </c>
      <c r="BG67" s="138">
        <v>0</v>
      </c>
      <c r="BH67" s="138">
        <v>2</v>
      </c>
      <c r="BI67" s="137">
        <v>0</v>
      </c>
      <c r="BJ67" s="138">
        <v>0</v>
      </c>
      <c r="BK67" s="138">
        <v>0</v>
      </c>
      <c r="BL67" s="137">
        <v>0</v>
      </c>
      <c r="BM67" s="138">
        <v>8</v>
      </c>
      <c r="BN67" s="137">
        <v>0</v>
      </c>
      <c r="BO67" s="138">
        <v>0</v>
      </c>
      <c r="BP67" s="137">
        <v>3</v>
      </c>
      <c r="BQ67" s="138">
        <v>1</v>
      </c>
      <c r="BR67" s="138">
        <v>1</v>
      </c>
      <c r="BS67" s="137">
        <v>4</v>
      </c>
      <c r="BT67" s="138">
        <v>4</v>
      </c>
      <c r="BU67" s="138">
        <v>4</v>
      </c>
      <c r="BV67" s="137">
        <v>0</v>
      </c>
      <c r="BW67" s="137">
        <v>0</v>
      </c>
      <c r="BX67" s="137">
        <v>0</v>
      </c>
      <c r="BY67" s="137">
        <v>0</v>
      </c>
      <c r="BZ67" s="137">
        <v>0</v>
      </c>
      <c r="CA67" s="137">
        <v>0</v>
      </c>
      <c r="CB67" s="137">
        <v>0</v>
      </c>
      <c r="CC67" s="137">
        <v>0</v>
      </c>
      <c r="CD67" s="137">
        <v>0</v>
      </c>
      <c r="CE67" s="137">
        <v>0</v>
      </c>
      <c r="CF67" s="137">
        <v>0</v>
      </c>
      <c r="CG67" s="137">
        <v>1</v>
      </c>
      <c r="CH67" s="137">
        <v>1</v>
      </c>
      <c r="CI67" s="137">
        <v>0</v>
      </c>
      <c r="CJ67" s="138">
        <v>0</v>
      </c>
      <c r="CK67" s="137">
        <v>0</v>
      </c>
      <c r="CL67" s="138">
        <v>0</v>
      </c>
      <c r="CM67" s="137">
        <v>1</v>
      </c>
      <c r="CN67" s="137">
        <v>0</v>
      </c>
      <c r="CO67" s="138">
        <v>0</v>
      </c>
      <c r="CP67" s="137">
        <v>0</v>
      </c>
      <c r="CQ67" s="138">
        <v>2</v>
      </c>
      <c r="CR67" s="137">
        <v>0</v>
      </c>
      <c r="CS67" s="137">
        <v>0</v>
      </c>
      <c r="CT67" s="137">
        <v>0</v>
      </c>
      <c r="CU67" s="137">
        <v>0</v>
      </c>
      <c r="CV67" s="138">
        <v>2</v>
      </c>
      <c r="CW67" s="137">
        <v>0</v>
      </c>
      <c r="CX67" s="137">
        <v>0</v>
      </c>
      <c r="CY67" s="138">
        <v>1</v>
      </c>
      <c r="CZ67" s="137">
        <v>0</v>
      </c>
      <c r="DA67" s="137">
        <v>0</v>
      </c>
      <c r="DB67" s="138">
        <v>1</v>
      </c>
      <c r="DC67" s="137">
        <v>0</v>
      </c>
      <c r="DD67" s="137">
        <v>0</v>
      </c>
      <c r="DE67" s="138">
        <v>1</v>
      </c>
      <c r="DF67" s="137">
        <v>0</v>
      </c>
      <c r="DG67" s="138">
        <v>3</v>
      </c>
      <c r="DH67" s="138">
        <v>1</v>
      </c>
      <c r="DI67" s="137">
        <v>0</v>
      </c>
      <c r="DJ67" s="138">
        <v>2</v>
      </c>
      <c r="DK67" s="138">
        <v>1</v>
      </c>
      <c r="DL67" s="138">
        <v>6</v>
      </c>
      <c r="DM67" s="138">
        <v>2</v>
      </c>
      <c r="DN67" s="138">
        <v>4</v>
      </c>
      <c r="DO67" s="138">
        <v>5</v>
      </c>
      <c r="DP67" s="138">
        <v>-25</v>
      </c>
      <c r="DQ67" s="138">
        <v>27</v>
      </c>
      <c r="DR67" s="137">
        <v>0</v>
      </c>
      <c r="DS67" s="138">
        <v>3</v>
      </c>
      <c r="DT67" s="137">
        <v>0</v>
      </c>
      <c r="DU67" s="138">
        <v>3</v>
      </c>
      <c r="DV67" s="137">
        <v>0</v>
      </c>
      <c r="DW67" s="137">
        <v>0</v>
      </c>
      <c r="DX67" s="138">
        <v>1</v>
      </c>
      <c r="DY67" s="138">
        <v>1</v>
      </c>
      <c r="DZ67" s="137">
        <v>0</v>
      </c>
      <c r="EA67" s="138">
        <v>3</v>
      </c>
    </row>
    <row r="68" spans="1:131" ht="18.600000000000001">
      <c r="A68" s="135" t="s">
        <v>181</v>
      </c>
      <c r="B68" s="136">
        <v>1</v>
      </c>
      <c r="C68" s="137">
        <v>0</v>
      </c>
      <c r="D68" s="137">
        <v>26</v>
      </c>
      <c r="E68" s="138">
        <v>0</v>
      </c>
      <c r="F68" s="137">
        <v>0</v>
      </c>
      <c r="G68" s="137">
        <v>0</v>
      </c>
      <c r="H68" s="138">
        <v>0</v>
      </c>
      <c r="I68" s="137">
        <v>30</v>
      </c>
      <c r="J68" s="137">
        <v>0</v>
      </c>
      <c r="K68" s="137">
        <v>0</v>
      </c>
      <c r="L68" s="137">
        <v>1</v>
      </c>
      <c r="M68" s="137">
        <v>0</v>
      </c>
      <c r="N68" s="137">
        <v>0</v>
      </c>
      <c r="O68" s="137">
        <v>0</v>
      </c>
      <c r="P68" s="137">
        <v>0</v>
      </c>
      <c r="Q68" s="137">
        <v>0</v>
      </c>
      <c r="R68" s="138">
        <v>20</v>
      </c>
      <c r="S68" s="137">
        <v>0</v>
      </c>
      <c r="T68" s="137">
        <v>0</v>
      </c>
      <c r="U68" s="137">
        <v>0</v>
      </c>
      <c r="V68" s="137">
        <v>2</v>
      </c>
      <c r="W68" s="137">
        <v>2</v>
      </c>
      <c r="X68" s="138">
        <v>0</v>
      </c>
      <c r="Y68" s="137">
        <v>3</v>
      </c>
      <c r="Z68" s="137">
        <v>0</v>
      </c>
      <c r="AA68" s="137">
        <v>0</v>
      </c>
      <c r="AB68" s="137">
        <v>6</v>
      </c>
      <c r="AC68" s="137">
        <v>1</v>
      </c>
      <c r="AD68" s="137">
        <v>0</v>
      </c>
      <c r="AE68" s="137">
        <v>1</v>
      </c>
      <c r="AF68" s="138">
        <v>6</v>
      </c>
      <c r="AG68" s="137">
        <v>0</v>
      </c>
      <c r="AH68" s="137">
        <v>0</v>
      </c>
      <c r="AI68" s="137">
        <v>0</v>
      </c>
      <c r="AJ68" s="137">
        <v>0</v>
      </c>
      <c r="AK68" s="137">
        <v>0</v>
      </c>
      <c r="AL68" s="137">
        <v>0</v>
      </c>
      <c r="AM68" s="137">
        <v>0</v>
      </c>
      <c r="AN68" s="137">
        <v>0</v>
      </c>
      <c r="AO68" s="137">
        <v>0</v>
      </c>
      <c r="AP68" s="137">
        <v>0</v>
      </c>
      <c r="AQ68" s="137">
        <v>0</v>
      </c>
      <c r="AR68" s="137">
        <v>0</v>
      </c>
      <c r="AS68" s="137">
        <v>0</v>
      </c>
      <c r="AT68" s="138">
        <v>0</v>
      </c>
      <c r="AU68" s="137">
        <v>0</v>
      </c>
      <c r="AV68" s="138">
        <v>0</v>
      </c>
      <c r="AW68" s="138">
        <v>0</v>
      </c>
      <c r="AX68" s="138">
        <v>4</v>
      </c>
      <c r="AY68" s="138">
        <v>2</v>
      </c>
      <c r="AZ68" s="138">
        <v>1</v>
      </c>
      <c r="BA68" s="137">
        <v>0</v>
      </c>
      <c r="BB68" s="137">
        <v>5</v>
      </c>
      <c r="BC68" s="137">
        <v>1</v>
      </c>
      <c r="BD68" s="137">
        <v>24</v>
      </c>
      <c r="BE68" s="137">
        <v>0</v>
      </c>
      <c r="BF68" s="137">
        <v>2</v>
      </c>
      <c r="BG68" s="137">
        <v>5</v>
      </c>
      <c r="BH68" s="137">
        <v>2</v>
      </c>
      <c r="BI68" s="137">
        <v>2</v>
      </c>
      <c r="BJ68" s="138">
        <v>1</v>
      </c>
      <c r="BK68" s="138">
        <v>2</v>
      </c>
      <c r="BL68" s="137">
        <v>0</v>
      </c>
      <c r="BM68" s="138">
        <v>5</v>
      </c>
      <c r="BN68" s="138">
        <v>0</v>
      </c>
      <c r="BO68" s="138">
        <v>4</v>
      </c>
      <c r="BP68" s="137">
        <v>2</v>
      </c>
      <c r="BQ68" s="138">
        <v>0</v>
      </c>
      <c r="BR68" s="138">
        <v>5</v>
      </c>
      <c r="BS68" s="138">
        <v>0</v>
      </c>
      <c r="BT68" s="138">
        <v>1</v>
      </c>
      <c r="BU68" s="138">
        <v>5</v>
      </c>
      <c r="BV68" s="137">
        <v>0</v>
      </c>
      <c r="BW68" s="137">
        <v>0</v>
      </c>
      <c r="BX68" s="137">
        <v>0</v>
      </c>
      <c r="BY68" s="137">
        <v>0</v>
      </c>
      <c r="BZ68" s="137">
        <v>0</v>
      </c>
      <c r="CA68" s="137">
        <v>0</v>
      </c>
      <c r="CB68" s="137">
        <v>0</v>
      </c>
      <c r="CC68" s="137">
        <v>0</v>
      </c>
      <c r="CD68" s="137">
        <v>0</v>
      </c>
      <c r="CE68" s="137">
        <v>0</v>
      </c>
      <c r="CF68" s="137">
        <v>0</v>
      </c>
      <c r="CG68" s="137">
        <v>0</v>
      </c>
      <c r="CH68" s="138">
        <v>0</v>
      </c>
      <c r="CI68" s="138">
        <v>0</v>
      </c>
      <c r="CJ68" s="138">
        <v>0</v>
      </c>
      <c r="CK68" s="137">
        <v>0</v>
      </c>
      <c r="CL68" s="138">
        <v>0</v>
      </c>
      <c r="CM68" s="138">
        <v>0</v>
      </c>
      <c r="CN68" s="137">
        <v>0</v>
      </c>
      <c r="CO68" s="138">
        <v>1</v>
      </c>
      <c r="CP68" s="137">
        <v>0</v>
      </c>
      <c r="CQ68" s="137">
        <v>0</v>
      </c>
      <c r="CR68" s="137">
        <v>0</v>
      </c>
      <c r="CS68" s="137">
        <v>0</v>
      </c>
      <c r="CT68" s="137">
        <v>0</v>
      </c>
      <c r="CU68" s="137">
        <v>0</v>
      </c>
      <c r="CV68" s="137">
        <v>0</v>
      </c>
      <c r="CW68" s="137">
        <v>0</v>
      </c>
      <c r="CX68" s="137">
        <v>0</v>
      </c>
      <c r="CY68" s="137">
        <v>0</v>
      </c>
      <c r="CZ68" s="137">
        <v>0</v>
      </c>
      <c r="DA68" s="137">
        <v>0</v>
      </c>
      <c r="DB68" s="137">
        <v>0</v>
      </c>
      <c r="DC68" s="138">
        <v>3</v>
      </c>
      <c r="DD68" s="137">
        <v>0</v>
      </c>
      <c r="DE68" s="138">
        <v>2</v>
      </c>
      <c r="DF68" s="137">
        <v>0</v>
      </c>
      <c r="DG68" s="137">
        <v>0</v>
      </c>
      <c r="DH68" s="138">
        <v>3</v>
      </c>
      <c r="DI68" s="138">
        <v>2</v>
      </c>
      <c r="DJ68" s="137">
        <v>0</v>
      </c>
      <c r="DK68" s="137">
        <v>0</v>
      </c>
      <c r="DL68" s="137">
        <v>0</v>
      </c>
      <c r="DM68" s="137">
        <v>0</v>
      </c>
      <c r="DN68" s="137">
        <v>0</v>
      </c>
      <c r="DO68" s="137">
        <v>0</v>
      </c>
      <c r="DP68" s="138">
        <v>-26</v>
      </c>
      <c r="DQ68" s="138">
        <v>26</v>
      </c>
      <c r="DR68" s="137">
        <v>0</v>
      </c>
      <c r="DS68" s="137">
        <v>0</v>
      </c>
      <c r="DT68" s="137">
        <v>0</v>
      </c>
      <c r="DU68" s="138">
        <v>1</v>
      </c>
      <c r="DV68" s="138">
        <v>1</v>
      </c>
      <c r="DW68" s="138">
        <v>1</v>
      </c>
      <c r="DX68" s="138">
        <v>1</v>
      </c>
      <c r="DY68" s="138">
        <v>3</v>
      </c>
      <c r="DZ68" s="138">
        <v>2</v>
      </c>
      <c r="EA68" s="138">
        <v>4</v>
      </c>
    </row>
    <row r="69" spans="1:131" ht="18.600000000000001">
      <c r="A69" s="135" t="s">
        <v>116</v>
      </c>
      <c r="B69" s="136">
        <v>1</v>
      </c>
      <c r="C69" s="137">
        <v>0</v>
      </c>
      <c r="D69" s="137">
        <v>26</v>
      </c>
      <c r="E69" s="137">
        <v>0</v>
      </c>
      <c r="F69" s="138">
        <v>0</v>
      </c>
      <c r="G69" s="137">
        <v>0</v>
      </c>
      <c r="H69" s="137">
        <v>0</v>
      </c>
      <c r="I69" s="138">
        <v>22</v>
      </c>
      <c r="J69" s="138">
        <v>1</v>
      </c>
      <c r="K69" s="138">
        <v>0</v>
      </c>
      <c r="L69" s="138">
        <v>0</v>
      </c>
      <c r="M69" s="138">
        <v>0</v>
      </c>
      <c r="N69" s="138">
        <v>0</v>
      </c>
      <c r="O69" s="138">
        <v>2</v>
      </c>
      <c r="P69" s="137">
        <v>0</v>
      </c>
      <c r="Q69" s="137">
        <v>0</v>
      </c>
      <c r="R69" s="138">
        <v>11</v>
      </c>
      <c r="S69" s="137">
        <v>2</v>
      </c>
      <c r="T69" s="138">
        <v>2</v>
      </c>
      <c r="U69" s="138">
        <v>2</v>
      </c>
      <c r="V69" s="138">
        <v>4</v>
      </c>
      <c r="W69" s="138">
        <v>4</v>
      </c>
      <c r="X69" s="138">
        <v>0</v>
      </c>
      <c r="Y69" s="137">
        <v>1</v>
      </c>
      <c r="Z69" s="137">
        <v>0</v>
      </c>
      <c r="AA69" s="137">
        <v>0</v>
      </c>
      <c r="AB69" s="138">
        <v>4</v>
      </c>
      <c r="AC69" s="137">
        <v>0</v>
      </c>
      <c r="AD69" s="137">
        <v>0</v>
      </c>
      <c r="AE69" s="137">
        <v>0</v>
      </c>
      <c r="AF69" s="138">
        <v>4</v>
      </c>
      <c r="AG69" s="137">
        <v>0</v>
      </c>
      <c r="AH69" s="137">
        <v>2</v>
      </c>
      <c r="AI69" s="137">
        <v>2</v>
      </c>
      <c r="AJ69" s="137">
        <v>1</v>
      </c>
      <c r="AK69" s="137">
        <v>0</v>
      </c>
      <c r="AL69" s="137">
        <v>2</v>
      </c>
      <c r="AM69" s="137">
        <v>0</v>
      </c>
      <c r="AN69" s="137">
        <v>0</v>
      </c>
      <c r="AO69" s="137">
        <v>0</v>
      </c>
      <c r="AP69" s="137">
        <v>0</v>
      </c>
      <c r="AQ69" s="137">
        <v>0</v>
      </c>
      <c r="AR69" s="137">
        <v>0</v>
      </c>
      <c r="AS69" s="137">
        <v>0</v>
      </c>
      <c r="AT69" s="137">
        <v>0</v>
      </c>
      <c r="AU69" s="137">
        <v>0</v>
      </c>
      <c r="AV69" s="138">
        <v>1</v>
      </c>
      <c r="AW69" s="137">
        <v>0</v>
      </c>
      <c r="AX69" s="138">
        <v>0</v>
      </c>
      <c r="AY69" s="137">
        <v>1</v>
      </c>
      <c r="AZ69" s="137">
        <v>2</v>
      </c>
      <c r="BA69" s="137">
        <v>0</v>
      </c>
      <c r="BB69" s="137">
        <v>3</v>
      </c>
      <c r="BC69" s="137">
        <v>0</v>
      </c>
      <c r="BD69" s="138">
        <v>14</v>
      </c>
      <c r="BE69" s="137">
        <v>2</v>
      </c>
      <c r="BF69" s="137">
        <v>4</v>
      </c>
      <c r="BG69" s="137">
        <v>5</v>
      </c>
      <c r="BH69" s="138">
        <v>2</v>
      </c>
      <c r="BI69" s="138">
        <v>3</v>
      </c>
      <c r="BJ69" s="137">
        <v>2</v>
      </c>
      <c r="BK69" s="138">
        <v>2</v>
      </c>
      <c r="BL69" s="137">
        <v>0</v>
      </c>
      <c r="BM69" s="138">
        <v>4</v>
      </c>
      <c r="BN69" s="137">
        <v>0</v>
      </c>
      <c r="BO69" s="137">
        <v>0</v>
      </c>
      <c r="BP69" s="138">
        <v>4</v>
      </c>
      <c r="BQ69" s="138">
        <v>2</v>
      </c>
      <c r="BR69" s="138">
        <v>7</v>
      </c>
      <c r="BS69" s="138">
        <v>2</v>
      </c>
      <c r="BT69" s="138">
        <v>8</v>
      </c>
      <c r="BU69" s="138">
        <v>1</v>
      </c>
      <c r="BV69" s="137">
        <v>0</v>
      </c>
      <c r="BW69" s="137">
        <v>0</v>
      </c>
      <c r="BX69" s="137">
        <v>0</v>
      </c>
      <c r="BY69" s="137">
        <v>0</v>
      </c>
      <c r="BZ69" s="137">
        <v>0</v>
      </c>
      <c r="CA69" s="137">
        <v>0</v>
      </c>
      <c r="CB69" s="137">
        <v>0</v>
      </c>
      <c r="CC69" s="137">
        <v>0</v>
      </c>
      <c r="CD69" s="138">
        <v>0</v>
      </c>
      <c r="CE69" s="138">
        <v>0</v>
      </c>
      <c r="CF69" s="137">
        <v>0</v>
      </c>
      <c r="CG69" s="137">
        <v>0</v>
      </c>
      <c r="CH69" s="137">
        <v>0</v>
      </c>
      <c r="CI69" s="138">
        <v>-19</v>
      </c>
      <c r="CJ69" s="137">
        <v>24</v>
      </c>
      <c r="CK69" s="137">
        <v>0</v>
      </c>
      <c r="CL69" s="138">
        <v>3</v>
      </c>
      <c r="CM69" s="137">
        <v>1</v>
      </c>
      <c r="CN69" s="137">
        <v>1</v>
      </c>
      <c r="CO69" s="137">
        <v>6</v>
      </c>
      <c r="CP69" s="137">
        <v>0</v>
      </c>
      <c r="CQ69" s="138">
        <v>2</v>
      </c>
      <c r="CR69" s="137">
        <v>0</v>
      </c>
      <c r="CS69" s="137">
        <v>0</v>
      </c>
      <c r="CT69" s="137">
        <v>0</v>
      </c>
      <c r="CU69" s="137">
        <v>0</v>
      </c>
      <c r="CV69" s="137">
        <v>0</v>
      </c>
      <c r="CW69" s="137">
        <v>0</v>
      </c>
      <c r="CX69" s="137">
        <v>0</v>
      </c>
      <c r="CY69" s="138">
        <v>1</v>
      </c>
      <c r="CZ69" s="137">
        <v>0</v>
      </c>
      <c r="DA69" s="137">
        <v>0</v>
      </c>
      <c r="DB69" s="137">
        <v>0</v>
      </c>
      <c r="DC69" s="137">
        <v>0</v>
      </c>
      <c r="DD69" s="137">
        <v>0</v>
      </c>
      <c r="DE69" s="137">
        <v>0</v>
      </c>
      <c r="DF69" s="138">
        <v>1</v>
      </c>
      <c r="DG69" s="137">
        <v>0</v>
      </c>
      <c r="DH69" s="137">
        <v>0</v>
      </c>
      <c r="DI69" s="138">
        <v>1</v>
      </c>
      <c r="DJ69" s="137">
        <v>0</v>
      </c>
      <c r="DK69" s="137">
        <v>0</v>
      </c>
      <c r="DL69" s="137">
        <v>0</v>
      </c>
      <c r="DM69" s="137">
        <v>0</v>
      </c>
      <c r="DN69" s="138">
        <v>1</v>
      </c>
      <c r="DO69" s="137">
        <v>0</v>
      </c>
      <c r="DP69" s="138">
        <v>-26</v>
      </c>
      <c r="DQ69" s="138">
        <v>26</v>
      </c>
      <c r="DR69" s="137">
        <v>0</v>
      </c>
      <c r="DS69" s="137">
        <v>0</v>
      </c>
      <c r="DT69" s="138">
        <v>-24</v>
      </c>
      <c r="DU69" s="138">
        <v>24</v>
      </c>
      <c r="DV69" s="137">
        <v>0</v>
      </c>
      <c r="DW69" s="137">
        <v>0</v>
      </c>
      <c r="DX69" s="137">
        <v>0</v>
      </c>
      <c r="DY69" s="137">
        <v>0</v>
      </c>
      <c r="DZ69" s="137">
        <v>0</v>
      </c>
      <c r="EA69" s="137">
        <v>0</v>
      </c>
    </row>
    <row r="70" spans="1:131" ht="18.600000000000001">
      <c r="A70" s="135" t="s">
        <v>357</v>
      </c>
      <c r="B70" s="136">
        <v>1</v>
      </c>
      <c r="C70" s="137">
        <v>0</v>
      </c>
      <c r="D70" s="137">
        <v>26</v>
      </c>
      <c r="E70" s="137">
        <v>0</v>
      </c>
      <c r="F70" s="138">
        <v>0</v>
      </c>
      <c r="G70" s="138">
        <v>0</v>
      </c>
      <c r="H70" s="137">
        <v>0</v>
      </c>
      <c r="I70" s="138">
        <v>19</v>
      </c>
      <c r="J70" s="137">
        <v>0</v>
      </c>
      <c r="K70" s="137">
        <v>1</v>
      </c>
      <c r="L70" s="137">
        <v>0</v>
      </c>
      <c r="M70" s="138">
        <v>0</v>
      </c>
      <c r="N70" s="138">
        <v>2</v>
      </c>
      <c r="O70" s="138">
        <v>0</v>
      </c>
      <c r="P70" s="138">
        <v>0</v>
      </c>
      <c r="Q70" s="138">
        <v>2</v>
      </c>
      <c r="R70" s="138">
        <v>3</v>
      </c>
      <c r="S70" s="137">
        <v>1</v>
      </c>
      <c r="T70" s="138">
        <v>1</v>
      </c>
      <c r="U70" s="138">
        <v>0</v>
      </c>
      <c r="V70" s="138">
        <v>1</v>
      </c>
      <c r="W70" s="138">
        <v>4</v>
      </c>
      <c r="X70" s="137">
        <v>0</v>
      </c>
      <c r="Y70" s="138">
        <v>2</v>
      </c>
      <c r="Z70" s="137">
        <v>0</v>
      </c>
      <c r="AA70" s="137">
        <v>0</v>
      </c>
      <c r="AB70" s="138">
        <v>3</v>
      </c>
      <c r="AC70" s="137">
        <v>0</v>
      </c>
      <c r="AD70" s="137">
        <v>0</v>
      </c>
      <c r="AE70" s="137">
        <v>3</v>
      </c>
      <c r="AF70" s="138">
        <v>4</v>
      </c>
      <c r="AG70" s="137">
        <v>0</v>
      </c>
      <c r="AH70" s="137">
        <v>0</v>
      </c>
      <c r="AI70" s="138">
        <v>2</v>
      </c>
      <c r="AJ70" s="137">
        <v>5</v>
      </c>
      <c r="AK70" s="137">
        <v>1</v>
      </c>
      <c r="AL70" s="138">
        <v>0</v>
      </c>
      <c r="AM70" s="137">
        <v>1</v>
      </c>
      <c r="AN70" s="137">
        <v>1</v>
      </c>
      <c r="AO70" s="137">
        <v>0</v>
      </c>
      <c r="AP70" s="137">
        <v>0</v>
      </c>
      <c r="AQ70" s="137">
        <v>0</v>
      </c>
      <c r="AR70" s="137">
        <v>0</v>
      </c>
      <c r="AS70" s="137">
        <v>0</v>
      </c>
      <c r="AT70" s="137">
        <v>1</v>
      </c>
      <c r="AU70" s="137">
        <v>0</v>
      </c>
      <c r="AV70" s="138">
        <v>2</v>
      </c>
      <c r="AW70" s="138">
        <v>1</v>
      </c>
      <c r="AX70" s="138">
        <v>0</v>
      </c>
      <c r="AY70" s="137">
        <v>2</v>
      </c>
      <c r="AZ70" s="137">
        <v>4</v>
      </c>
      <c r="BA70" s="137">
        <v>0</v>
      </c>
      <c r="BB70" s="138">
        <v>2</v>
      </c>
      <c r="BC70" s="137">
        <v>0</v>
      </c>
      <c r="BD70" s="137">
        <v>2</v>
      </c>
      <c r="BE70" s="137">
        <v>0</v>
      </c>
      <c r="BF70" s="138">
        <v>5</v>
      </c>
      <c r="BG70" s="138">
        <v>1</v>
      </c>
      <c r="BH70" s="138">
        <v>1</v>
      </c>
      <c r="BI70" s="138">
        <v>5</v>
      </c>
      <c r="BJ70" s="137">
        <v>7</v>
      </c>
      <c r="BK70" s="138">
        <v>4</v>
      </c>
      <c r="BL70" s="137">
        <v>0</v>
      </c>
      <c r="BM70" s="138">
        <v>3</v>
      </c>
      <c r="BN70" s="137">
        <v>0</v>
      </c>
      <c r="BO70" s="138">
        <v>0</v>
      </c>
      <c r="BP70" s="138">
        <v>7</v>
      </c>
      <c r="BQ70" s="138">
        <v>4</v>
      </c>
      <c r="BR70" s="138">
        <v>1</v>
      </c>
      <c r="BS70" s="138">
        <v>3</v>
      </c>
      <c r="BT70" s="138">
        <v>6</v>
      </c>
      <c r="BU70" s="138">
        <v>3</v>
      </c>
      <c r="BV70" s="137">
        <v>0</v>
      </c>
      <c r="BW70" s="138">
        <v>3</v>
      </c>
      <c r="BX70" s="138">
        <v>0</v>
      </c>
      <c r="BY70" s="138">
        <v>0</v>
      </c>
      <c r="BZ70" s="137">
        <v>0</v>
      </c>
      <c r="CA70" s="138">
        <v>2</v>
      </c>
      <c r="CB70" s="138">
        <v>2</v>
      </c>
      <c r="CC70" s="138">
        <v>0</v>
      </c>
      <c r="CD70" s="138">
        <v>0</v>
      </c>
      <c r="CE70" s="138">
        <v>0</v>
      </c>
      <c r="CF70" s="137">
        <v>0</v>
      </c>
      <c r="CG70" s="137">
        <v>0</v>
      </c>
      <c r="CH70" s="137">
        <v>0</v>
      </c>
      <c r="CI70" s="138">
        <v>-23</v>
      </c>
      <c r="CJ70" s="138">
        <v>24</v>
      </c>
      <c r="CK70" s="137">
        <v>0</v>
      </c>
      <c r="CL70" s="138">
        <v>0</v>
      </c>
      <c r="CM70" s="138">
        <v>1</v>
      </c>
      <c r="CN70" s="138">
        <v>0</v>
      </c>
      <c r="CO70" s="138">
        <v>0</v>
      </c>
      <c r="CP70" s="137">
        <v>0</v>
      </c>
      <c r="CQ70" s="138">
        <v>2</v>
      </c>
      <c r="CR70" s="138">
        <v>0</v>
      </c>
      <c r="CS70" s="138">
        <v>2</v>
      </c>
      <c r="CT70" s="137">
        <v>0</v>
      </c>
      <c r="CU70" s="137">
        <v>0</v>
      </c>
      <c r="CV70" s="137">
        <v>0</v>
      </c>
      <c r="CW70" s="137">
        <v>0</v>
      </c>
      <c r="CX70" s="137">
        <v>0</v>
      </c>
      <c r="CY70" s="138">
        <v>1</v>
      </c>
      <c r="CZ70" s="137">
        <v>0</v>
      </c>
      <c r="DA70" s="137">
        <v>0</v>
      </c>
      <c r="DB70" s="137">
        <v>0</v>
      </c>
      <c r="DC70" s="137">
        <v>0</v>
      </c>
      <c r="DD70" s="137">
        <v>0</v>
      </c>
      <c r="DE70" s="137">
        <v>0</v>
      </c>
      <c r="DF70" s="137">
        <v>0</v>
      </c>
      <c r="DG70" s="137">
        <v>0</v>
      </c>
      <c r="DH70" s="137">
        <v>0</v>
      </c>
      <c r="DI70" s="138">
        <v>1</v>
      </c>
      <c r="DJ70" s="137">
        <v>0</v>
      </c>
      <c r="DK70" s="137">
        <v>0</v>
      </c>
      <c r="DL70" s="137">
        <v>0</v>
      </c>
      <c r="DM70" s="137">
        <v>0</v>
      </c>
      <c r="DN70" s="137">
        <v>0</v>
      </c>
      <c r="DO70" s="137">
        <v>0</v>
      </c>
      <c r="DP70" s="138">
        <v>-26</v>
      </c>
      <c r="DQ70" s="138">
        <v>26</v>
      </c>
      <c r="DR70" s="138">
        <v>1</v>
      </c>
      <c r="DS70" s="137">
        <v>0</v>
      </c>
      <c r="DT70" s="138">
        <v>1</v>
      </c>
      <c r="DU70" s="138">
        <v>1</v>
      </c>
      <c r="DV70" s="137">
        <v>0</v>
      </c>
      <c r="DW70" s="137">
        <v>0</v>
      </c>
      <c r="DX70" s="137">
        <v>0</v>
      </c>
      <c r="DY70" s="137">
        <v>0</v>
      </c>
      <c r="DZ70" s="137">
        <v>0</v>
      </c>
      <c r="EA70" s="137">
        <v>0</v>
      </c>
    </row>
    <row r="71" spans="1:131" ht="18.600000000000001">
      <c r="A71" s="135" t="s">
        <v>361</v>
      </c>
      <c r="B71" s="136">
        <v>1</v>
      </c>
      <c r="C71" s="138">
        <v>0</v>
      </c>
      <c r="D71" s="138">
        <v>24</v>
      </c>
      <c r="E71" s="137">
        <v>0</v>
      </c>
      <c r="F71" s="137">
        <v>0</v>
      </c>
      <c r="G71" s="137">
        <v>0</v>
      </c>
      <c r="H71" s="137">
        <v>0</v>
      </c>
      <c r="I71" s="137">
        <v>23</v>
      </c>
      <c r="J71" s="137">
        <v>0</v>
      </c>
      <c r="K71" s="137">
        <v>0</v>
      </c>
      <c r="L71" s="137">
        <v>0</v>
      </c>
      <c r="M71" s="137">
        <v>6</v>
      </c>
      <c r="N71" s="137">
        <v>0</v>
      </c>
      <c r="O71" s="137">
        <v>0</v>
      </c>
      <c r="P71" s="137">
        <v>0</v>
      </c>
      <c r="Q71" s="137">
        <v>0</v>
      </c>
      <c r="R71" s="137">
        <v>11</v>
      </c>
      <c r="S71" s="137">
        <v>0</v>
      </c>
      <c r="T71" s="137">
        <v>0</v>
      </c>
      <c r="U71" s="137">
        <v>0</v>
      </c>
      <c r="V71" s="138">
        <v>0</v>
      </c>
      <c r="W71" s="138">
        <v>5</v>
      </c>
      <c r="X71" s="137">
        <v>4</v>
      </c>
      <c r="Y71" s="138">
        <v>0</v>
      </c>
      <c r="Z71" s="137">
        <v>0</v>
      </c>
      <c r="AA71" s="137">
        <v>0</v>
      </c>
      <c r="AB71" s="137">
        <v>4</v>
      </c>
      <c r="AC71" s="137">
        <v>0</v>
      </c>
      <c r="AD71" s="137">
        <v>0</v>
      </c>
      <c r="AE71" s="137">
        <v>0</v>
      </c>
      <c r="AF71" s="137">
        <v>4</v>
      </c>
      <c r="AG71" s="137">
        <v>0</v>
      </c>
      <c r="AH71" s="137">
        <v>0</v>
      </c>
      <c r="AI71" s="137">
        <v>0</v>
      </c>
      <c r="AJ71" s="137">
        <v>0</v>
      </c>
      <c r="AK71" s="137">
        <v>0</v>
      </c>
      <c r="AL71" s="137">
        <v>1</v>
      </c>
      <c r="AM71" s="137">
        <v>0</v>
      </c>
      <c r="AN71" s="137">
        <v>0</v>
      </c>
      <c r="AO71" s="137">
        <v>0</v>
      </c>
      <c r="AP71" s="137">
        <v>0</v>
      </c>
      <c r="AQ71" s="137">
        <v>0</v>
      </c>
      <c r="AR71" s="138">
        <v>0</v>
      </c>
      <c r="AS71" s="137">
        <v>0</v>
      </c>
      <c r="AT71" s="137">
        <v>2</v>
      </c>
      <c r="AU71" s="137">
        <v>0</v>
      </c>
      <c r="AV71" s="137">
        <v>0</v>
      </c>
      <c r="AW71" s="137">
        <v>2</v>
      </c>
      <c r="AX71" s="137">
        <v>1</v>
      </c>
      <c r="AY71" s="137">
        <v>0</v>
      </c>
      <c r="AZ71" s="138">
        <v>5</v>
      </c>
      <c r="BA71" s="137">
        <v>0</v>
      </c>
      <c r="BB71" s="138">
        <v>5</v>
      </c>
      <c r="BC71" s="137">
        <v>0</v>
      </c>
      <c r="BD71" s="138">
        <v>4</v>
      </c>
      <c r="BE71" s="137">
        <v>0</v>
      </c>
      <c r="BF71" s="137">
        <v>8</v>
      </c>
      <c r="BG71" s="138">
        <v>1</v>
      </c>
      <c r="BH71" s="137">
        <v>1</v>
      </c>
      <c r="BI71" s="137">
        <v>11</v>
      </c>
      <c r="BJ71" s="137">
        <v>4</v>
      </c>
      <c r="BK71" s="138">
        <v>8</v>
      </c>
      <c r="BL71" s="138">
        <v>1</v>
      </c>
      <c r="BM71" s="138">
        <v>6</v>
      </c>
      <c r="BN71" s="137">
        <v>2</v>
      </c>
      <c r="BO71" s="137">
        <v>2</v>
      </c>
      <c r="BP71" s="138">
        <v>2</v>
      </c>
      <c r="BQ71" s="138">
        <v>0</v>
      </c>
      <c r="BR71" s="138">
        <v>0</v>
      </c>
      <c r="BS71" s="137">
        <v>4</v>
      </c>
      <c r="BT71" s="137">
        <v>7</v>
      </c>
      <c r="BU71" s="138">
        <v>3</v>
      </c>
      <c r="BV71" s="137">
        <v>0</v>
      </c>
      <c r="BW71" s="138">
        <v>0</v>
      </c>
      <c r="BX71" s="137">
        <v>0</v>
      </c>
      <c r="BY71" s="137">
        <v>0</v>
      </c>
      <c r="BZ71" s="137">
        <v>0</v>
      </c>
      <c r="CA71" s="138">
        <v>0</v>
      </c>
      <c r="CB71" s="138">
        <v>0</v>
      </c>
      <c r="CC71" s="137">
        <v>0</v>
      </c>
      <c r="CD71" s="137">
        <v>0</v>
      </c>
      <c r="CE71" s="137">
        <v>0</v>
      </c>
      <c r="CF71" s="137">
        <v>0</v>
      </c>
      <c r="CG71" s="137">
        <v>0</v>
      </c>
      <c r="CH71" s="137">
        <v>0</v>
      </c>
      <c r="CI71" s="138">
        <v>-23</v>
      </c>
      <c r="CJ71" s="137">
        <v>28</v>
      </c>
      <c r="CK71" s="137">
        <v>0</v>
      </c>
      <c r="CL71" s="138">
        <v>0</v>
      </c>
      <c r="CM71" s="137">
        <v>0</v>
      </c>
      <c r="CN71" s="138">
        <v>0</v>
      </c>
      <c r="CO71" s="138">
        <v>0</v>
      </c>
      <c r="CP71" s="137">
        <v>0</v>
      </c>
      <c r="CQ71" s="138">
        <v>2</v>
      </c>
      <c r="CR71" s="137">
        <v>0</v>
      </c>
      <c r="CS71" s="137">
        <v>0</v>
      </c>
      <c r="CT71" s="137">
        <v>0</v>
      </c>
      <c r="CU71" s="137">
        <v>0</v>
      </c>
      <c r="CV71" s="137">
        <v>0</v>
      </c>
      <c r="CW71" s="137">
        <v>0</v>
      </c>
      <c r="CX71" s="137">
        <v>0</v>
      </c>
      <c r="CY71" s="137">
        <v>0</v>
      </c>
      <c r="CZ71" s="137">
        <v>0</v>
      </c>
      <c r="DA71" s="137">
        <v>0</v>
      </c>
      <c r="DB71" s="137">
        <v>0</v>
      </c>
      <c r="DC71" s="137">
        <v>0</v>
      </c>
      <c r="DD71" s="137">
        <v>0</v>
      </c>
      <c r="DE71" s="137">
        <v>0</v>
      </c>
      <c r="DF71" s="137">
        <v>0</v>
      </c>
      <c r="DG71" s="137">
        <v>0</v>
      </c>
      <c r="DH71" s="137">
        <v>0</v>
      </c>
      <c r="DI71" s="137">
        <v>0</v>
      </c>
      <c r="DJ71" s="137">
        <v>0</v>
      </c>
      <c r="DK71" s="137">
        <v>0</v>
      </c>
      <c r="DL71" s="137">
        <v>0</v>
      </c>
      <c r="DM71" s="137">
        <v>0</v>
      </c>
      <c r="DN71" s="137">
        <v>0</v>
      </c>
      <c r="DO71" s="137">
        <v>0</v>
      </c>
      <c r="DP71" s="138">
        <v>-26</v>
      </c>
      <c r="DQ71" s="138">
        <v>26</v>
      </c>
      <c r="DR71" s="137">
        <v>0</v>
      </c>
      <c r="DS71" s="138">
        <v>5</v>
      </c>
      <c r="DT71" s="138">
        <v>-24</v>
      </c>
      <c r="DU71" s="138">
        <v>24</v>
      </c>
      <c r="DV71" s="137">
        <v>0</v>
      </c>
      <c r="DW71" s="137">
        <v>0</v>
      </c>
      <c r="DX71" s="137">
        <v>0</v>
      </c>
      <c r="DY71" s="137">
        <v>0</v>
      </c>
      <c r="DZ71" s="137">
        <v>0</v>
      </c>
      <c r="EA71" s="137">
        <v>0</v>
      </c>
    </row>
    <row r="72" spans="1:131" ht="18.600000000000001">
      <c r="A72" s="135" t="s">
        <v>361</v>
      </c>
      <c r="B72" s="136">
        <v>1</v>
      </c>
      <c r="C72" s="138">
        <v>0</v>
      </c>
      <c r="D72" s="137">
        <v>24</v>
      </c>
      <c r="E72" s="137">
        <v>0</v>
      </c>
      <c r="F72" s="137">
        <v>0</v>
      </c>
      <c r="G72" s="137">
        <v>0</v>
      </c>
      <c r="H72" s="137">
        <v>0</v>
      </c>
      <c r="I72" s="138">
        <v>23</v>
      </c>
      <c r="J72" s="137">
        <v>0</v>
      </c>
      <c r="K72" s="138">
        <v>0</v>
      </c>
      <c r="L72" s="138">
        <v>0</v>
      </c>
      <c r="M72" s="138">
        <v>6</v>
      </c>
      <c r="N72" s="138">
        <v>0</v>
      </c>
      <c r="O72" s="138">
        <v>0</v>
      </c>
      <c r="P72" s="137">
        <v>0</v>
      </c>
      <c r="Q72" s="137">
        <v>0</v>
      </c>
      <c r="R72" s="138">
        <v>11</v>
      </c>
      <c r="S72" s="138">
        <v>0</v>
      </c>
      <c r="T72" s="138">
        <v>0</v>
      </c>
      <c r="U72" s="138">
        <v>0</v>
      </c>
      <c r="V72" s="138">
        <v>0</v>
      </c>
      <c r="W72" s="138">
        <v>5</v>
      </c>
      <c r="X72" s="137">
        <v>4</v>
      </c>
      <c r="Y72" s="138">
        <v>0</v>
      </c>
      <c r="Z72" s="138">
        <v>0</v>
      </c>
      <c r="AA72" s="137">
        <v>0</v>
      </c>
      <c r="AB72" s="138">
        <v>4</v>
      </c>
      <c r="AC72" s="137">
        <v>0</v>
      </c>
      <c r="AD72" s="137">
        <v>0</v>
      </c>
      <c r="AE72" s="138">
        <v>0</v>
      </c>
      <c r="AF72" s="137">
        <v>4</v>
      </c>
      <c r="AG72" s="137">
        <v>0</v>
      </c>
      <c r="AH72" s="138">
        <v>0</v>
      </c>
      <c r="AI72" s="137">
        <v>0</v>
      </c>
      <c r="AJ72" s="137">
        <v>0</v>
      </c>
      <c r="AK72" s="137">
        <v>0</v>
      </c>
      <c r="AL72" s="137">
        <v>1</v>
      </c>
      <c r="AM72" s="137">
        <v>0</v>
      </c>
      <c r="AN72" s="137">
        <v>0</v>
      </c>
      <c r="AO72" s="137">
        <v>0</v>
      </c>
      <c r="AP72" s="137">
        <v>0</v>
      </c>
      <c r="AQ72" s="137">
        <v>0</v>
      </c>
      <c r="AR72" s="137">
        <v>0</v>
      </c>
      <c r="AS72" s="137">
        <v>0</v>
      </c>
      <c r="AT72" s="137">
        <v>2</v>
      </c>
      <c r="AU72" s="137">
        <v>0</v>
      </c>
      <c r="AV72" s="137">
        <v>0</v>
      </c>
      <c r="AW72" s="138">
        <v>2</v>
      </c>
      <c r="AX72" s="138">
        <v>1</v>
      </c>
      <c r="AY72" s="137">
        <v>0</v>
      </c>
      <c r="AZ72" s="137">
        <v>5</v>
      </c>
      <c r="BA72" s="137">
        <v>0</v>
      </c>
      <c r="BB72" s="138">
        <v>5</v>
      </c>
      <c r="BC72" s="137">
        <v>0</v>
      </c>
      <c r="BD72" s="138">
        <v>4</v>
      </c>
      <c r="BE72" s="137">
        <v>0</v>
      </c>
      <c r="BF72" s="138">
        <v>8</v>
      </c>
      <c r="BG72" s="138">
        <v>1</v>
      </c>
      <c r="BH72" s="138">
        <v>1</v>
      </c>
      <c r="BI72" s="138">
        <v>11</v>
      </c>
      <c r="BJ72" s="138">
        <v>4</v>
      </c>
      <c r="BK72" s="138">
        <v>8</v>
      </c>
      <c r="BL72" s="137">
        <v>1</v>
      </c>
      <c r="BM72" s="138">
        <v>6</v>
      </c>
      <c r="BN72" s="137">
        <v>2</v>
      </c>
      <c r="BO72" s="138">
        <v>2</v>
      </c>
      <c r="BP72" s="138">
        <v>2</v>
      </c>
      <c r="BQ72" s="138">
        <v>0</v>
      </c>
      <c r="BR72" s="137">
        <v>0</v>
      </c>
      <c r="BS72" s="138">
        <v>4</v>
      </c>
      <c r="BT72" s="137">
        <v>7</v>
      </c>
      <c r="BU72" s="138">
        <v>3</v>
      </c>
      <c r="BV72" s="137">
        <v>0</v>
      </c>
      <c r="BW72" s="138">
        <v>0</v>
      </c>
      <c r="BX72" s="137">
        <v>0</v>
      </c>
      <c r="BY72" s="138">
        <v>0</v>
      </c>
      <c r="BZ72" s="137">
        <v>0</v>
      </c>
      <c r="CA72" s="137">
        <v>0</v>
      </c>
      <c r="CB72" s="137">
        <v>0</v>
      </c>
      <c r="CC72" s="137">
        <v>0</v>
      </c>
      <c r="CD72" s="137">
        <v>0</v>
      </c>
      <c r="CE72" s="137">
        <v>0</v>
      </c>
      <c r="CF72" s="138">
        <v>0</v>
      </c>
      <c r="CG72" s="137">
        <v>0</v>
      </c>
      <c r="CH72" s="138">
        <v>0</v>
      </c>
      <c r="CI72" s="137">
        <v>-23</v>
      </c>
      <c r="CJ72" s="137">
        <v>28</v>
      </c>
      <c r="CK72" s="137">
        <v>0</v>
      </c>
      <c r="CL72" s="137">
        <v>0</v>
      </c>
      <c r="CM72" s="137">
        <v>0</v>
      </c>
      <c r="CN72" s="137">
        <v>0</v>
      </c>
      <c r="CO72" s="137">
        <v>0</v>
      </c>
      <c r="CP72" s="137">
        <v>0</v>
      </c>
      <c r="CQ72" s="138">
        <v>2</v>
      </c>
      <c r="CR72" s="137">
        <v>0</v>
      </c>
      <c r="CS72" s="137">
        <v>0</v>
      </c>
      <c r="CT72" s="137">
        <v>0</v>
      </c>
      <c r="CU72" s="137">
        <v>0</v>
      </c>
      <c r="CV72" s="137">
        <v>0</v>
      </c>
      <c r="CW72" s="137">
        <v>0</v>
      </c>
      <c r="CX72" s="137">
        <v>0</v>
      </c>
      <c r="CY72" s="137">
        <v>0</v>
      </c>
      <c r="CZ72" s="137">
        <v>0</v>
      </c>
      <c r="DA72" s="137">
        <v>0</v>
      </c>
      <c r="DB72" s="137">
        <v>0</v>
      </c>
      <c r="DC72" s="137">
        <v>0</v>
      </c>
      <c r="DD72" s="137">
        <v>0</v>
      </c>
      <c r="DE72" s="137">
        <v>0</v>
      </c>
      <c r="DF72" s="137">
        <v>0</v>
      </c>
      <c r="DG72" s="137">
        <v>0</v>
      </c>
      <c r="DH72" s="137">
        <v>0</v>
      </c>
      <c r="DI72" s="137">
        <v>0</v>
      </c>
      <c r="DJ72" s="137">
        <v>0</v>
      </c>
      <c r="DK72" s="137">
        <v>0</v>
      </c>
      <c r="DL72" s="137">
        <v>0</v>
      </c>
      <c r="DM72" s="137">
        <v>0</v>
      </c>
      <c r="DN72" s="137">
        <v>0</v>
      </c>
      <c r="DO72" s="137">
        <v>0</v>
      </c>
      <c r="DP72" s="138">
        <v>-26</v>
      </c>
      <c r="DQ72" s="138">
        <v>26</v>
      </c>
      <c r="DR72" s="137">
        <v>0</v>
      </c>
      <c r="DS72" s="138">
        <v>5</v>
      </c>
      <c r="DT72" s="138">
        <v>-24</v>
      </c>
      <c r="DU72" s="138">
        <v>24</v>
      </c>
      <c r="DV72" s="137">
        <v>0</v>
      </c>
      <c r="DW72" s="137">
        <v>0</v>
      </c>
      <c r="DX72" s="137">
        <v>0</v>
      </c>
      <c r="DY72" s="137">
        <v>0</v>
      </c>
      <c r="DZ72" s="137">
        <v>0</v>
      </c>
      <c r="EA72" s="137">
        <v>0</v>
      </c>
    </row>
    <row r="73" spans="1:131" ht="18.600000000000001">
      <c r="A73" s="135" t="s">
        <v>107</v>
      </c>
      <c r="B73" s="136">
        <v>1</v>
      </c>
      <c r="C73" s="138">
        <v>0</v>
      </c>
      <c r="D73" s="137">
        <v>26</v>
      </c>
      <c r="E73" s="137">
        <v>0</v>
      </c>
      <c r="F73" s="137">
        <v>0</v>
      </c>
      <c r="G73" s="137">
        <v>0</v>
      </c>
      <c r="H73" s="137">
        <v>0</v>
      </c>
      <c r="I73" s="137">
        <v>29</v>
      </c>
      <c r="J73" s="137">
        <v>0</v>
      </c>
      <c r="K73" s="137">
        <v>0</v>
      </c>
      <c r="L73" s="137">
        <v>0</v>
      </c>
      <c r="M73" s="137">
        <v>0</v>
      </c>
      <c r="N73" s="137">
        <v>0</v>
      </c>
      <c r="O73" s="137">
        <v>0</v>
      </c>
      <c r="P73" s="137">
        <v>0</v>
      </c>
      <c r="Q73" s="137">
        <v>0</v>
      </c>
      <c r="R73" s="137">
        <v>10</v>
      </c>
      <c r="S73" s="138">
        <v>0</v>
      </c>
      <c r="T73" s="138">
        <v>6</v>
      </c>
      <c r="U73" s="137">
        <v>0</v>
      </c>
      <c r="V73" s="137">
        <v>3</v>
      </c>
      <c r="W73" s="138">
        <v>2</v>
      </c>
      <c r="X73" s="137">
        <v>0</v>
      </c>
      <c r="Y73" s="137">
        <v>2</v>
      </c>
      <c r="Z73" s="138">
        <v>0</v>
      </c>
      <c r="AA73" s="137">
        <v>0</v>
      </c>
      <c r="AB73" s="137">
        <v>5</v>
      </c>
      <c r="AC73" s="137">
        <v>0</v>
      </c>
      <c r="AD73" s="137">
        <v>0</v>
      </c>
      <c r="AE73" s="137">
        <v>1</v>
      </c>
      <c r="AF73" s="137">
        <v>6</v>
      </c>
      <c r="AG73" s="137">
        <v>0</v>
      </c>
      <c r="AH73" s="137">
        <v>3</v>
      </c>
      <c r="AI73" s="138">
        <v>3</v>
      </c>
      <c r="AJ73" s="137">
        <v>0</v>
      </c>
      <c r="AK73" s="137">
        <v>0</v>
      </c>
      <c r="AL73" s="138">
        <v>1</v>
      </c>
      <c r="AM73" s="137">
        <v>0</v>
      </c>
      <c r="AN73" s="137">
        <v>0</v>
      </c>
      <c r="AO73" s="137">
        <v>0</v>
      </c>
      <c r="AP73" s="137">
        <v>0</v>
      </c>
      <c r="AQ73" s="138">
        <v>0</v>
      </c>
      <c r="AR73" s="137">
        <v>0</v>
      </c>
      <c r="AS73" s="137">
        <v>0</v>
      </c>
      <c r="AT73" s="137">
        <v>4</v>
      </c>
      <c r="AU73" s="137">
        <v>1</v>
      </c>
      <c r="AV73" s="137">
        <v>0</v>
      </c>
      <c r="AW73" s="137">
        <v>0</v>
      </c>
      <c r="AX73" s="137">
        <v>0</v>
      </c>
      <c r="AY73" s="137">
        <v>0</v>
      </c>
      <c r="AZ73" s="137">
        <v>0</v>
      </c>
      <c r="BA73" s="137">
        <v>0</v>
      </c>
      <c r="BB73" s="138">
        <v>4</v>
      </c>
      <c r="BC73" s="137">
        <v>0</v>
      </c>
      <c r="BD73" s="138">
        <v>25</v>
      </c>
      <c r="BE73" s="137">
        <v>2</v>
      </c>
      <c r="BF73" s="137">
        <v>2</v>
      </c>
      <c r="BG73" s="138">
        <v>0</v>
      </c>
      <c r="BH73" s="137">
        <v>2</v>
      </c>
      <c r="BI73" s="137">
        <v>1</v>
      </c>
      <c r="BJ73" s="138">
        <v>0</v>
      </c>
      <c r="BK73" s="138">
        <v>0</v>
      </c>
      <c r="BL73" s="137">
        <v>0</v>
      </c>
      <c r="BM73" s="138">
        <v>8</v>
      </c>
      <c r="BN73" s="137">
        <v>1</v>
      </c>
      <c r="BO73" s="138">
        <v>5</v>
      </c>
      <c r="BP73" s="138">
        <v>0</v>
      </c>
      <c r="BQ73" s="137">
        <v>1</v>
      </c>
      <c r="BR73" s="138">
        <v>12</v>
      </c>
      <c r="BS73" s="137">
        <v>0</v>
      </c>
      <c r="BT73" s="138">
        <v>6</v>
      </c>
      <c r="BU73" s="138">
        <v>4</v>
      </c>
      <c r="BV73" s="137">
        <v>0</v>
      </c>
      <c r="BW73" s="137">
        <v>0</v>
      </c>
      <c r="BX73" s="138">
        <v>0</v>
      </c>
      <c r="BY73" s="138">
        <v>0</v>
      </c>
      <c r="BZ73" s="137">
        <v>0</v>
      </c>
      <c r="CA73" s="138">
        <v>0</v>
      </c>
      <c r="CB73" s="138">
        <v>0</v>
      </c>
      <c r="CC73" s="138">
        <v>0</v>
      </c>
      <c r="CD73" s="138">
        <v>4</v>
      </c>
      <c r="CE73" s="138">
        <v>7</v>
      </c>
      <c r="CF73" s="137">
        <v>1</v>
      </c>
      <c r="CG73" s="137">
        <v>1</v>
      </c>
      <c r="CH73" s="137">
        <v>1</v>
      </c>
      <c r="CI73" s="137">
        <v>0</v>
      </c>
      <c r="CJ73" s="137">
        <v>0</v>
      </c>
      <c r="CK73" s="137">
        <v>0</v>
      </c>
      <c r="CL73" s="138">
        <v>2</v>
      </c>
      <c r="CM73" s="138">
        <v>0</v>
      </c>
      <c r="CN73" s="138">
        <v>0</v>
      </c>
      <c r="CO73" s="137">
        <v>0</v>
      </c>
      <c r="CP73" s="137">
        <v>0</v>
      </c>
      <c r="CQ73" s="138">
        <v>0</v>
      </c>
      <c r="CR73" s="138">
        <v>4</v>
      </c>
      <c r="CS73" s="138">
        <v>0</v>
      </c>
      <c r="CT73" s="138">
        <v>0</v>
      </c>
      <c r="CU73" s="138">
        <v>0</v>
      </c>
      <c r="CV73" s="137">
        <v>0</v>
      </c>
      <c r="CW73" s="137">
        <v>0</v>
      </c>
      <c r="CX73" s="137">
        <v>0</v>
      </c>
      <c r="CY73" s="137">
        <v>0</v>
      </c>
      <c r="CZ73" s="137">
        <v>0</v>
      </c>
      <c r="DA73" s="137">
        <v>0</v>
      </c>
      <c r="DB73" s="137">
        <v>0</v>
      </c>
      <c r="DC73" s="137">
        <v>0</v>
      </c>
      <c r="DD73" s="137">
        <v>0</v>
      </c>
      <c r="DE73" s="137">
        <v>0</v>
      </c>
      <c r="DF73" s="137">
        <v>0</v>
      </c>
      <c r="DG73" s="137">
        <v>0</v>
      </c>
      <c r="DH73" s="137">
        <v>0</v>
      </c>
      <c r="DI73" s="137">
        <v>0</v>
      </c>
      <c r="DJ73" s="137">
        <v>0</v>
      </c>
      <c r="DK73" s="137">
        <v>0</v>
      </c>
      <c r="DL73" s="137">
        <v>0</v>
      </c>
      <c r="DM73" s="137">
        <v>0</v>
      </c>
      <c r="DN73" s="137">
        <v>0</v>
      </c>
      <c r="DO73" s="137">
        <v>0</v>
      </c>
      <c r="DP73" s="138">
        <v>-26</v>
      </c>
      <c r="DQ73" s="138">
        <v>26</v>
      </c>
      <c r="DR73" s="137">
        <v>0</v>
      </c>
      <c r="DS73" s="137">
        <v>0</v>
      </c>
      <c r="DT73" s="137">
        <v>0</v>
      </c>
      <c r="DU73" s="137">
        <v>0</v>
      </c>
      <c r="DV73" s="137">
        <v>0</v>
      </c>
      <c r="DW73" s="137">
        <v>0</v>
      </c>
      <c r="DX73" s="137">
        <v>0</v>
      </c>
      <c r="DY73" s="137">
        <v>0</v>
      </c>
      <c r="DZ73" s="137">
        <v>0</v>
      </c>
      <c r="EA73" s="137">
        <v>0</v>
      </c>
    </row>
    <row r="74" spans="1:131" ht="18.600000000000001">
      <c r="A74" s="135" t="s">
        <v>378</v>
      </c>
      <c r="B74" s="136">
        <v>1</v>
      </c>
      <c r="C74" s="138">
        <v>0</v>
      </c>
      <c r="D74" s="138">
        <v>0</v>
      </c>
      <c r="E74" s="138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8">
        <v>0</v>
      </c>
      <c r="L74" s="137">
        <v>0</v>
      </c>
      <c r="M74" s="137">
        <v>0</v>
      </c>
      <c r="N74" s="137">
        <v>0</v>
      </c>
      <c r="O74" s="138">
        <v>0</v>
      </c>
      <c r="P74" s="138">
        <v>0</v>
      </c>
      <c r="Q74" s="137">
        <v>0</v>
      </c>
      <c r="R74" s="138">
        <v>0</v>
      </c>
      <c r="S74" s="137">
        <v>0</v>
      </c>
      <c r="T74" s="137">
        <v>0</v>
      </c>
      <c r="U74" s="137">
        <v>0</v>
      </c>
      <c r="V74" s="137">
        <v>0</v>
      </c>
      <c r="W74" s="137">
        <v>0</v>
      </c>
      <c r="X74" s="137">
        <v>0</v>
      </c>
      <c r="Y74" s="137">
        <v>0</v>
      </c>
      <c r="Z74" s="137">
        <v>0</v>
      </c>
      <c r="AA74" s="137">
        <v>0</v>
      </c>
      <c r="AB74" s="138">
        <v>0</v>
      </c>
      <c r="AC74" s="137">
        <v>0</v>
      </c>
      <c r="AD74" s="137">
        <v>0</v>
      </c>
      <c r="AE74" s="138">
        <v>0</v>
      </c>
      <c r="AF74" s="138">
        <v>0</v>
      </c>
      <c r="AG74" s="137">
        <v>0</v>
      </c>
      <c r="AH74" s="137">
        <v>0</v>
      </c>
      <c r="AI74" s="137">
        <v>0</v>
      </c>
      <c r="AJ74" s="137">
        <v>0</v>
      </c>
      <c r="AK74" s="137">
        <v>0</v>
      </c>
      <c r="AL74" s="137">
        <v>0</v>
      </c>
      <c r="AM74" s="137">
        <v>0</v>
      </c>
      <c r="AN74" s="137">
        <v>0</v>
      </c>
      <c r="AO74" s="137">
        <v>0</v>
      </c>
      <c r="AP74" s="137">
        <v>0</v>
      </c>
      <c r="AQ74" s="138">
        <v>0</v>
      </c>
      <c r="AR74" s="138">
        <v>0</v>
      </c>
      <c r="AS74" s="137">
        <v>0</v>
      </c>
      <c r="AT74" s="137">
        <v>0</v>
      </c>
      <c r="AU74" s="137">
        <v>0</v>
      </c>
      <c r="AV74" s="137">
        <v>0</v>
      </c>
      <c r="AW74" s="137">
        <v>0</v>
      </c>
      <c r="AX74" s="138">
        <v>0</v>
      </c>
      <c r="AY74" s="137">
        <v>0</v>
      </c>
      <c r="AZ74" s="138">
        <v>0</v>
      </c>
      <c r="BA74" s="137">
        <v>0</v>
      </c>
      <c r="BB74" s="138">
        <v>0</v>
      </c>
      <c r="BC74" s="137">
        <v>0</v>
      </c>
      <c r="BD74" s="138">
        <v>0</v>
      </c>
      <c r="BE74" s="137">
        <v>0</v>
      </c>
      <c r="BF74" s="137">
        <v>0</v>
      </c>
      <c r="BG74" s="137">
        <v>0</v>
      </c>
      <c r="BH74" s="138">
        <v>0</v>
      </c>
      <c r="BI74" s="138">
        <v>0</v>
      </c>
      <c r="BJ74" s="138">
        <v>0</v>
      </c>
      <c r="BK74" s="138">
        <v>0</v>
      </c>
      <c r="BL74" s="138">
        <v>0</v>
      </c>
      <c r="BM74" s="138">
        <v>0</v>
      </c>
      <c r="BN74" s="138">
        <v>0</v>
      </c>
      <c r="BO74" s="138">
        <v>0</v>
      </c>
      <c r="BP74" s="138">
        <v>0</v>
      </c>
      <c r="BQ74" s="137">
        <v>0</v>
      </c>
      <c r="BR74" s="137">
        <v>0</v>
      </c>
      <c r="BS74" s="138">
        <v>0</v>
      </c>
      <c r="BT74" s="138">
        <v>0</v>
      </c>
      <c r="BU74" s="138">
        <v>0</v>
      </c>
      <c r="BV74" s="137">
        <v>0</v>
      </c>
      <c r="BW74" s="138">
        <v>0</v>
      </c>
      <c r="BX74" s="137">
        <v>0</v>
      </c>
      <c r="BY74" s="137">
        <v>0</v>
      </c>
      <c r="BZ74" s="137">
        <v>0</v>
      </c>
      <c r="CA74" s="137">
        <v>0</v>
      </c>
      <c r="CB74" s="137">
        <v>0</v>
      </c>
      <c r="CC74" s="137">
        <v>0</v>
      </c>
      <c r="CD74" s="138">
        <v>0</v>
      </c>
      <c r="CE74" s="137">
        <v>0</v>
      </c>
      <c r="CF74" s="138">
        <v>0</v>
      </c>
      <c r="CG74" s="137">
        <v>0</v>
      </c>
      <c r="CH74" s="137">
        <v>0</v>
      </c>
      <c r="CI74" s="138">
        <v>0</v>
      </c>
      <c r="CJ74" s="137">
        <v>0</v>
      </c>
      <c r="CK74" s="138">
        <v>0</v>
      </c>
      <c r="CL74" s="138">
        <v>0</v>
      </c>
      <c r="CM74" s="137">
        <v>0</v>
      </c>
      <c r="CN74" s="137">
        <v>0</v>
      </c>
      <c r="CO74" s="137">
        <v>0</v>
      </c>
      <c r="CP74" s="137">
        <v>0</v>
      </c>
      <c r="CQ74" s="138">
        <v>192</v>
      </c>
      <c r="CR74" s="137">
        <v>1</v>
      </c>
      <c r="CS74" s="137">
        <v>3</v>
      </c>
      <c r="CT74" s="137">
        <v>1</v>
      </c>
      <c r="CU74" s="137">
        <v>3</v>
      </c>
      <c r="CV74" s="138">
        <v>3</v>
      </c>
      <c r="CW74" s="138">
        <v>1</v>
      </c>
      <c r="CX74" s="138">
        <v>1</v>
      </c>
      <c r="CY74" s="138">
        <v>2</v>
      </c>
      <c r="CZ74" s="137">
        <v>0</v>
      </c>
      <c r="DA74" s="138">
        <v>1</v>
      </c>
      <c r="DB74" s="138">
        <v>1</v>
      </c>
      <c r="DC74" s="138">
        <v>1</v>
      </c>
      <c r="DD74" s="138">
        <v>1</v>
      </c>
      <c r="DE74" s="138">
        <v>1</v>
      </c>
      <c r="DF74" s="138">
        <v>2</v>
      </c>
      <c r="DG74" s="137">
        <v>0</v>
      </c>
      <c r="DH74" s="138">
        <v>2</v>
      </c>
      <c r="DI74" s="138">
        <v>1</v>
      </c>
      <c r="DJ74" s="138">
        <v>1</v>
      </c>
      <c r="DK74" s="138">
        <v>1</v>
      </c>
      <c r="DL74" s="138">
        <v>1</v>
      </c>
      <c r="DM74" s="138">
        <v>3</v>
      </c>
      <c r="DN74" s="137">
        <v>0</v>
      </c>
      <c r="DO74" s="137">
        <v>0</v>
      </c>
      <c r="DP74" s="138">
        <v>-25</v>
      </c>
      <c r="DQ74" s="138">
        <v>27</v>
      </c>
      <c r="DR74" s="138">
        <v>1</v>
      </c>
      <c r="DS74" s="138">
        <v>1</v>
      </c>
      <c r="DT74" s="138">
        <v>3</v>
      </c>
      <c r="DU74" s="138">
        <v>2</v>
      </c>
      <c r="DV74" s="137">
        <v>0</v>
      </c>
      <c r="DW74" s="138">
        <v>2</v>
      </c>
      <c r="DX74" s="137">
        <v>0</v>
      </c>
      <c r="DY74" s="137">
        <v>0</v>
      </c>
      <c r="DZ74" s="137">
        <v>0</v>
      </c>
      <c r="EA74" s="137">
        <v>0</v>
      </c>
    </row>
    <row r="75" spans="1:131" ht="18.600000000000001">
      <c r="A75" s="135" t="s">
        <v>379</v>
      </c>
      <c r="B75" s="136">
        <v>1</v>
      </c>
      <c r="C75" s="138">
        <v>0</v>
      </c>
      <c r="D75" s="137">
        <v>0</v>
      </c>
      <c r="E75" s="137">
        <v>0</v>
      </c>
      <c r="F75" s="138">
        <v>0</v>
      </c>
      <c r="G75" s="137">
        <v>0</v>
      </c>
      <c r="H75" s="137">
        <v>0</v>
      </c>
      <c r="I75" s="138">
        <v>0</v>
      </c>
      <c r="J75" s="137">
        <v>0</v>
      </c>
      <c r="K75" s="137">
        <v>0</v>
      </c>
      <c r="L75" s="137">
        <v>0</v>
      </c>
      <c r="M75" s="137">
        <v>0</v>
      </c>
      <c r="N75" s="137">
        <v>0</v>
      </c>
      <c r="O75" s="137">
        <v>0</v>
      </c>
      <c r="P75" s="137">
        <v>0</v>
      </c>
      <c r="Q75" s="137">
        <v>0</v>
      </c>
      <c r="R75" s="138">
        <v>0</v>
      </c>
      <c r="S75" s="137">
        <v>0</v>
      </c>
      <c r="T75" s="138">
        <v>0</v>
      </c>
      <c r="U75" s="138">
        <v>0</v>
      </c>
      <c r="V75" s="138">
        <v>0</v>
      </c>
      <c r="W75" s="137">
        <v>0</v>
      </c>
      <c r="X75" s="137">
        <v>0</v>
      </c>
      <c r="Y75" s="137">
        <v>0</v>
      </c>
      <c r="Z75" s="137">
        <v>0</v>
      </c>
      <c r="AA75" s="137">
        <v>0</v>
      </c>
      <c r="AB75" s="138">
        <v>0</v>
      </c>
      <c r="AC75" s="137">
        <v>0</v>
      </c>
      <c r="AD75" s="137">
        <v>0</v>
      </c>
      <c r="AE75" s="137">
        <v>0</v>
      </c>
      <c r="AF75" s="137">
        <v>0</v>
      </c>
      <c r="AG75" s="137">
        <v>0</v>
      </c>
      <c r="AH75" s="137">
        <v>0</v>
      </c>
      <c r="AI75" s="137">
        <v>0</v>
      </c>
      <c r="AJ75" s="137">
        <v>0</v>
      </c>
      <c r="AK75" s="137">
        <v>0</v>
      </c>
      <c r="AL75" s="137">
        <v>0</v>
      </c>
      <c r="AM75" s="137">
        <v>0</v>
      </c>
      <c r="AN75" s="137">
        <v>0</v>
      </c>
      <c r="AO75" s="137">
        <v>0</v>
      </c>
      <c r="AP75" s="137">
        <v>0</v>
      </c>
      <c r="AQ75" s="137">
        <v>0</v>
      </c>
      <c r="AR75" s="137">
        <v>0</v>
      </c>
      <c r="AS75" s="137">
        <v>0</v>
      </c>
      <c r="AT75" s="137">
        <v>0</v>
      </c>
      <c r="AU75" s="137">
        <v>0</v>
      </c>
      <c r="AV75" s="137">
        <v>0</v>
      </c>
      <c r="AW75" s="137">
        <v>0</v>
      </c>
      <c r="AX75" s="138">
        <v>0</v>
      </c>
      <c r="AY75" s="138">
        <v>0</v>
      </c>
      <c r="AZ75" s="137">
        <v>0</v>
      </c>
      <c r="BA75" s="137">
        <v>0</v>
      </c>
      <c r="BB75" s="138">
        <v>0</v>
      </c>
      <c r="BC75" s="137">
        <v>0</v>
      </c>
      <c r="BD75" s="138">
        <v>0</v>
      </c>
      <c r="BE75" s="137">
        <v>0</v>
      </c>
      <c r="BF75" s="137">
        <v>0</v>
      </c>
      <c r="BG75" s="138">
        <v>0</v>
      </c>
      <c r="BH75" s="138">
        <v>0</v>
      </c>
      <c r="BI75" s="138">
        <v>0</v>
      </c>
      <c r="BJ75" s="138">
        <v>0</v>
      </c>
      <c r="BK75" s="138">
        <v>0</v>
      </c>
      <c r="BL75" s="138">
        <v>0</v>
      </c>
      <c r="BM75" s="138">
        <v>0</v>
      </c>
      <c r="BN75" s="138">
        <v>0</v>
      </c>
      <c r="BO75" s="138">
        <v>0</v>
      </c>
      <c r="BP75" s="138">
        <v>0</v>
      </c>
      <c r="BQ75" s="137">
        <v>0</v>
      </c>
      <c r="BR75" s="137">
        <v>0</v>
      </c>
      <c r="BS75" s="138">
        <v>0</v>
      </c>
      <c r="BT75" s="138">
        <v>0</v>
      </c>
      <c r="BU75" s="138">
        <v>0</v>
      </c>
      <c r="BV75" s="137">
        <v>0</v>
      </c>
      <c r="BW75" s="138">
        <v>0</v>
      </c>
      <c r="BX75" s="137">
        <v>0</v>
      </c>
      <c r="BY75" s="137">
        <v>0</v>
      </c>
      <c r="BZ75" s="137">
        <v>0</v>
      </c>
      <c r="CA75" s="137">
        <v>0</v>
      </c>
      <c r="CB75" s="137">
        <v>0</v>
      </c>
      <c r="CC75" s="137">
        <v>0</v>
      </c>
      <c r="CD75" s="137">
        <v>0</v>
      </c>
      <c r="CE75" s="137">
        <v>0</v>
      </c>
      <c r="CF75" s="138">
        <v>0</v>
      </c>
      <c r="CG75" s="137">
        <v>0</v>
      </c>
      <c r="CH75" s="137">
        <v>0</v>
      </c>
      <c r="CI75" s="138">
        <v>0</v>
      </c>
      <c r="CJ75" s="138">
        <v>0</v>
      </c>
      <c r="CK75" s="137">
        <v>0</v>
      </c>
      <c r="CL75" s="138">
        <v>0</v>
      </c>
      <c r="CM75" s="138">
        <v>0</v>
      </c>
      <c r="CN75" s="138">
        <v>0</v>
      </c>
      <c r="CO75" s="138">
        <v>0</v>
      </c>
      <c r="CP75" s="137">
        <v>0</v>
      </c>
      <c r="CQ75" s="138">
        <v>176</v>
      </c>
      <c r="CR75" s="138">
        <v>0</v>
      </c>
      <c r="CS75" s="138">
        <v>0</v>
      </c>
      <c r="CT75" s="138">
        <v>3</v>
      </c>
      <c r="CU75" s="137">
        <v>0</v>
      </c>
      <c r="CV75" s="137">
        <v>0</v>
      </c>
      <c r="CW75" s="137">
        <v>0</v>
      </c>
      <c r="CX75" s="137">
        <v>0</v>
      </c>
      <c r="CY75" s="137">
        <v>0</v>
      </c>
      <c r="CZ75" s="137">
        <v>0</v>
      </c>
      <c r="DA75" s="137">
        <v>0</v>
      </c>
      <c r="DB75" s="137">
        <v>0</v>
      </c>
      <c r="DC75" s="137">
        <v>0</v>
      </c>
      <c r="DD75" s="137">
        <v>0</v>
      </c>
      <c r="DE75" s="137">
        <v>0</v>
      </c>
      <c r="DF75" s="138">
        <v>5</v>
      </c>
      <c r="DG75" s="137">
        <v>0</v>
      </c>
      <c r="DH75" s="138">
        <v>1</v>
      </c>
      <c r="DI75" s="137">
        <v>0</v>
      </c>
      <c r="DJ75" s="137">
        <v>0</v>
      </c>
      <c r="DK75" s="137">
        <v>0</v>
      </c>
      <c r="DL75" s="137">
        <v>0</v>
      </c>
      <c r="DM75" s="137">
        <v>0</v>
      </c>
      <c r="DN75" s="138">
        <v>1</v>
      </c>
      <c r="DO75" s="138">
        <v>1</v>
      </c>
      <c r="DP75" s="137">
        <v>0</v>
      </c>
      <c r="DQ75" s="137">
        <v>0</v>
      </c>
      <c r="DR75" s="137">
        <v>0</v>
      </c>
      <c r="DS75" s="137">
        <v>0</v>
      </c>
      <c r="DT75" s="137">
        <v>0</v>
      </c>
      <c r="DU75" s="137">
        <v>0</v>
      </c>
      <c r="DV75" s="137">
        <v>0</v>
      </c>
      <c r="DW75" s="137">
        <v>0</v>
      </c>
      <c r="DX75" s="138">
        <v>3</v>
      </c>
      <c r="DY75" s="137">
        <v>0</v>
      </c>
      <c r="DZ75" s="137">
        <v>0</v>
      </c>
      <c r="EA75" s="137">
        <v>0</v>
      </c>
    </row>
  </sheetData>
  <conditionalFormatting sqref="C1:EA75">
    <cfRule type="cellIs" dxfId="6" priority="1" operator="equal">
      <formula>0</formula>
    </cfRule>
  </conditionalFormatting>
  <conditionalFormatting sqref="C1:EA75">
    <cfRule type="cellIs" dxfId="5" priority="2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37"/>
  <sheetViews>
    <sheetView workbookViewId="0"/>
  </sheetViews>
  <sheetFormatPr defaultColWidth="12.6640625" defaultRowHeight="15.75" customHeight="1"/>
  <sheetData>
    <row r="1" spans="1:27" ht="15.75" customHeight="1">
      <c r="A1" s="222" t="s">
        <v>665</v>
      </c>
      <c r="B1" s="222" t="b">
        <v>0</v>
      </c>
      <c r="C1" s="222" t="b">
        <v>0</v>
      </c>
      <c r="D1" s="222" t="b">
        <v>0</v>
      </c>
      <c r="E1" s="222" t="b">
        <v>0</v>
      </c>
      <c r="F1" s="222" t="b">
        <v>0</v>
      </c>
      <c r="G1" s="222" t="b">
        <v>0</v>
      </c>
      <c r="H1" s="222" t="b">
        <v>0</v>
      </c>
      <c r="I1" s="222" t="b">
        <v>0</v>
      </c>
      <c r="J1" s="222" t="b">
        <v>0</v>
      </c>
      <c r="K1" s="222" t="b">
        <v>0</v>
      </c>
      <c r="L1" s="222" t="b">
        <v>0</v>
      </c>
      <c r="M1" s="222" t="b">
        <v>0</v>
      </c>
      <c r="N1" s="222" t="b">
        <v>0</v>
      </c>
      <c r="O1" s="222" t="b">
        <v>0</v>
      </c>
      <c r="P1" s="222" t="b">
        <v>0</v>
      </c>
      <c r="Q1" s="222" t="b">
        <v>0</v>
      </c>
      <c r="R1" s="222" t="b">
        <v>0</v>
      </c>
      <c r="S1" s="222" t="b">
        <v>0</v>
      </c>
      <c r="T1" s="222" t="b">
        <v>0</v>
      </c>
      <c r="U1" s="222" t="b">
        <v>0</v>
      </c>
      <c r="V1" s="222" t="b">
        <v>0</v>
      </c>
      <c r="W1" s="222" t="b">
        <v>0</v>
      </c>
      <c r="X1" s="222" t="b">
        <v>0</v>
      </c>
      <c r="Y1" s="222" t="b">
        <v>0</v>
      </c>
      <c r="Z1" s="222" t="b">
        <v>0</v>
      </c>
      <c r="AA1" s="222" t="b">
        <v>0</v>
      </c>
    </row>
    <row r="2" spans="1:27" ht="15.75" customHeight="1">
      <c r="A2" s="222" t="s">
        <v>165</v>
      </c>
      <c r="B2" s="222" t="b">
        <v>0</v>
      </c>
      <c r="C2" s="222" t="b">
        <v>0</v>
      </c>
      <c r="D2" s="222" t="b">
        <v>0</v>
      </c>
      <c r="E2" s="222" t="b">
        <v>0</v>
      </c>
      <c r="F2" s="222" t="b">
        <v>0</v>
      </c>
      <c r="G2" s="222" t="b">
        <v>0</v>
      </c>
      <c r="H2" s="222" t="b">
        <v>0</v>
      </c>
      <c r="I2" s="222" t="b">
        <v>0</v>
      </c>
      <c r="J2" s="222" t="b">
        <v>0</v>
      </c>
      <c r="K2" s="222" t="b">
        <v>0</v>
      </c>
      <c r="L2" s="222" t="b">
        <v>0</v>
      </c>
      <c r="M2" s="222" t="b">
        <v>0</v>
      </c>
      <c r="N2" s="222" t="b">
        <v>0</v>
      </c>
      <c r="O2" s="222" t="b">
        <v>0</v>
      </c>
      <c r="P2" s="222" t="b">
        <v>0</v>
      </c>
      <c r="Q2" s="222" t="b">
        <v>0</v>
      </c>
      <c r="R2" s="222" t="b">
        <v>0</v>
      </c>
      <c r="S2" s="222" t="b">
        <v>0</v>
      </c>
      <c r="T2" s="222" t="b">
        <v>0</v>
      </c>
      <c r="U2" s="222" t="b">
        <v>0</v>
      </c>
      <c r="V2" s="222" t="b">
        <v>0</v>
      </c>
      <c r="W2" s="222" t="b">
        <v>0</v>
      </c>
      <c r="X2" s="222" t="b">
        <v>0</v>
      </c>
      <c r="Y2" s="222" t="b">
        <v>0</v>
      </c>
      <c r="Z2" s="222" t="b">
        <v>0</v>
      </c>
      <c r="AA2" s="222" t="b">
        <v>0</v>
      </c>
    </row>
    <row r="3" spans="1:27" ht="15.75" customHeight="1">
      <c r="A3" s="222" t="s">
        <v>178</v>
      </c>
      <c r="B3" s="222" t="b">
        <v>0</v>
      </c>
      <c r="C3" s="222" t="b">
        <v>0</v>
      </c>
      <c r="D3" s="222" t="b">
        <v>0</v>
      </c>
      <c r="E3" s="222" t="b">
        <v>0</v>
      </c>
      <c r="F3" s="222" t="b">
        <v>0</v>
      </c>
      <c r="G3" s="222" t="b">
        <v>0</v>
      </c>
      <c r="H3" s="222" t="b">
        <v>0</v>
      </c>
      <c r="I3" s="222" t="b">
        <v>0</v>
      </c>
      <c r="J3" s="222" t="b">
        <v>0</v>
      </c>
      <c r="K3" s="222" t="b">
        <v>0</v>
      </c>
      <c r="L3" s="222" t="b">
        <v>0</v>
      </c>
      <c r="M3" s="222" t="b">
        <v>0</v>
      </c>
      <c r="N3" s="222" t="b">
        <v>0</v>
      </c>
      <c r="O3" s="222" t="b">
        <v>0</v>
      </c>
      <c r="P3" s="222" t="b">
        <v>0</v>
      </c>
      <c r="Q3" s="222" t="b">
        <v>0</v>
      </c>
      <c r="R3" s="222" t="b">
        <v>0</v>
      </c>
      <c r="S3" s="222" t="b">
        <v>0</v>
      </c>
      <c r="T3" s="222" t="b">
        <v>0</v>
      </c>
      <c r="U3" s="222" t="b">
        <v>0</v>
      </c>
      <c r="V3" s="222" t="b">
        <v>0</v>
      </c>
      <c r="W3" s="222" t="b">
        <v>0</v>
      </c>
      <c r="X3" s="222" t="b">
        <v>0</v>
      </c>
      <c r="Y3" s="222" t="b">
        <v>0</v>
      </c>
      <c r="Z3" s="222" t="b">
        <v>0</v>
      </c>
      <c r="AA3" s="222" t="b">
        <v>0</v>
      </c>
    </row>
    <row r="4" spans="1:27" ht="15.75" customHeight="1">
      <c r="A4" s="222" t="s">
        <v>666</v>
      </c>
      <c r="B4" s="222" t="b">
        <v>0</v>
      </c>
      <c r="C4" s="222" t="b">
        <v>0</v>
      </c>
      <c r="D4" s="222" t="b">
        <v>0</v>
      </c>
      <c r="E4" s="222" t="b">
        <v>0</v>
      </c>
      <c r="F4" s="222" t="b">
        <v>0</v>
      </c>
      <c r="G4" s="222" t="b">
        <v>0</v>
      </c>
      <c r="H4" s="222" t="b">
        <v>0</v>
      </c>
      <c r="I4" s="222" t="b">
        <v>0</v>
      </c>
      <c r="J4" s="222" t="b">
        <v>0</v>
      </c>
      <c r="K4" s="222" t="b">
        <v>0</v>
      </c>
      <c r="L4" s="222" t="b">
        <v>0</v>
      </c>
      <c r="M4" s="222" t="b">
        <v>0</v>
      </c>
      <c r="N4" s="222" t="b">
        <v>0</v>
      </c>
      <c r="O4" s="222" t="b">
        <v>0</v>
      </c>
      <c r="P4" s="222" t="b">
        <v>0</v>
      </c>
      <c r="Q4" s="222" t="b">
        <v>0</v>
      </c>
      <c r="R4" s="222" t="b">
        <v>0</v>
      </c>
      <c r="S4" s="222" t="b">
        <v>0</v>
      </c>
      <c r="T4" s="222" t="b">
        <v>0</v>
      </c>
      <c r="U4" s="222" t="b">
        <v>0</v>
      </c>
      <c r="V4" s="222" t="b">
        <v>0</v>
      </c>
      <c r="W4" s="222" t="b">
        <v>0</v>
      </c>
      <c r="X4" s="222" t="b">
        <v>0</v>
      </c>
      <c r="Y4" s="222" t="b">
        <v>0</v>
      </c>
      <c r="Z4" s="222" t="b">
        <v>0</v>
      </c>
      <c r="AA4" s="222" t="b">
        <v>0</v>
      </c>
    </row>
    <row r="5" spans="1:27" ht="15.75" customHeight="1">
      <c r="A5" s="222" t="s">
        <v>667</v>
      </c>
      <c r="B5" s="222" t="b">
        <v>0</v>
      </c>
      <c r="C5" s="222" t="b">
        <v>0</v>
      </c>
      <c r="D5" s="222" t="b">
        <v>0</v>
      </c>
      <c r="E5" s="222" t="b">
        <v>0</v>
      </c>
      <c r="F5" s="222" t="b">
        <v>0</v>
      </c>
      <c r="G5" s="222" t="b">
        <v>0</v>
      </c>
      <c r="H5" s="222" t="b">
        <v>0</v>
      </c>
      <c r="I5" s="222" t="b">
        <v>0</v>
      </c>
      <c r="J5" s="222" t="b">
        <v>0</v>
      </c>
      <c r="K5" s="222" t="b">
        <v>0</v>
      </c>
      <c r="L5" s="222" t="b">
        <v>0</v>
      </c>
      <c r="M5" s="222" t="b">
        <v>0</v>
      </c>
      <c r="N5" s="222" t="b">
        <v>0</v>
      </c>
      <c r="O5" s="222" t="b">
        <v>0</v>
      </c>
      <c r="P5" s="222" t="b">
        <v>0</v>
      </c>
      <c r="Q5" s="222" t="b">
        <v>0</v>
      </c>
      <c r="R5" s="222" t="b">
        <v>0</v>
      </c>
      <c r="S5" s="222" t="b">
        <v>0</v>
      </c>
      <c r="T5" s="222" t="b">
        <v>0</v>
      </c>
      <c r="U5" s="222" t="b">
        <v>0</v>
      </c>
      <c r="V5" s="222" t="b">
        <v>0</v>
      </c>
      <c r="W5" s="222" t="b">
        <v>0</v>
      </c>
      <c r="X5" s="222" t="b">
        <v>0</v>
      </c>
      <c r="Y5" s="222" t="b">
        <v>0</v>
      </c>
      <c r="Z5" s="222" t="b">
        <v>0</v>
      </c>
      <c r="AA5" s="222" t="b">
        <v>0</v>
      </c>
    </row>
    <row r="6" spans="1:27" ht="15.75" customHeight="1">
      <c r="A6" s="222" t="s">
        <v>668</v>
      </c>
      <c r="B6" s="222" t="b">
        <v>0</v>
      </c>
      <c r="C6" s="222" t="b">
        <v>0</v>
      </c>
      <c r="D6" s="222" t="b">
        <v>0</v>
      </c>
      <c r="E6" s="222" t="b">
        <v>0</v>
      </c>
      <c r="F6" s="222" t="b">
        <v>0</v>
      </c>
      <c r="G6" s="222" t="b">
        <v>0</v>
      </c>
      <c r="H6" s="222" t="b">
        <v>0</v>
      </c>
      <c r="I6" s="222" t="b">
        <v>0</v>
      </c>
      <c r="J6" s="222" t="b">
        <v>0</v>
      </c>
      <c r="K6" s="222" t="b">
        <v>0</v>
      </c>
      <c r="L6" s="222" t="b">
        <v>0</v>
      </c>
      <c r="M6" s="222" t="b">
        <v>0</v>
      </c>
      <c r="N6" s="222" t="b">
        <v>0</v>
      </c>
      <c r="O6" s="222" t="b">
        <v>0</v>
      </c>
      <c r="P6" s="222" t="b">
        <v>0</v>
      </c>
      <c r="Q6" s="222" t="b">
        <v>0</v>
      </c>
      <c r="R6" s="222" t="b">
        <v>0</v>
      </c>
      <c r="S6" s="222" t="b">
        <v>0</v>
      </c>
      <c r="T6" s="222" t="b">
        <v>0</v>
      </c>
      <c r="U6" s="222" t="b">
        <v>0</v>
      </c>
      <c r="V6" s="222" t="b">
        <v>0</v>
      </c>
      <c r="W6" s="222" t="b">
        <v>0</v>
      </c>
      <c r="X6" s="222" t="b">
        <v>0</v>
      </c>
      <c r="Y6" s="222" t="b">
        <v>0</v>
      </c>
      <c r="Z6" s="222" t="b">
        <v>0</v>
      </c>
      <c r="AA6" s="222" t="b">
        <v>0</v>
      </c>
    </row>
    <row r="7" spans="1:27" ht="15.75" customHeight="1">
      <c r="A7" s="222" t="s">
        <v>132</v>
      </c>
      <c r="B7" s="222" t="b">
        <v>0</v>
      </c>
      <c r="C7" s="222" t="b">
        <v>0</v>
      </c>
      <c r="D7" s="222" t="b">
        <v>0</v>
      </c>
      <c r="E7" s="222" t="b">
        <v>0</v>
      </c>
      <c r="F7" s="222" t="b">
        <v>0</v>
      </c>
      <c r="G7" s="222" t="b">
        <v>0</v>
      </c>
      <c r="H7" s="222" t="b">
        <v>0</v>
      </c>
      <c r="I7" s="222" t="b">
        <v>0</v>
      </c>
      <c r="J7" s="222" t="b">
        <v>0</v>
      </c>
      <c r="K7" s="222" t="b">
        <v>0</v>
      </c>
      <c r="L7" s="222" t="b">
        <v>0</v>
      </c>
      <c r="M7" s="222" t="b">
        <v>0</v>
      </c>
      <c r="N7" s="222" t="b">
        <v>0</v>
      </c>
      <c r="O7" s="222" t="b">
        <v>0</v>
      </c>
      <c r="P7" s="222" t="b">
        <v>0</v>
      </c>
      <c r="Q7" s="222" t="b">
        <v>0</v>
      </c>
      <c r="R7" s="222" t="b">
        <v>0</v>
      </c>
      <c r="S7" s="222" t="b">
        <v>0</v>
      </c>
      <c r="T7" s="222" t="b">
        <v>0</v>
      </c>
      <c r="U7" s="222" t="b">
        <v>0</v>
      </c>
      <c r="V7" s="222" t="b">
        <v>0</v>
      </c>
      <c r="W7" s="222" t="b">
        <v>0</v>
      </c>
      <c r="X7" s="222" t="b">
        <v>0</v>
      </c>
      <c r="Y7" s="222" t="b">
        <v>0</v>
      </c>
      <c r="Z7" s="222" t="b">
        <v>0</v>
      </c>
      <c r="AA7" s="222" t="b">
        <v>0</v>
      </c>
    </row>
    <row r="8" spans="1:27" ht="15.75" customHeight="1">
      <c r="A8" s="222" t="s">
        <v>669</v>
      </c>
      <c r="B8" s="222" t="b">
        <v>0</v>
      </c>
      <c r="C8" s="222" t="b">
        <v>0</v>
      </c>
      <c r="D8" s="222" t="b">
        <v>0</v>
      </c>
      <c r="E8" s="222" t="b">
        <v>0</v>
      </c>
      <c r="F8" s="222" t="b">
        <v>0</v>
      </c>
      <c r="G8" s="222" t="b">
        <v>0</v>
      </c>
      <c r="H8" s="222" t="b">
        <v>0</v>
      </c>
      <c r="I8" s="222" t="b">
        <v>0</v>
      </c>
      <c r="J8" s="222" t="b">
        <v>0</v>
      </c>
      <c r="K8" s="222" t="b">
        <v>0</v>
      </c>
      <c r="L8" s="222" t="b">
        <v>0</v>
      </c>
      <c r="M8" s="222" t="b">
        <v>0</v>
      </c>
      <c r="N8" s="222" t="b">
        <v>0</v>
      </c>
      <c r="O8" s="222" t="b">
        <v>0</v>
      </c>
      <c r="P8" s="222" t="b">
        <v>0</v>
      </c>
      <c r="Q8" s="222" t="b">
        <v>0</v>
      </c>
      <c r="R8" s="222" t="b">
        <v>0</v>
      </c>
      <c r="S8" s="222" t="b">
        <v>0</v>
      </c>
      <c r="T8" s="222" t="b">
        <v>0</v>
      </c>
      <c r="U8" s="222" t="b">
        <v>0</v>
      </c>
      <c r="V8" s="222" t="b">
        <v>0</v>
      </c>
      <c r="W8" s="222" t="b">
        <v>0</v>
      </c>
      <c r="X8" s="222" t="b">
        <v>0</v>
      </c>
      <c r="Y8" s="222" t="b">
        <v>0</v>
      </c>
      <c r="Z8" s="222" t="b">
        <v>0</v>
      </c>
      <c r="AA8" s="222" t="b">
        <v>0</v>
      </c>
    </row>
    <row r="9" spans="1:27" ht="15.75" customHeight="1">
      <c r="A9" s="222" t="s">
        <v>670</v>
      </c>
      <c r="B9" s="222" t="b">
        <v>0</v>
      </c>
      <c r="C9" s="222" t="b">
        <v>0</v>
      </c>
      <c r="D9" s="222" t="b">
        <v>0</v>
      </c>
      <c r="E9" s="222" t="b">
        <v>0</v>
      </c>
      <c r="F9" s="222" t="b">
        <v>0</v>
      </c>
      <c r="G9" s="222" t="b">
        <v>0</v>
      </c>
      <c r="H9" s="222" t="b">
        <v>0</v>
      </c>
      <c r="I9" s="222" t="b">
        <v>0</v>
      </c>
      <c r="J9" s="222" t="b">
        <v>0</v>
      </c>
      <c r="K9" s="222" t="b">
        <v>0</v>
      </c>
      <c r="L9" s="222" t="b">
        <v>0</v>
      </c>
      <c r="M9" s="222" t="b">
        <v>0</v>
      </c>
      <c r="N9" s="222" t="b">
        <v>0</v>
      </c>
      <c r="O9" s="222" t="b">
        <v>0</v>
      </c>
      <c r="P9" s="222" t="b">
        <v>0</v>
      </c>
      <c r="Q9" s="222" t="b">
        <v>0</v>
      </c>
      <c r="R9" s="222" t="b">
        <v>0</v>
      </c>
      <c r="S9" s="222" t="b">
        <v>0</v>
      </c>
      <c r="T9" s="222" t="b">
        <v>0</v>
      </c>
      <c r="U9" s="222" t="b">
        <v>0</v>
      </c>
      <c r="V9" s="222" t="b">
        <v>0</v>
      </c>
      <c r="W9" s="222" t="b">
        <v>0</v>
      </c>
      <c r="X9" s="222" t="b">
        <v>0</v>
      </c>
      <c r="Y9" s="222" t="b">
        <v>0</v>
      </c>
      <c r="Z9" s="222" t="b">
        <v>0</v>
      </c>
      <c r="AA9" s="222" t="b">
        <v>0</v>
      </c>
    </row>
    <row r="10" spans="1:27" ht="15.75" customHeight="1">
      <c r="A10" s="222" t="s">
        <v>671</v>
      </c>
      <c r="B10" s="222" t="b">
        <v>0</v>
      </c>
      <c r="C10" s="222" t="b">
        <v>0</v>
      </c>
      <c r="D10" s="222" t="b">
        <v>0</v>
      </c>
      <c r="E10" s="222" t="b">
        <v>0</v>
      </c>
      <c r="F10" s="222" t="b">
        <v>0</v>
      </c>
      <c r="G10" s="222" t="b">
        <v>0</v>
      </c>
      <c r="H10" s="222" t="b">
        <v>0</v>
      </c>
      <c r="I10" s="222" t="b">
        <v>0</v>
      </c>
      <c r="J10" s="222" t="b">
        <v>0</v>
      </c>
      <c r="K10" s="222" t="b">
        <v>0</v>
      </c>
      <c r="L10" s="222" t="b">
        <v>0</v>
      </c>
      <c r="M10" s="222" t="b">
        <v>0</v>
      </c>
      <c r="N10" s="222" t="b">
        <v>0</v>
      </c>
      <c r="O10" s="222" t="b">
        <v>0</v>
      </c>
      <c r="P10" s="222" t="b">
        <v>0</v>
      </c>
      <c r="Q10" s="222" t="b">
        <v>0</v>
      </c>
      <c r="R10" s="222" t="b">
        <v>0</v>
      </c>
      <c r="S10" s="222" t="b">
        <v>0</v>
      </c>
      <c r="T10" s="222" t="b">
        <v>0</v>
      </c>
      <c r="U10" s="222" t="b">
        <v>0</v>
      </c>
      <c r="V10" s="222" t="b">
        <v>0</v>
      </c>
      <c r="W10" s="222" t="b">
        <v>0</v>
      </c>
      <c r="X10" s="222" t="b">
        <v>0</v>
      </c>
      <c r="Y10" s="222" t="b">
        <v>0</v>
      </c>
      <c r="Z10" s="222" t="b">
        <v>0</v>
      </c>
      <c r="AA10" s="222" t="b">
        <v>0</v>
      </c>
    </row>
    <row r="11" spans="1:27" ht="15.75" customHeight="1">
      <c r="A11" s="222" t="s">
        <v>672</v>
      </c>
      <c r="B11" s="222" t="b">
        <v>0</v>
      </c>
      <c r="C11" s="222" t="b">
        <v>0</v>
      </c>
      <c r="D11" s="222" t="b">
        <v>0</v>
      </c>
      <c r="E11" s="222" t="b">
        <v>0</v>
      </c>
      <c r="F11" s="222" t="b">
        <v>0</v>
      </c>
      <c r="G11" s="222" t="b">
        <v>0</v>
      </c>
      <c r="H11" s="222" t="b">
        <v>0</v>
      </c>
      <c r="I11" s="222" t="b">
        <v>0</v>
      </c>
      <c r="J11" s="222" t="b">
        <v>0</v>
      </c>
      <c r="K11" s="222" t="b">
        <v>0</v>
      </c>
      <c r="L11" s="222" t="b">
        <v>0</v>
      </c>
      <c r="M11" s="222" t="b">
        <v>0</v>
      </c>
      <c r="N11" s="222" t="b">
        <v>0</v>
      </c>
      <c r="O11" s="222" t="b">
        <v>0</v>
      </c>
      <c r="P11" s="222" t="b">
        <v>0</v>
      </c>
      <c r="Q11" s="222" t="b">
        <v>0</v>
      </c>
      <c r="R11" s="222" t="b">
        <v>0</v>
      </c>
      <c r="S11" s="222" t="b">
        <v>0</v>
      </c>
      <c r="T11" s="222" t="b">
        <v>0</v>
      </c>
      <c r="U11" s="222" t="b">
        <v>0</v>
      </c>
      <c r="V11" s="222" t="b">
        <v>0</v>
      </c>
      <c r="W11" s="222" t="b">
        <v>0</v>
      </c>
      <c r="X11" s="222" t="b">
        <v>0</v>
      </c>
      <c r="Y11" s="222" t="b">
        <v>0</v>
      </c>
      <c r="Z11" s="222" t="b">
        <v>0</v>
      </c>
      <c r="AA11" s="222" t="b">
        <v>0</v>
      </c>
    </row>
    <row r="12" spans="1:27" ht="15.75" customHeight="1">
      <c r="A12" s="222" t="s">
        <v>673</v>
      </c>
      <c r="B12" s="222" t="b">
        <v>0</v>
      </c>
      <c r="C12" s="222" t="b">
        <v>0</v>
      </c>
      <c r="D12" s="222" t="b">
        <v>0</v>
      </c>
      <c r="E12" s="222" t="b">
        <v>0</v>
      </c>
      <c r="F12" s="222" t="b">
        <v>0</v>
      </c>
      <c r="G12" s="222" t="b">
        <v>0</v>
      </c>
      <c r="H12" s="222" t="b">
        <v>0</v>
      </c>
      <c r="I12" s="222" t="b">
        <v>0</v>
      </c>
      <c r="J12" s="222" t="b">
        <v>0</v>
      </c>
      <c r="K12" s="222" t="b">
        <v>0</v>
      </c>
      <c r="L12" s="222" t="b">
        <v>0</v>
      </c>
      <c r="M12" s="222" t="b">
        <v>0</v>
      </c>
      <c r="N12" s="222" t="b">
        <v>0</v>
      </c>
      <c r="O12" s="222" t="b">
        <v>0</v>
      </c>
      <c r="P12" s="222" t="b">
        <v>0</v>
      </c>
      <c r="Q12" s="222" t="b">
        <v>0</v>
      </c>
      <c r="R12" s="222" t="b">
        <v>0</v>
      </c>
      <c r="S12" s="222" t="b">
        <v>0</v>
      </c>
      <c r="T12" s="222" t="b">
        <v>0</v>
      </c>
      <c r="U12" s="222" t="b">
        <v>0</v>
      </c>
      <c r="V12" s="222" t="b">
        <v>0</v>
      </c>
      <c r="W12" s="222" t="b">
        <v>0</v>
      </c>
      <c r="X12" s="222" t="b">
        <v>0</v>
      </c>
      <c r="Y12" s="222" t="b">
        <v>0</v>
      </c>
      <c r="Z12" s="222" t="b">
        <v>0</v>
      </c>
      <c r="AA12" s="222" t="b">
        <v>0</v>
      </c>
    </row>
    <row r="13" spans="1:27" ht="15.75" customHeight="1">
      <c r="A13" s="222" t="s">
        <v>674</v>
      </c>
      <c r="B13" s="222" t="b">
        <v>0</v>
      </c>
      <c r="C13" s="222" t="b">
        <v>0</v>
      </c>
      <c r="D13" s="222" t="b">
        <v>0</v>
      </c>
      <c r="E13" s="222" t="b">
        <v>0</v>
      </c>
      <c r="F13" s="222" t="b">
        <v>0</v>
      </c>
      <c r="G13" s="222" t="b">
        <v>0</v>
      </c>
      <c r="H13" s="222" t="b">
        <v>0</v>
      </c>
      <c r="I13" s="222" t="b">
        <v>0</v>
      </c>
      <c r="J13" s="222" t="b">
        <v>0</v>
      </c>
      <c r="K13" s="222" t="b">
        <v>0</v>
      </c>
      <c r="L13" s="222" t="b">
        <v>0</v>
      </c>
      <c r="M13" s="222" t="b">
        <v>0</v>
      </c>
      <c r="N13" s="222" t="b">
        <v>0</v>
      </c>
      <c r="O13" s="222" t="b">
        <v>0</v>
      </c>
      <c r="P13" s="222" t="b">
        <v>0</v>
      </c>
      <c r="Q13" s="222" t="b">
        <v>0</v>
      </c>
      <c r="R13" s="222" t="b">
        <v>0</v>
      </c>
      <c r="S13" s="222" t="b">
        <v>0</v>
      </c>
      <c r="T13" s="222" t="b">
        <v>0</v>
      </c>
      <c r="U13" s="222" t="b">
        <v>0</v>
      </c>
      <c r="V13" s="222" t="b">
        <v>0</v>
      </c>
      <c r="W13" s="222" t="b">
        <v>0</v>
      </c>
      <c r="X13" s="222" t="b">
        <v>0</v>
      </c>
      <c r="Y13" s="222" t="b">
        <v>0</v>
      </c>
      <c r="Z13" s="222" t="b">
        <v>0</v>
      </c>
      <c r="AA13" s="222" t="b">
        <v>0</v>
      </c>
    </row>
    <row r="14" spans="1:27" ht="15.75" customHeight="1">
      <c r="A14" s="222" t="s">
        <v>675</v>
      </c>
      <c r="B14" s="222" t="b">
        <v>0</v>
      </c>
      <c r="C14" s="222" t="b">
        <v>0</v>
      </c>
      <c r="D14" s="222" t="b">
        <v>0</v>
      </c>
      <c r="E14" s="222" t="b">
        <v>0</v>
      </c>
      <c r="F14" s="222" t="b">
        <v>0</v>
      </c>
      <c r="G14" s="222" t="b">
        <v>0</v>
      </c>
      <c r="H14" s="222" t="b">
        <v>0</v>
      </c>
      <c r="I14" s="222" t="b">
        <v>0</v>
      </c>
      <c r="J14" s="222" t="b">
        <v>0</v>
      </c>
      <c r="K14" s="222" t="b">
        <v>0</v>
      </c>
      <c r="L14" s="222" t="b">
        <v>0</v>
      </c>
      <c r="M14" s="222" t="b">
        <v>0</v>
      </c>
      <c r="N14" s="222" t="b">
        <v>0</v>
      </c>
      <c r="O14" s="222" t="b">
        <v>0</v>
      </c>
      <c r="P14" s="222" t="b">
        <v>0</v>
      </c>
      <c r="Q14" s="222" t="b">
        <v>0</v>
      </c>
      <c r="R14" s="222" t="b">
        <v>0</v>
      </c>
      <c r="S14" s="222" t="b">
        <v>0</v>
      </c>
      <c r="T14" s="222" t="b">
        <v>0</v>
      </c>
      <c r="U14" s="222" t="b">
        <v>0</v>
      </c>
      <c r="V14" s="222" t="b">
        <v>0</v>
      </c>
      <c r="W14" s="222" t="b">
        <v>0</v>
      </c>
      <c r="X14" s="222" t="b">
        <v>0</v>
      </c>
      <c r="Y14" s="222" t="b">
        <v>0</v>
      </c>
      <c r="Z14" s="222" t="b">
        <v>0</v>
      </c>
      <c r="AA14" s="222" t="b">
        <v>0</v>
      </c>
    </row>
    <row r="15" spans="1:27" ht="15.75" customHeight="1">
      <c r="A15" s="222" t="s">
        <v>676</v>
      </c>
      <c r="B15" s="222" t="b">
        <v>0</v>
      </c>
      <c r="C15" s="222" t="b">
        <v>0</v>
      </c>
      <c r="D15" s="222" t="b">
        <v>0</v>
      </c>
      <c r="E15" s="222" t="b">
        <v>0</v>
      </c>
      <c r="F15" s="222" t="b">
        <v>0</v>
      </c>
      <c r="G15" s="222" t="b">
        <v>0</v>
      </c>
      <c r="H15" s="222" t="b">
        <v>0</v>
      </c>
      <c r="I15" s="222" t="b">
        <v>0</v>
      </c>
      <c r="J15" s="222" t="b">
        <v>0</v>
      </c>
      <c r="K15" s="222" t="b">
        <v>0</v>
      </c>
      <c r="L15" s="222" t="b">
        <v>0</v>
      </c>
      <c r="M15" s="222" t="b">
        <v>0</v>
      </c>
      <c r="N15" s="222" t="b">
        <v>0</v>
      </c>
      <c r="O15" s="222" t="b">
        <v>0</v>
      </c>
      <c r="P15" s="222" t="b">
        <v>0</v>
      </c>
      <c r="Q15" s="222" t="b">
        <v>0</v>
      </c>
      <c r="R15" s="222" t="b">
        <v>0</v>
      </c>
      <c r="S15" s="222" t="b">
        <v>0</v>
      </c>
      <c r="T15" s="222" t="b">
        <v>0</v>
      </c>
      <c r="U15" s="222" t="b">
        <v>0</v>
      </c>
      <c r="V15" s="222" t="b">
        <v>0</v>
      </c>
      <c r="W15" s="222" t="b">
        <v>0</v>
      </c>
      <c r="X15" s="222" t="b">
        <v>0</v>
      </c>
      <c r="Y15" s="222" t="b">
        <v>0</v>
      </c>
      <c r="Z15" s="222" t="b">
        <v>0</v>
      </c>
      <c r="AA15" s="222" t="b">
        <v>0</v>
      </c>
    </row>
    <row r="16" spans="1:27" ht="15.75" customHeight="1">
      <c r="A16" s="222" t="s">
        <v>677</v>
      </c>
      <c r="B16" s="222" t="b">
        <v>0</v>
      </c>
      <c r="C16" s="222" t="b">
        <v>0</v>
      </c>
      <c r="D16" s="222" t="b">
        <v>0</v>
      </c>
      <c r="E16" s="222" t="b">
        <v>0</v>
      </c>
      <c r="F16" s="222" t="b">
        <v>0</v>
      </c>
      <c r="G16" s="222" t="b">
        <v>0</v>
      </c>
      <c r="H16" s="222" t="b">
        <v>0</v>
      </c>
      <c r="I16" s="222" t="b">
        <v>0</v>
      </c>
      <c r="J16" s="222" t="b">
        <v>0</v>
      </c>
      <c r="K16" s="222" t="b">
        <v>0</v>
      </c>
      <c r="L16" s="222" t="b">
        <v>0</v>
      </c>
      <c r="M16" s="222" t="b">
        <v>0</v>
      </c>
      <c r="N16" s="222" t="b">
        <v>0</v>
      </c>
      <c r="O16" s="222" t="b">
        <v>0</v>
      </c>
      <c r="P16" s="222" t="b">
        <v>0</v>
      </c>
      <c r="Q16" s="222" t="b">
        <v>0</v>
      </c>
      <c r="R16" s="222" t="b">
        <v>0</v>
      </c>
      <c r="S16" s="222" t="b">
        <v>0</v>
      </c>
      <c r="T16" s="222" t="b">
        <v>0</v>
      </c>
      <c r="U16" s="222" t="b">
        <v>0</v>
      </c>
      <c r="V16" s="222" t="b">
        <v>0</v>
      </c>
      <c r="W16" s="222" t="b">
        <v>0</v>
      </c>
      <c r="X16" s="222" t="b">
        <v>0</v>
      </c>
      <c r="Y16" s="222" t="b">
        <v>0</v>
      </c>
      <c r="Z16" s="222" t="b">
        <v>0</v>
      </c>
      <c r="AA16" s="222" t="b">
        <v>0</v>
      </c>
    </row>
    <row r="17" spans="1:27" ht="15.75" customHeight="1">
      <c r="A17" s="222" t="s">
        <v>678</v>
      </c>
      <c r="B17" s="222" t="b">
        <v>0</v>
      </c>
      <c r="C17" s="222" t="b">
        <v>0</v>
      </c>
      <c r="D17" s="222" t="b">
        <v>0</v>
      </c>
      <c r="E17" s="222" t="b">
        <v>0</v>
      </c>
      <c r="F17" s="222" t="b">
        <v>0</v>
      </c>
      <c r="G17" s="222" t="b">
        <v>0</v>
      </c>
      <c r="H17" s="222" t="b">
        <v>0</v>
      </c>
      <c r="I17" s="222" t="b">
        <v>0</v>
      </c>
      <c r="J17" s="222" t="b">
        <v>0</v>
      </c>
      <c r="K17" s="222" t="b">
        <v>0</v>
      </c>
      <c r="L17" s="222" t="b">
        <v>0</v>
      </c>
      <c r="M17" s="222" t="b">
        <v>0</v>
      </c>
      <c r="N17" s="222" t="b">
        <v>0</v>
      </c>
      <c r="O17" s="222" t="b">
        <v>0</v>
      </c>
      <c r="P17" s="222" t="b">
        <v>0</v>
      </c>
      <c r="Q17" s="222" t="b">
        <v>0</v>
      </c>
      <c r="R17" s="222" t="b">
        <v>0</v>
      </c>
      <c r="S17" s="222" t="b">
        <v>0</v>
      </c>
      <c r="T17" s="222" t="b">
        <v>0</v>
      </c>
      <c r="U17" s="222" t="b">
        <v>0</v>
      </c>
      <c r="V17" s="222" t="b">
        <v>0</v>
      </c>
      <c r="W17" s="222" t="b">
        <v>0</v>
      </c>
      <c r="X17" s="222" t="b">
        <v>0</v>
      </c>
      <c r="Y17" s="222" t="b">
        <v>0</v>
      </c>
      <c r="Z17" s="222" t="b">
        <v>0</v>
      </c>
      <c r="AA17" s="222" t="b">
        <v>0</v>
      </c>
    </row>
    <row r="18" spans="1:27" ht="15.75" customHeight="1">
      <c r="A18" s="222" t="s">
        <v>679</v>
      </c>
      <c r="B18" s="222" t="b">
        <v>0</v>
      </c>
      <c r="C18" s="222" t="b">
        <v>0</v>
      </c>
      <c r="D18" s="222" t="b">
        <v>0</v>
      </c>
      <c r="E18" s="222" t="b">
        <v>0</v>
      </c>
      <c r="F18" s="222" t="b">
        <v>0</v>
      </c>
      <c r="G18" s="222" t="b">
        <v>0</v>
      </c>
      <c r="H18" s="222" t="b">
        <v>0</v>
      </c>
      <c r="I18" s="222" t="b">
        <v>0</v>
      </c>
      <c r="J18" s="222" t="b">
        <v>0</v>
      </c>
      <c r="K18" s="222" t="b">
        <v>0</v>
      </c>
      <c r="L18" s="222" t="b">
        <v>0</v>
      </c>
      <c r="M18" s="222" t="b">
        <v>0</v>
      </c>
      <c r="N18" s="222" t="b">
        <v>0</v>
      </c>
      <c r="O18" s="222" t="b">
        <v>0</v>
      </c>
      <c r="P18" s="222" t="b">
        <v>0</v>
      </c>
      <c r="Q18" s="222" t="b">
        <v>0</v>
      </c>
      <c r="R18" s="222" t="b">
        <v>0</v>
      </c>
      <c r="S18" s="222" t="b">
        <v>0</v>
      </c>
      <c r="T18" s="222" t="b">
        <v>0</v>
      </c>
      <c r="U18" s="222" t="b">
        <v>0</v>
      </c>
      <c r="V18" s="222" t="b">
        <v>0</v>
      </c>
      <c r="W18" s="222" t="b">
        <v>0</v>
      </c>
      <c r="X18" s="222" t="b">
        <v>0</v>
      </c>
      <c r="Y18" s="222" t="b">
        <v>0</v>
      </c>
      <c r="Z18" s="222" t="b">
        <v>0</v>
      </c>
      <c r="AA18" s="222" t="b">
        <v>0</v>
      </c>
    </row>
    <row r="19" spans="1:27" ht="15.75" customHeight="1">
      <c r="A19" s="222" t="s">
        <v>680</v>
      </c>
      <c r="B19" s="222" t="b">
        <v>0</v>
      </c>
      <c r="C19" s="222" t="b">
        <v>0</v>
      </c>
      <c r="D19" s="222" t="b">
        <v>0</v>
      </c>
      <c r="E19" s="222" t="b">
        <v>0</v>
      </c>
      <c r="F19" s="222" t="b">
        <v>0</v>
      </c>
      <c r="G19" s="222" t="b">
        <v>0</v>
      </c>
      <c r="H19" s="222" t="b">
        <v>0</v>
      </c>
      <c r="I19" s="222" t="b">
        <v>0</v>
      </c>
      <c r="J19" s="222" t="b">
        <v>0</v>
      </c>
      <c r="K19" s="222" t="b">
        <v>0</v>
      </c>
      <c r="L19" s="222" t="b">
        <v>0</v>
      </c>
      <c r="M19" s="222" t="b">
        <v>0</v>
      </c>
      <c r="N19" s="222" t="b">
        <v>0</v>
      </c>
      <c r="O19" s="222" t="b">
        <v>0</v>
      </c>
      <c r="P19" s="222" t="b">
        <v>0</v>
      </c>
      <c r="Q19" s="222" t="b">
        <v>0</v>
      </c>
      <c r="R19" s="222" t="b">
        <v>0</v>
      </c>
      <c r="S19" s="222" t="b">
        <v>0</v>
      </c>
      <c r="T19" s="222" t="b">
        <v>0</v>
      </c>
      <c r="U19" s="222" t="b">
        <v>0</v>
      </c>
      <c r="V19" s="222" t="b">
        <v>0</v>
      </c>
      <c r="W19" s="222" t="b">
        <v>0</v>
      </c>
      <c r="X19" s="222" t="b">
        <v>0</v>
      </c>
      <c r="Y19" s="222" t="b">
        <v>0</v>
      </c>
      <c r="Z19" s="222" t="b">
        <v>0</v>
      </c>
      <c r="AA19" s="222" t="b">
        <v>0</v>
      </c>
    </row>
    <row r="20" spans="1:27" ht="15.75" customHeight="1">
      <c r="A20" s="222" t="s">
        <v>681</v>
      </c>
      <c r="B20" s="222" t="b">
        <v>0</v>
      </c>
      <c r="C20" s="222" t="b">
        <v>0</v>
      </c>
      <c r="D20" s="222" t="b">
        <v>0</v>
      </c>
      <c r="E20" s="222" t="b">
        <v>0</v>
      </c>
      <c r="F20" s="222" t="b">
        <v>0</v>
      </c>
      <c r="G20" s="222" t="b">
        <v>0</v>
      </c>
      <c r="H20" s="222" t="b">
        <v>0</v>
      </c>
      <c r="I20" s="222" t="b">
        <v>0</v>
      </c>
      <c r="J20" s="222" t="b">
        <v>0</v>
      </c>
      <c r="K20" s="222" t="b">
        <v>0</v>
      </c>
      <c r="L20" s="222" t="b">
        <v>0</v>
      </c>
      <c r="M20" s="222" t="b">
        <v>0</v>
      </c>
      <c r="N20" s="222" t="b">
        <v>0</v>
      </c>
      <c r="O20" s="222" t="b">
        <v>0</v>
      </c>
      <c r="P20" s="222" t="b">
        <v>0</v>
      </c>
      <c r="Q20" s="222" t="b">
        <v>0</v>
      </c>
      <c r="R20" s="222" t="b">
        <v>0</v>
      </c>
      <c r="S20" s="222" t="b">
        <v>0</v>
      </c>
      <c r="T20" s="222" t="b">
        <v>0</v>
      </c>
      <c r="U20" s="222" t="b">
        <v>0</v>
      </c>
      <c r="V20" s="222" t="b">
        <v>0</v>
      </c>
      <c r="W20" s="222" t="b">
        <v>0</v>
      </c>
      <c r="X20" s="222" t="b">
        <v>0</v>
      </c>
      <c r="Y20" s="222" t="b">
        <v>0</v>
      </c>
      <c r="Z20" s="222" t="b">
        <v>0</v>
      </c>
      <c r="AA20" s="222" t="b">
        <v>0</v>
      </c>
    </row>
    <row r="21" spans="1:27" ht="15.75" customHeight="1">
      <c r="A21" s="222" t="s">
        <v>208</v>
      </c>
      <c r="B21" s="222" t="b">
        <v>0</v>
      </c>
      <c r="C21" s="222" t="b">
        <v>0</v>
      </c>
      <c r="D21" s="222" t="b">
        <v>0</v>
      </c>
      <c r="E21" s="222" t="b">
        <v>0</v>
      </c>
      <c r="F21" s="222" t="b">
        <v>0</v>
      </c>
      <c r="G21" s="222" t="b">
        <v>0</v>
      </c>
      <c r="H21" s="222" t="b">
        <v>0</v>
      </c>
      <c r="I21" s="222" t="b">
        <v>0</v>
      </c>
      <c r="J21" s="222" t="b">
        <v>0</v>
      </c>
      <c r="K21" s="222" t="b">
        <v>0</v>
      </c>
      <c r="L21" s="222" t="b">
        <v>0</v>
      </c>
      <c r="M21" s="222" t="b">
        <v>0</v>
      </c>
      <c r="N21" s="222" t="b">
        <v>0</v>
      </c>
      <c r="O21" s="222" t="b">
        <v>0</v>
      </c>
      <c r="P21" s="222" t="b">
        <v>0</v>
      </c>
      <c r="Q21" s="222" t="b">
        <v>0</v>
      </c>
      <c r="R21" s="222" t="b">
        <v>0</v>
      </c>
      <c r="S21" s="222" t="b">
        <v>0</v>
      </c>
      <c r="T21" s="222" t="b">
        <v>0</v>
      </c>
      <c r="U21" s="222" t="b">
        <v>0</v>
      </c>
      <c r="V21" s="222" t="b">
        <v>0</v>
      </c>
      <c r="W21" s="222" t="b">
        <v>0</v>
      </c>
      <c r="X21" s="222" t="b">
        <v>0</v>
      </c>
      <c r="Y21" s="222" t="b">
        <v>0</v>
      </c>
      <c r="Z21" s="222" t="b">
        <v>0</v>
      </c>
      <c r="AA21" s="222" t="b">
        <v>0</v>
      </c>
    </row>
    <row r="22" spans="1:27" ht="15.75" customHeight="1">
      <c r="A22" s="222" t="s">
        <v>209</v>
      </c>
      <c r="B22" s="222" t="b">
        <v>0</v>
      </c>
      <c r="C22" s="222" t="b">
        <v>0</v>
      </c>
      <c r="D22" s="222" t="b">
        <v>0</v>
      </c>
      <c r="E22" s="222" t="b">
        <v>0</v>
      </c>
      <c r="F22" s="222" t="b">
        <v>0</v>
      </c>
      <c r="G22" s="222" t="b">
        <v>0</v>
      </c>
      <c r="H22" s="222" t="b">
        <v>0</v>
      </c>
      <c r="I22" s="222" t="b">
        <v>0</v>
      </c>
      <c r="J22" s="222" t="b">
        <v>0</v>
      </c>
      <c r="K22" s="222" t="b">
        <v>0</v>
      </c>
      <c r="L22" s="222" t="b">
        <v>0</v>
      </c>
      <c r="M22" s="222" t="b">
        <v>0</v>
      </c>
      <c r="N22" s="222" t="b">
        <v>0</v>
      </c>
      <c r="O22" s="222" t="b">
        <v>0</v>
      </c>
      <c r="P22" s="222" t="b">
        <v>0</v>
      </c>
      <c r="Q22" s="222" t="b">
        <v>0</v>
      </c>
      <c r="R22" s="222" t="b">
        <v>0</v>
      </c>
      <c r="S22" s="222" t="b">
        <v>0</v>
      </c>
      <c r="T22" s="222" t="b">
        <v>0</v>
      </c>
      <c r="U22" s="222" t="b">
        <v>0</v>
      </c>
      <c r="V22" s="222" t="b">
        <v>0</v>
      </c>
      <c r="W22" s="222" t="b">
        <v>0</v>
      </c>
      <c r="X22" s="222" t="b">
        <v>0</v>
      </c>
      <c r="Y22" s="222" t="b">
        <v>0</v>
      </c>
      <c r="Z22" s="222" t="b">
        <v>0</v>
      </c>
      <c r="AA22" s="222" t="b">
        <v>0</v>
      </c>
    </row>
    <row r="23" spans="1:27" ht="15.75" customHeight="1">
      <c r="A23" s="222" t="s">
        <v>682</v>
      </c>
      <c r="B23" s="222" t="b">
        <v>0</v>
      </c>
      <c r="C23" s="222" t="b">
        <v>0</v>
      </c>
      <c r="D23" s="222" t="b">
        <v>0</v>
      </c>
      <c r="E23" s="222" t="b">
        <v>0</v>
      </c>
      <c r="F23" s="222" t="b">
        <v>0</v>
      </c>
      <c r="G23" s="222" t="b">
        <v>0</v>
      </c>
      <c r="H23" s="222" t="b">
        <v>0</v>
      </c>
      <c r="I23" s="222" t="b">
        <v>0</v>
      </c>
      <c r="J23" s="222" t="b">
        <v>0</v>
      </c>
      <c r="K23" s="222" t="b">
        <v>0</v>
      </c>
      <c r="L23" s="222" t="b">
        <v>0</v>
      </c>
      <c r="M23" s="222" t="b">
        <v>0</v>
      </c>
      <c r="N23" s="222" t="b">
        <v>0</v>
      </c>
      <c r="O23" s="222" t="b">
        <v>0</v>
      </c>
      <c r="P23" s="222" t="b">
        <v>0</v>
      </c>
      <c r="Q23" s="222" t="b">
        <v>0</v>
      </c>
      <c r="R23" s="222" t="b">
        <v>0</v>
      </c>
      <c r="S23" s="222" t="b">
        <v>0</v>
      </c>
      <c r="T23" s="222" t="b">
        <v>0</v>
      </c>
      <c r="U23" s="222" t="b">
        <v>0</v>
      </c>
      <c r="V23" s="222" t="b">
        <v>0</v>
      </c>
      <c r="W23" s="222" t="b">
        <v>0</v>
      </c>
      <c r="X23" s="222" t="b">
        <v>0</v>
      </c>
      <c r="Y23" s="222" t="b">
        <v>0</v>
      </c>
      <c r="Z23" s="222" t="b">
        <v>0</v>
      </c>
      <c r="AA23" s="222" t="b">
        <v>0</v>
      </c>
    </row>
    <row r="24" spans="1:27" ht="15.75" customHeight="1">
      <c r="A24" s="222" t="s">
        <v>680</v>
      </c>
      <c r="B24" s="222" t="b">
        <v>0</v>
      </c>
      <c r="C24" s="222" t="b">
        <v>0</v>
      </c>
      <c r="D24" s="222" t="b">
        <v>0</v>
      </c>
      <c r="E24" s="222" t="b">
        <v>0</v>
      </c>
      <c r="F24" s="222" t="b">
        <v>0</v>
      </c>
      <c r="G24" s="222" t="b">
        <v>0</v>
      </c>
      <c r="H24" s="222" t="b">
        <v>0</v>
      </c>
      <c r="I24" s="222" t="b">
        <v>0</v>
      </c>
      <c r="J24" s="222" t="b">
        <v>0</v>
      </c>
      <c r="K24" s="222" t="b">
        <v>0</v>
      </c>
      <c r="L24" s="222" t="b">
        <v>0</v>
      </c>
      <c r="M24" s="222" t="b">
        <v>0</v>
      </c>
      <c r="N24" s="222" t="b">
        <v>0</v>
      </c>
      <c r="O24" s="222" t="b">
        <v>0</v>
      </c>
      <c r="P24" s="222" t="b">
        <v>0</v>
      </c>
      <c r="Q24" s="222" t="b">
        <v>0</v>
      </c>
      <c r="R24" s="222" t="b">
        <v>0</v>
      </c>
      <c r="S24" s="222" t="b">
        <v>0</v>
      </c>
      <c r="T24" s="222" t="b">
        <v>0</v>
      </c>
      <c r="U24" s="222" t="b">
        <v>0</v>
      </c>
      <c r="V24" s="222" t="b">
        <v>0</v>
      </c>
      <c r="W24" s="222" t="b">
        <v>0</v>
      </c>
      <c r="X24" s="222" t="b">
        <v>0</v>
      </c>
      <c r="Y24" s="222" t="b">
        <v>0</v>
      </c>
      <c r="Z24" s="222" t="b">
        <v>0</v>
      </c>
      <c r="AA24" s="222" t="b">
        <v>0</v>
      </c>
    </row>
    <row r="25" spans="1:27" ht="15.75" customHeight="1">
      <c r="A25" s="222" t="s">
        <v>366</v>
      </c>
      <c r="B25" s="222" t="b">
        <v>0</v>
      </c>
      <c r="C25" s="222" t="b">
        <v>0</v>
      </c>
      <c r="D25" s="222" t="b">
        <v>0</v>
      </c>
      <c r="E25" s="222" t="b">
        <v>0</v>
      </c>
      <c r="F25" s="222" t="b">
        <v>0</v>
      </c>
      <c r="G25" s="222" t="b">
        <v>0</v>
      </c>
      <c r="H25" s="222" t="b">
        <v>0</v>
      </c>
      <c r="I25" s="222" t="b">
        <v>0</v>
      </c>
      <c r="J25" s="222" t="b">
        <v>0</v>
      </c>
      <c r="K25" s="222" t="b">
        <v>0</v>
      </c>
      <c r="L25" s="222" t="b">
        <v>0</v>
      </c>
      <c r="M25" s="222" t="b">
        <v>0</v>
      </c>
      <c r="N25" s="222" t="b">
        <v>0</v>
      </c>
      <c r="O25" s="222" t="b">
        <v>0</v>
      </c>
      <c r="P25" s="222" t="b">
        <v>0</v>
      </c>
      <c r="Q25" s="222" t="b">
        <v>0</v>
      </c>
      <c r="R25" s="222" t="b">
        <v>0</v>
      </c>
      <c r="S25" s="222" t="b">
        <v>0</v>
      </c>
      <c r="T25" s="222" t="b">
        <v>0</v>
      </c>
      <c r="U25" s="222" t="b">
        <v>0</v>
      </c>
      <c r="V25" s="222" t="b">
        <v>0</v>
      </c>
      <c r="W25" s="222" t="b">
        <v>0</v>
      </c>
      <c r="X25" s="222" t="b">
        <v>0</v>
      </c>
      <c r="Y25" s="222" t="b">
        <v>0</v>
      </c>
      <c r="Z25" s="222" t="b">
        <v>0</v>
      </c>
      <c r="AA25" s="222" t="b">
        <v>0</v>
      </c>
    </row>
    <row r="26" spans="1:27" ht="15.75" customHeight="1">
      <c r="A26" s="222" t="s">
        <v>683</v>
      </c>
      <c r="B26" s="222" t="b">
        <v>0</v>
      </c>
      <c r="C26" s="222" t="b">
        <v>0</v>
      </c>
      <c r="D26" s="222" t="b">
        <v>0</v>
      </c>
      <c r="E26" s="222" t="b">
        <v>0</v>
      </c>
      <c r="F26" s="222" t="b">
        <v>0</v>
      </c>
      <c r="G26" s="222" t="b">
        <v>0</v>
      </c>
      <c r="H26" s="222" t="b">
        <v>0</v>
      </c>
      <c r="I26" s="222" t="b">
        <v>0</v>
      </c>
      <c r="J26" s="222" t="b">
        <v>0</v>
      </c>
      <c r="K26" s="222" t="b">
        <v>0</v>
      </c>
      <c r="L26" s="222" t="b">
        <v>0</v>
      </c>
      <c r="M26" s="222" t="b">
        <v>0</v>
      </c>
      <c r="N26" s="222" t="b">
        <v>0</v>
      </c>
      <c r="O26" s="222" t="b">
        <v>0</v>
      </c>
      <c r="P26" s="222" t="b">
        <v>0</v>
      </c>
      <c r="Q26" s="222" t="b">
        <v>0</v>
      </c>
      <c r="R26" s="222" t="b">
        <v>0</v>
      </c>
      <c r="S26" s="222" t="b">
        <v>0</v>
      </c>
      <c r="T26" s="222" t="b">
        <v>0</v>
      </c>
      <c r="U26" s="222" t="b">
        <v>0</v>
      </c>
      <c r="V26" s="222" t="b">
        <v>0</v>
      </c>
      <c r="W26" s="222" t="b">
        <v>0</v>
      </c>
      <c r="X26" s="222" t="b">
        <v>0</v>
      </c>
      <c r="Y26" s="222" t="b">
        <v>0</v>
      </c>
      <c r="Z26" s="222" t="b">
        <v>0</v>
      </c>
      <c r="AA26" s="222" t="b">
        <v>0</v>
      </c>
    </row>
    <row r="27" spans="1:27" ht="15.75" customHeight="1">
      <c r="A27" s="222" t="s">
        <v>684</v>
      </c>
      <c r="B27" s="222" t="b">
        <v>0</v>
      </c>
      <c r="C27" s="222" t="b">
        <v>0</v>
      </c>
      <c r="D27" s="222" t="b">
        <v>0</v>
      </c>
      <c r="E27" s="222" t="b">
        <v>0</v>
      </c>
      <c r="F27" s="222" t="b">
        <v>0</v>
      </c>
      <c r="G27" s="222" t="b">
        <v>0</v>
      </c>
      <c r="H27" s="222" t="b">
        <v>0</v>
      </c>
      <c r="I27" s="222" t="b">
        <v>0</v>
      </c>
      <c r="J27" s="222" t="b">
        <v>0</v>
      </c>
      <c r="K27" s="222" t="b">
        <v>0</v>
      </c>
      <c r="L27" s="222" t="b">
        <v>0</v>
      </c>
      <c r="M27" s="222" t="b">
        <v>0</v>
      </c>
      <c r="N27" s="222" t="b">
        <v>0</v>
      </c>
      <c r="O27" s="222" t="b">
        <v>0</v>
      </c>
      <c r="P27" s="222" t="b">
        <v>0</v>
      </c>
      <c r="Q27" s="222" t="b">
        <v>0</v>
      </c>
      <c r="R27" s="222" t="b">
        <v>0</v>
      </c>
      <c r="S27" s="222" t="b">
        <v>0</v>
      </c>
      <c r="T27" s="222" t="b">
        <v>0</v>
      </c>
      <c r="U27" s="222" t="b">
        <v>0</v>
      </c>
      <c r="V27" s="222" t="b">
        <v>0</v>
      </c>
      <c r="W27" s="222" t="b">
        <v>0</v>
      </c>
      <c r="X27" s="222" t="b">
        <v>0</v>
      </c>
      <c r="Y27" s="222" t="b">
        <v>0</v>
      </c>
      <c r="Z27" s="222" t="b">
        <v>0</v>
      </c>
      <c r="AA27" s="222" t="b">
        <v>0</v>
      </c>
    </row>
    <row r="28" spans="1:27" ht="15.75" customHeight="1">
      <c r="A28" s="222" t="s">
        <v>685</v>
      </c>
      <c r="B28" s="222" t="b">
        <v>0</v>
      </c>
      <c r="C28" s="222" t="b">
        <v>0</v>
      </c>
      <c r="D28" s="222" t="b">
        <v>0</v>
      </c>
      <c r="E28" s="222" t="b">
        <v>0</v>
      </c>
      <c r="F28" s="222" t="b">
        <v>0</v>
      </c>
      <c r="G28" s="222" t="b">
        <v>0</v>
      </c>
      <c r="H28" s="222" t="b">
        <v>0</v>
      </c>
      <c r="I28" s="222" t="b">
        <v>0</v>
      </c>
      <c r="J28" s="222" t="b">
        <v>0</v>
      </c>
      <c r="K28" s="222" t="b">
        <v>0</v>
      </c>
      <c r="L28" s="222" t="b">
        <v>0</v>
      </c>
      <c r="M28" s="222" t="b">
        <v>0</v>
      </c>
      <c r="N28" s="222" t="b">
        <v>0</v>
      </c>
      <c r="O28" s="222" t="b">
        <v>0</v>
      </c>
      <c r="P28" s="222" t="b">
        <v>0</v>
      </c>
      <c r="Q28" s="222" t="b">
        <v>0</v>
      </c>
      <c r="R28" s="222" t="b">
        <v>0</v>
      </c>
      <c r="S28" s="222" t="b">
        <v>0</v>
      </c>
      <c r="T28" s="222" t="b">
        <v>0</v>
      </c>
      <c r="U28" s="222" t="b">
        <v>0</v>
      </c>
      <c r="V28" s="222" t="b">
        <v>0</v>
      </c>
      <c r="W28" s="222" t="b">
        <v>0</v>
      </c>
      <c r="X28" s="222" t="b">
        <v>0</v>
      </c>
      <c r="Y28" s="222" t="b">
        <v>0</v>
      </c>
      <c r="Z28" s="222" t="b">
        <v>0</v>
      </c>
      <c r="AA28" s="222" t="b">
        <v>0</v>
      </c>
    </row>
    <row r="29" spans="1:27" ht="15.75" customHeight="1">
      <c r="A29" s="222" t="s">
        <v>686</v>
      </c>
      <c r="B29" s="222" t="b">
        <v>0</v>
      </c>
      <c r="C29" s="222" t="b">
        <v>0</v>
      </c>
      <c r="D29" s="222" t="b">
        <v>0</v>
      </c>
      <c r="E29" s="222" t="b">
        <v>0</v>
      </c>
      <c r="F29" s="222" t="b">
        <v>0</v>
      </c>
      <c r="G29" s="222" t="b">
        <v>0</v>
      </c>
      <c r="H29" s="222" t="b">
        <v>0</v>
      </c>
      <c r="I29" s="222" t="b">
        <v>0</v>
      </c>
      <c r="J29" s="222" t="b">
        <v>0</v>
      </c>
      <c r="K29" s="222" t="b">
        <v>0</v>
      </c>
      <c r="L29" s="222" t="b">
        <v>0</v>
      </c>
      <c r="M29" s="222" t="b">
        <v>0</v>
      </c>
      <c r="N29" s="222" t="b">
        <v>0</v>
      </c>
      <c r="O29" s="222" t="b">
        <v>0</v>
      </c>
      <c r="P29" s="222" t="b">
        <v>0</v>
      </c>
      <c r="Q29" s="222" t="b">
        <v>0</v>
      </c>
      <c r="R29" s="222" t="b">
        <v>0</v>
      </c>
      <c r="S29" s="222" t="b">
        <v>0</v>
      </c>
      <c r="T29" s="222" t="b">
        <v>0</v>
      </c>
      <c r="U29" s="222" t="b">
        <v>0</v>
      </c>
      <c r="V29" s="222" t="b">
        <v>0</v>
      </c>
      <c r="W29" s="222" t="b">
        <v>0</v>
      </c>
      <c r="X29" s="222" t="b">
        <v>0</v>
      </c>
      <c r="Y29" s="222" t="b">
        <v>0</v>
      </c>
      <c r="Z29" s="222" t="b">
        <v>0</v>
      </c>
      <c r="AA29" s="222" t="b">
        <v>0</v>
      </c>
    </row>
    <row r="30" spans="1:27" ht="13.2">
      <c r="A30" s="222" t="s">
        <v>687</v>
      </c>
      <c r="B30" s="222" t="b">
        <v>0</v>
      </c>
      <c r="C30" s="222" t="b">
        <v>0</v>
      </c>
      <c r="D30" s="222" t="b">
        <v>0</v>
      </c>
      <c r="E30" s="222" t="b">
        <v>0</v>
      </c>
      <c r="F30" s="222" t="b">
        <v>0</v>
      </c>
      <c r="G30" s="222" t="b">
        <v>0</v>
      </c>
      <c r="H30" s="222" t="b">
        <v>0</v>
      </c>
      <c r="I30" s="222" t="b">
        <v>0</v>
      </c>
      <c r="J30" s="222" t="b">
        <v>0</v>
      </c>
      <c r="K30" s="222" t="b">
        <v>0</v>
      </c>
      <c r="L30" s="222" t="b">
        <v>0</v>
      </c>
      <c r="M30" s="222" t="b">
        <v>0</v>
      </c>
      <c r="N30" s="222" t="b">
        <v>0</v>
      </c>
      <c r="O30" s="222" t="b">
        <v>0</v>
      </c>
      <c r="P30" s="222" t="b">
        <v>0</v>
      </c>
      <c r="Q30" s="222" t="b">
        <v>0</v>
      </c>
      <c r="R30" s="222" t="b">
        <v>0</v>
      </c>
      <c r="S30" s="222" t="b">
        <v>0</v>
      </c>
      <c r="T30" s="222" t="b">
        <v>0</v>
      </c>
      <c r="U30" s="222" t="b">
        <v>0</v>
      </c>
      <c r="V30" s="222" t="b">
        <v>0</v>
      </c>
      <c r="W30" s="222" t="b">
        <v>0</v>
      </c>
      <c r="X30" s="222" t="b">
        <v>0</v>
      </c>
      <c r="Y30" s="222" t="b">
        <v>0</v>
      </c>
      <c r="Z30" s="222" t="b">
        <v>0</v>
      </c>
      <c r="AA30" s="222" t="b">
        <v>0</v>
      </c>
    </row>
    <row r="31" spans="1:27" ht="13.2">
      <c r="A31" s="222" t="s">
        <v>183</v>
      </c>
      <c r="B31" s="222" t="b">
        <v>0</v>
      </c>
      <c r="C31" s="222" t="b">
        <v>0</v>
      </c>
      <c r="D31" s="222" t="b">
        <v>0</v>
      </c>
      <c r="E31" s="222" t="b">
        <v>0</v>
      </c>
      <c r="F31" s="222" t="b">
        <v>0</v>
      </c>
      <c r="G31" s="222" t="b">
        <v>0</v>
      </c>
      <c r="H31" s="222" t="b">
        <v>0</v>
      </c>
      <c r="I31" s="222" t="b">
        <v>0</v>
      </c>
      <c r="J31" s="222" t="b">
        <v>0</v>
      </c>
      <c r="K31" s="222" t="b">
        <v>0</v>
      </c>
      <c r="L31" s="222" t="b">
        <v>0</v>
      </c>
      <c r="M31" s="222" t="b">
        <v>0</v>
      </c>
      <c r="N31" s="222" t="b">
        <v>0</v>
      </c>
      <c r="O31" s="222" t="b">
        <v>0</v>
      </c>
      <c r="P31" s="222" t="b">
        <v>0</v>
      </c>
      <c r="Q31" s="222" t="b">
        <v>0</v>
      </c>
      <c r="R31" s="222" t="b">
        <v>0</v>
      </c>
      <c r="S31" s="222" t="b">
        <v>0</v>
      </c>
      <c r="T31" s="222" t="b">
        <v>0</v>
      </c>
      <c r="U31" s="222" t="b">
        <v>0</v>
      </c>
      <c r="V31" s="222" t="b">
        <v>0</v>
      </c>
      <c r="W31" s="222" t="b">
        <v>0</v>
      </c>
      <c r="X31" s="222" t="b">
        <v>0</v>
      </c>
      <c r="Y31" s="222" t="b">
        <v>0</v>
      </c>
      <c r="Z31" s="222" t="b">
        <v>0</v>
      </c>
      <c r="AA31" s="222" t="b">
        <v>0</v>
      </c>
    </row>
    <row r="32" spans="1:27" ht="13.2">
      <c r="A32" s="222" t="s">
        <v>123</v>
      </c>
      <c r="B32" s="222" t="b">
        <v>0</v>
      </c>
      <c r="C32" s="222" t="b">
        <v>0</v>
      </c>
      <c r="D32" s="222" t="b">
        <v>0</v>
      </c>
      <c r="E32" s="222" t="b">
        <v>0</v>
      </c>
      <c r="F32" s="222" t="b">
        <v>0</v>
      </c>
      <c r="G32" s="222" t="b">
        <v>0</v>
      </c>
      <c r="H32" s="222" t="b">
        <v>0</v>
      </c>
      <c r="I32" s="222" t="b">
        <v>0</v>
      </c>
      <c r="J32" s="222" t="b">
        <v>0</v>
      </c>
      <c r="K32" s="222" t="b">
        <v>0</v>
      </c>
      <c r="L32" s="222" t="b">
        <v>0</v>
      </c>
      <c r="M32" s="222" t="b">
        <v>0</v>
      </c>
      <c r="N32" s="222" t="b">
        <v>0</v>
      </c>
      <c r="O32" s="222" t="b">
        <v>0</v>
      </c>
      <c r="P32" s="222" t="b">
        <v>0</v>
      </c>
      <c r="Q32" s="222" t="b">
        <v>0</v>
      </c>
      <c r="R32" s="222" t="b">
        <v>0</v>
      </c>
      <c r="S32" s="222" t="b">
        <v>0</v>
      </c>
      <c r="T32" s="222" t="b">
        <v>0</v>
      </c>
      <c r="U32" s="222" t="b">
        <v>0</v>
      </c>
      <c r="V32" s="222" t="b">
        <v>0</v>
      </c>
      <c r="W32" s="222" t="b">
        <v>0</v>
      </c>
      <c r="X32" s="222" t="b">
        <v>0</v>
      </c>
      <c r="Y32" s="222" t="b">
        <v>0</v>
      </c>
      <c r="Z32" s="222" t="b">
        <v>0</v>
      </c>
      <c r="AA32" s="222" t="b">
        <v>0</v>
      </c>
    </row>
    <row r="33" spans="1:27" ht="13.2">
      <c r="A33" s="222" t="s">
        <v>688</v>
      </c>
      <c r="B33" s="222" t="b">
        <v>0</v>
      </c>
      <c r="C33" s="222" t="b">
        <v>0</v>
      </c>
      <c r="D33" s="222" t="b">
        <v>0</v>
      </c>
      <c r="E33" s="222" t="b">
        <v>0</v>
      </c>
      <c r="F33" s="222" t="b">
        <v>0</v>
      </c>
      <c r="G33" s="222" t="b">
        <v>0</v>
      </c>
      <c r="H33" s="222" t="b">
        <v>0</v>
      </c>
      <c r="I33" s="222" t="b">
        <v>0</v>
      </c>
      <c r="J33" s="222" t="b">
        <v>0</v>
      </c>
      <c r="K33" s="222" t="b">
        <v>0</v>
      </c>
      <c r="L33" s="222" t="b">
        <v>0</v>
      </c>
      <c r="M33" s="222" t="b">
        <v>0</v>
      </c>
      <c r="N33" s="222" t="b">
        <v>0</v>
      </c>
      <c r="O33" s="222" t="b">
        <v>0</v>
      </c>
      <c r="P33" s="222" t="b">
        <v>0</v>
      </c>
      <c r="Q33" s="222" t="b">
        <v>0</v>
      </c>
      <c r="R33" s="222" t="b">
        <v>0</v>
      </c>
      <c r="S33" s="222" t="b">
        <v>0</v>
      </c>
      <c r="T33" s="222" t="b">
        <v>0</v>
      </c>
      <c r="U33" s="222" t="b">
        <v>0</v>
      </c>
      <c r="V33" s="222" t="b">
        <v>0</v>
      </c>
      <c r="W33" s="222" t="b">
        <v>0</v>
      </c>
      <c r="X33" s="222" t="b">
        <v>0</v>
      </c>
      <c r="Y33" s="222" t="b">
        <v>0</v>
      </c>
      <c r="Z33" s="222" t="b">
        <v>0</v>
      </c>
      <c r="AA33" s="222" t="b">
        <v>0</v>
      </c>
    </row>
    <row r="34" spans="1:27" ht="13.2">
      <c r="A34" s="222" t="s">
        <v>670</v>
      </c>
      <c r="B34" s="222" t="b">
        <v>0</v>
      </c>
      <c r="C34" s="222" t="b">
        <v>0</v>
      </c>
      <c r="D34" s="222" t="b">
        <v>0</v>
      </c>
      <c r="E34" s="222" t="b">
        <v>0</v>
      </c>
      <c r="F34" s="222" t="b">
        <v>0</v>
      </c>
      <c r="G34" s="222" t="b">
        <v>0</v>
      </c>
      <c r="H34" s="222" t="b">
        <v>0</v>
      </c>
      <c r="I34" s="222" t="b">
        <v>0</v>
      </c>
      <c r="J34" s="222" t="b">
        <v>0</v>
      </c>
      <c r="K34" s="222" t="b">
        <v>0</v>
      </c>
      <c r="L34" s="222" t="b">
        <v>0</v>
      </c>
      <c r="M34" s="222" t="b">
        <v>0</v>
      </c>
      <c r="N34" s="222" t="b">
        <v>0</v>
      </c>
      <c r="O34" s="222" t="b">
        <v>0</v>
      </c>
      <c r="P34" s="222" t="b">
        <v>0</v>
      </c>
      <c r="Q34" s="222" t="b">
        <v>0</v>
      </c>
      <c r="R34" s="222" t="b">
        <v>0</v>
      </c>
      <c r="S34" s="222" t="b">
        <v>0</v>
      </c>
      <c r="T34" s="222" t="b">
        <v>0</v>
      </c>
      <c r="U34" s="222" t="b">
        <v>0</v>
      </c>
      <c r="V34" s="222" t="b">
        <v>0</v>
      </c>
      <c r="W34" s="222" t="b">
        <v>0</v>
      </c>
      <c r="X34" s="222" t="b">
        <v>0</v>
      </c>
      <c r="Y34" s="222" t="b">
        <v>0</v>
      </c>
      <c r="Z34" s="222" t="b">
        <v>0</v>
      </c>
      <c r="AA34" s="222" t="b">
        <v>0</v>
      </c>
    </row>
    <row r="35" spans="1:27" ht="13.2">
      <c r="A35" s="222" t="s">
        <v>689</v>
      </c>
      <c r="B35" s="222" t="b">
        <v>0</v>
      </c>
      <c r="C35" s="222" t="b">
        <v>0</v>
      </c>
      <c r="D35" s="222" t="b">
        <v>0</v>
      </c>
      <c r="E35" s="222" t="b">
        <v>0</v>
      </c>
      <c r="F35" s="222" t="b">
        <v>0</v>
      </c>
      <c r="G35" s="222" t="b">
        <v>0</v>
      </c>
      <c r="H35" s="222" t="b">
        <v>0</v>
      </c>
      <c r="I35" s="222" t="b">
        <v>0</v>
      </c>
      <c r="J35" s="222" t="b">
        <v>0</v>
      </c>
      <c r="K35" s="222" t="b">
        <v>0</v>
      </c>
      <c r="L35" s="222" t="b">
        <v>0</v>
      </c>
      <c r="M35" s="222" t="b">
        <v>0</v>
      </c>
      <c r="N35" s="222" t="b">
        <v>0</v>
      </c>
      <c r="O35" s="222" t="b">
        <v>0</v>
      </c>
      <c r="P35" s="222" t="b">
        <v>0</v>
      </c>
      <c r="Q35" s="222" t="b">
        <v>0</v>
      </c>
      <c r="R35" s="222" t="b">
        <v>0</v>
      </c>
      <c r="S35" s="222" t="b">
        <v>0</v>
      </c>
      <c r="T35" s="222" t="b">
        <v>0</v>
      </c>
      <c r="U35" s="222" t="b">
        <v>0</v>
      </c>
      <c r="V35" s="222" t="b">
        <v>0</v>
      </c>
      <c r="W35" s="222" t="b">
        <v>0</v>
      </c>
      <c r="X35" s="222" t="b">
        <v>0</v>
      </c>
      <c r="Y35" s="222" t="b">
        <v>0</v>
      </c>
      <c r="Z35" s="222" t="b">
        <v>0</v>
      </c>
      <c r="AA35" s="222" t="b">
        <v>0</v>
      </c>
    </row>
    <row r="36" spans="1:27" ht="13.2">
      <c r="A36" s="222" t="s">
        <v>160</v>
      </c>
      <c r="B36" s="222" t="b">
        <v>0</v>
      </c>
      <c r="C36" s="222" t="b">
        <v>0</v>
      </c>
      <c r="D36" s="222" t="b">
        <v>0</v>
      </c>
      <c r="E36" s="222" t="b">
        <v>0</v>
      </c>
      <c r="F36" s="222" t="b">
        <v>0</v>
      </c>
      <c r="G36" s="222" t="b">
        <v>0</v>
      </c>
      <c r="H36" s="222" t="b">
        <v>0</v>
      </c>
      <c r="I36" s="222" t="b">
        <v>0</v>
      </c>
      <c r="J36" s="222" t="b">
        <v>0</v>
      </c>
      <c r="K36" s="222" t="b">
        <v>0</v>
      </c>
      <c r="L36" s="222" t="b">
        <v>0</v>
      </c>
      <c r="M36" s="222" t="b">
        <v>0</v>
      </c>
      <c r="N36" s="222" t="b">
        <v>0</v>
      </c>
      <c r="O36" s="222" t="b">
        <v>0</v>
      </c>
      <c r="P36" s="222" t="b">
        <v>0</v>
      </c>
      <c r="Q36" s="222" t="b">
        <v>0</v>
      </c>
      <c r="R36" s="222" t="b">
        <v>0</v>
      </c>
      <c r="S36" s="222" t="b">
        <v>0</v>
      </c>
      <c r="T36" s="222" t="b">
        <v>0</v>
      </c>
      <c r="U36" s="222" t="b">
        <v>0</v>
      </c>
      <c r="V36" s="222" t="b">
        <v>0</v>
      </c>
      <c r="W36" s="222" t="b">
        <v>0</v>
      </c>
      <c r="X36" s="222" t="b">
        <v>0</v>
      </c>
      <c r="Y36" s="222" t="b">
        <v>0</v>
      </c>
      <c r="Z36" s="222" t="b">
        <v>0</v>
      </c>
      <c r="AA36" s="222" t="b">
        <v>0</v>
      </c>
    </row>
    <row r="37" spans="1:27" ht="13.2">
      <c r="A37" s="222" t="s">
        <v>690</v>
      </c>
      <c r="B37" s="222" t="b">
        <v>0</v>
      </c>
      <c r="C37" s="222" t="b">
        <v>0</v>
      </c>
      <c r="D37" s="222" t="b">
        <v>0</v>
      </c>
      <c r="E37" s="222" t="b">
        <v>0</v>
      </c>
      <c r="F37" s="222" t="b">
        <v>0</v>
      </c>
      <c r="G37" s="222" t="b">
        <v>0</v>
      </c>
      <c r="H37" s="222" t="b">
        <v>0</v>
      </c>
      <c r="I37" s="222" t="b">
        <v>0</v>
      </c>
      <c r="J37" s="222" t="b">
        <v>0</v>
      </c>
      <c r="K37" s="222" t="b">
        <v>0</v>
      </c>
      <c r="L37" s="222" t="b">
        <v>0</v>
      </c>
      <c r="M37" s="222" t="b">
        <v>0</v>
      </c>
      <c r="N37" s="222" t="b">
        <v>0</v>
      </c>
      <c r="O37" s="222" t="b">
        <v>0</v>
      </c>
      <c r="P37" s="222" t="b">
        <v>0</v>
      </c>
      <c r="Q37" s="222" t="b">
        <v>0</v>
      </c>
      <c r="R37" s="222" t="b">
        <v>0</v>
      </c>
      <c r="S37" s="222" t="b">
        <v>0</v>
      </c>
      <c r="T37" s="222" t="b">
        <v>0</v>
      </c>
      <c r="U37" s="222" t="b">
        <v>0</v>
      </c>
      <c r="V37" s="222" t="b">
        <v>0</v>
      </c>
      <c r="W37" s="222" t="b">
        <v>0</v>
      </c>
      <c r="X37" s="222" t="b">
        <v>0</v>
      </c>
      <c r="Y37" s="222" t="b">
        <v>0</v>
      </c>
      <c r="Z37" s="222" t="b">
        <v>0</v>
      </c>
      <c r="AA37" s="222" t="b">
        <v>0</v>
      </c>
    </row>
    <row r="38" spans="1:27" ht="13.2">
      <c r="A38" s="222" t="s">
        <v>691</v>
      </c>
      <c r="B38" s="222" t="b">
        <v>0</v>
      </c>
      <c r="C38" s="222" t="b">
        <v>0</v>
      </c>
      <c r="D38" s="222" t="b">
        <v>0</v>
      </c>
      <c r="E38" s="222" t="b">
        <v>0</v>
      </c>
      <c r="F38" s="222" t="b">
        <v>0</v>
      </c>
      <c r="G38" s="222" t="b">
        <v>0</v>
      </c>
      <c r="H38" s="222" t="b">
        <v>0</v>
      </c>
      <c r="I38" s="222" t="b">
        <v>0</v>
      </c>
      <c r="J38" s="222" t="b">
        <v>0</v>
      </c>
      <c r="K38" s="222" t="b">
        <v>0</v>
      </c>
      <c r="L38" s="222" t="b">
        <v>0</v>
      </c>
      <c r="M38" s="222" t="b">
        <v>0</v>
      </c>
      <c r="N38" s="222" t="b">
        <v>0</v>
      </c>
      <c r="O38" s="222" t="b">
        <v>0</v>
      </c>
      <c r="P38" s="222" t="b">
        <v>0</v>
      </c>
      <c r="Q38" s="222" t="b">
        <v>0</v>
      </c>
      <c r="R38" s="222" t="b">
        <v>0</v>
      </c>
      <c r="S38" s="222" t="b">
        <v>0</v>
      </c>
      <c r="T38" s="222" t="b">
        <v>0</v>
      </c>
      <c r="U38" s="222" t="b">
        <v>0</v>
      </c>
      <c r="V38" s="222" t="b">
        <v>0</v>
      </c>
      <c r="W38" s="222" t="b">
        <v>0</v>
      </c>
      <c r="X38" s="222" t="b">
        <v>0</v>
      </c>
      <c r="Y38" s="222" t="b">
        <v>0</v>
      </c>
      <c r="Z38" s="222" t="b">
        <v>0</v>
      </c>
      <c r="AA38" s="222" t="b">
        <v>0</v>
      </c>
    </row>
    <row r="39" spans="1:27" ht="13.2">
      <c r="A39" s="222" t="s">
        <v>692</v>
      </c>
      <c r="B39" s="222" t="b">
        <v>0</v>
      </c>
      <c r="C39" s="222" t="b">
        <v>0</v>
      </c>
      <c r="D39" s="222" t="b">
        <v>0</v>
      </c>
      <c r="E39" s="222" t="b">
        <v>0</v>
      </c>
      <c r="F39" s="222" t="b">
        <v>0</v>
      </c>
      <c r="G39" s="222" t="b">
        <v>0</v>
      </c>
      <c r="H39" s="222" t="b">
        <v>0</v>
      </c>
      <c r="I39" s="222" t="b">
        <v>0</v>
      </c>
      <c r="J39" s="222" t="b">
        <v>0</v>
      </c>
      <c r="K39" s="222" t="b">
        <v>0</v>
      </c>
      <c r="L39" s="222" t="b">
        <v>0</v>
      </c>
      <c r="M39" s="222" t="b">
        <v>0</v>
      </c>
      <c r="N39" s="222" t="b">
        <v>0</v>
      </c>
      <c r="O39" s="222" t="b">
        <v>0</v>
      </c>
      <c r="P39" s="222" t="b">
        <v>0</v>
      </c>
      <c r="Q39" s="222" t="b">
        <v>0</v>
      </c>
      <c r="R39" s="222" t="b">
        <v>0</v>
      </c>
      <c r="S39" s="222" t="b">
        <v>0</v>
      </c>
      <c r="T39" s="222" t="b">
        <v>0</v>
      </c>
      <c r="U39" s="222" t="b">
        <v>0</v>
      </c>
      <c r="V39" s="222" t="b">
        <v>0</v>
      </c>
      <c r="W39" s="222" t="b">
        <v>0</v>
      </c>
      <c r="X39" s="222" t="b">
        <v>0</v>
      </c>
      <c r="Y39" s="222" t="b">
        <v>0</v>
      </c>
      <c r="Z39" s="222" t="b">
        <v>0</v>
      </c>
      <c r="AA39" s="222" t="b">
        <v>0</v>
      </c>
    </row>
    <row r="40" spans="1:27" ht="13.2">
      <c r="A40" s="222" t="s">
        <v>693</v>
      </c>
      <c r="B40" s="222" t="b">
        <v>0</v>
      </c>
      <c r="C40" s="222" t="b">
        <v>0</v>
      </c>
      <c r="D40" s="222" t="b">
        <v>0</v>
      </c>
      <c r="E40" s="222" t="b">
        <v>0</v>
      </c>
      <c r="F40" s="222" t="b">
        <v>0</v>
      </c>
      <c r="G40" s="222" t="b">
        <v>0</v>
      </c>
      <c r="H40" s="222" t="b">
        <v>0</v>
      </c>
      <c r="I40" s="222" t="b">
        <v>0</v>
      </c>
      <c r="J40" s="222" t="b">
        <v>0</v>
      </c>
      <c r="K40" s="222" t="b">
        <v>0</v>
      </c>
      <c r="L40" s="222" t="b">
        <v>0</v>
      </c>
      <c r="M40" s="222" t="b">
        <v>0</v>
      </c>
      <c r="N40" s="222" t="b">
        <v>0</v>
      </c>
      <c r="O40" s="222" t="b">
        <v>0</v>
      </c>
      <c r="P40" s="222" t="b">
        <v>0</v>
      </c>
      <c r="Q40" s="222" t="b">
        <v>0</v>
      </c>
      <c r="R40" s="222" t="b">
        <v>0</v>
      </c>
      <c r="S40" s="222" t="b">
        <v>0</v>
      </c>
      <c r="T40" s="222" t="b">
        <v>0</v>
      </c>
      <c r="U40" s="222" t="b">
        <v>0</v>
      </c>
      <c r="V40" s="222" t="b">
        <v>0</v>
      </c>
      <c r="W40" s="222" t="b">
        <v>0</v>
      </c>
      <c r="X40" s="222" t="b">
        <v>0</v>
      </c>
      <c r="Y40" s="222" t="b">
        <v>0</v>
      </c>
      <c r="Z40" s="222" t="b">
        <v>0</v>
      </c>
      <c r="AA40" s="222" t="b">
        <v>0</v>
      </c>
    </row>
    <row r="41" spans="1:27" ht="13.2">
      <c r="A41" s="222" t="s">
        <v>201</v>
      </c>
      <c r="B41" s="222" t="b">
        <v>0</v>
      </c>
      <c r="C41" s="222" t="b">
        <v>0</v>
      </c>
      <c r="D41" s="222" t="b">
        <v>0</v>
      </c>
      <c r="E41" s="222" t="b">
        <v>0</v>
      </c>
      <c r="F41" s="222" t="b">
        <v>0</v>
      </c>
      <c r="G41" s="222" t="b">
        <v>0</v>
      </c>
      <c r="H41" s="222" t="b">
        <v>0</v>
      </c>
      <c r="I41" s="222" t="b">
        <v>0</v>
      </c>
      <c r="J41" s="222" t="b">
        <v>0</v>
      </c>
      <c r="K41" s="222" t="b">
        <v>0</v>
      </c>
      <c r="L41" s="222" t="b">
        <v>0</v>
      </c>
      <c r="M41" s="222" t="b">
        <v>0</v>
      </c>
      <c r="N41" s="222" t="b">
        <v>0</v>
      </c>
      <c r="O41" s="222" t="b">
        <v>0</v>
      </c>
      <c r="P41" s="222" t="b">
        <v>0</v>
      </c>
      <c r="Q41" s="222" t="b">
        <v>0</v>
      </c>
      <c r="R41" s="222" t="b">
        <v>0</v>
      </c>
      <c r="S41" s="222" t="b">
        <v>0</v>
      </c>
      <c r="T41" s="222" t="b">
        <v>0</v>
      </c>
      <c r="U41" s="222" t="b">
        <v>0</v>
      </c>
      <c r="V41" s="222" t="b">
        <v>0</v>
      </c>
      <c r="W41" s="222" t="b">
        <v>0</v>
      </c>
      <c r="X41" s="222" t="b">
        <v>0</v>
      </c>
      <c r="Y41" s="222" t="b">
        <v>0</v>
      </c>
      <c r="Z41" s="222" t="b">
        <v>0</v>
      </c>
      <c r="AA41" s="222" t="b">
        <v>0</v>
      </c>
    </row>
    <row r="42" spans="1:27" ht="13.2">
      <c r="A42" s="222" t="s">
        <v>694</v>
      </c>
      <c r="B42" s="222" t="b">
        <v>0</v>
      </c>
      <c r="C42" s="222" t="b">
        <v>0</v>
      </c>
      <c r="D42" s="222" t="b">
        <v>0</v>
      </c>
      <c r="E42" s="222" t="b">
        <v>0</v>
      </c>
      <c r="F42" s="222" t="b">
        <v>0</v>
      </c>
      <c r="G42" s="222" t="b">
        <v>0</v>
      </c>
      <c r="H42" s="222" t="b">
        <v>0</v>
      </c>
      <c r="I42" s="222" t="b">
        <v>0</v>
      </c>
      <c r="J42" s="222" t="b">
        <v>0</v>
      </c>
      <c r="K42" s="222" t="b">
        <v>0</v>
      </c>
      <c r="L42" s="222" t="b">
        <v>0</v>
      </c>
      <c r="M42" s="222" t="b">
        <v>0</v>
      </c>
      <c r="N42" s="222" t="b">
        <v>0</v>
      </c>
      <c r="O42" s="222" t="b">
        <v>0</v>
      </c>
      <c r="P42" s="222" t="b">
        <v>0</v>
      </c>
      <c r="Q42" s="222" t="b">
        <v>0</v>
      </c>
      <c r="R42" s="222" t="b">
        <v>0</v>
      </c>
      <c r="S42" s="222" t="b">
        <v>0</v>
      </c>
      <c r="T42" s="222" t="b">
        <v>0</v>
      </c>
      <c r="U42" s="222" t="b">
        <v>0</v>
      </c>
      <c r="V42" s="222" t="b">
        <v>0</v>
      </c>
      <c r="W42" s="222" t="b">
        <v>0</v>
      </c>
      <c r="X42" s="222" t="b">
        <v>0</v>
      </c>
      <c r="Y42" s="222" t="b">
        <v>0</v>
      </c>
      <c r="Z42" s="222" t="b">
        <v>0</v>
      </c>
      <c r="AA42" s="222" t="b">
        <v>0</v>
      </c>
    </row>
    <row r="43" spans="1:27" ht="13.2">
      <c r="A43" s="222" t="s">
        <v>695</v>
      </c>
      <c r="B43" s="222" t="b">
        <v>0</v>
      </c>
      <c r="C43" s="222" t="b">
        <v>0</v>
      </c>
      <c r="D43" s="222" t="b">
        <v>0</v>
      </c>
      <c r="E43" s="222" t="b">
        <v>0</v>
      </c>
      <c r="F43" s="222" t="b">
        <v>0</v>
      </c>
      <c r="G43" s="222" t="b">
        <v>0</v>
      </c>
      <c r="H43" s="222" t="b">
        <v>0</v>
      </c>
      <c r="I43" s="222" t="b">
        <v>0</v>
      </c>
      <c r="J43" s="222" t="b">
        <v>0</v>
      </c>
      <c r="K43" s="222" t="b">
        <v>0</v>
      </c>
      <c r="L43" s="222" t="b">
        <v>0</v>
      </c>
      <c r="M43" s="222" t="b">
        <v>0</v>
      </c>
      <c r="N43" s="222" t="b">
        <v>0</v>
      </c>
      <c r="O43" s="222" t="b">
        <v>0</v>
      </c>
      <c r="P43" s="222" t="b">
        <v>0</v>
      </c>
      <c r="Q43" s="222" t="b">
        <v>0</v>
      </c>
      <c r="R43" s="222" t="b">
        <v>0</v>
      </c>
      <c r="S43" s="222" t="b">
        <v>0</v>
      </c>
      <c r="T43" s="222" t="b">
        <v>0</v>
      </c>
      <c r="U43" s="222" t="b">
        <v>0</v>
      </c>
      <c r="V43" s="222" t="b">
        <v>0</v>
      </c>
      <c r="W43" s="222" t="b">
        <v>0</v>
      </c>
      <c r="X43" s="222" t="b">
        <v>0</v>
      </c>
      <c r="Y43" s="222" t="b">
        <v>0</v>
      </c>
      <c r="Z43" s="222" t="b">
        <v>0</v>
      </c>
      <c r="AA43" s="222" t="b">
        <v>0</v>
      </c>
    </row>
    <row r="44" spans="1:27" ht="13.2">
      <c r="A44" s="222" t="s">
        <v>696</v>
      </c>
      <c r="B44" s="222" t="b">
        <v>0</v>
      </c>
      <c r="C44" s="222" t="b">
        <v>0</v>
      </c>
      <c r="D44" s="222" t="b">
        <v>0</v>
      </c>
      <c r="E44" s="222" t="b">
        <v>0</v>
      </c>
      <c r="F44" s="222" t="b">
        <v>0</v>
      </c>
      <c r="G44" s="222" t="b">
        <v>0</v>
      </c>
      <c r="H44" s="222" t="b">
        <v>0</v>
      </c>
      <c r="I44" s="222" t="b">
        <v>0</v>
      </c>
      <c r="J44" s="222" t="b">
        <v>0</v>
      </c>
      <c r="K44" s="222" t="b">
        <v>0</v>
      </c>
      <c r="L44" s="222" t="b">
        <v>0</v>
      </c>
      <c r="M44" s="222" t="b">
        <v>0</v>
      </c>
      <c r="N44" s="222" t="b">
        <v>0</v>
      </c>
      <c r="O44" s="222" t="b">
        <v>0</v>
      </c>
      <c r="P44" s="222" t="b">
        <v>0</v>
      </c>
      <c r="Q44" s="222" t="b">
        <v>0</v>
      </c>
      <c r="R44" s="222" t="b">
        <v>0</v>
      </c>
      <c r="S44" s="222" t="b">
        <v>0</v>
      </c>
      <c r="T44" s="222" t="b">
        <v>0</v>
      </c>
      <c r="U44" s="222" t="b">
        <v>0</v>
      </c>
      <c r="V44" s="222" t="b">
        <v>0</v>
      </c>
      <c r="W44" s="222" t="b">
        <v>0</v>
      </c>
      <c r="X44" s="222" t="b">
        <v>0</v>
      </c>
      <c r="Y44" s="222" t="b">
        <v>0</v>
      </c>
      <c r="Z44" s="222" t="b">
        <v>0</v>
      </c>
      <c r="AA44" s="222" t="b">
        <v>0</v>
      </c>
    </row>
    <row r="45" spans="1:27" ht="13.2">
      <c r="A45" s="222" t="s">
        <v>697</v>
      </c>
      <c r="B45" s="222" t="b">
        <v>0</v>
      </c>
      <c r="C45" s="222" t="b">
        <v>0</v>
      </c>
      <c r="D45" s="222" t="b">
        <v>0</v>
      </c>
      <c r="E45" s="222" t="b">
        <v>0</v>
      </c>
      <c r="F45" s="222" t="b">
        <v>0</v>
      </c>
      <c r="G45" s="222" t="b">
        <v>0</v>
      </c>
      <c r="H45" s="222" t="b">
        <v>0</v>
      </c>
      <c r="I45" s="222" t="b">
        <v>0</v>
      </c>
      <c r="J45" s="222" t="b">
        <v>0</v>
      </c>
      <c r="K45" s="222" t="b">
        <v>0</v>
      </c>
      <c r="L45" s="222" t="b">
        <v>0</v>
      </c>
      <c r="M45" s="222" t="b">
        <v>0</v>
      </c>
      <c r="N45" s="222" t="b">
        <v>0</v>
      </c>
      <c r="O45" s="222" t="b">
        <v>0</v>
      </c>
      <c r="P45" s="222" t="b">
        <v>0</v>
      </c>
      <c r="Q45" s="222" t="b">
        <v>0</v>
      </c>
      <c r="R45" s="222" t="b">
        <v>0</v>
      </c>
      <c r="S45" s="222" t="b">
        <v>0</v>
      </c>
      <c r="T45" s="222" t="b">
        <v>0</v>
      </c>
      <c r="U45" s="222" t="b">
        <v>0</v>
      </c>
      <c r="V45" s="222" t="b">
        <v>0</v>
      </c>
      <c r="W45" s="222" t="b">
        <v>0</v>
      </c>
      <c r="X45" s="222" t="b">
        <v>0</v>
      </c>
      <c r="Y45" s="222" t="b">
        <v>0</v>
      </c>
      <c r="Z45" s="222" t="b">
        <v>0</v>
      </c>
      <c r="AA45" s="222" t="b">
        <v>0</v>
      </c>
    </row>
    <row r="46" spans="1:27" ht="13.2">
      <c r="A46" s="222" t="s">
        <v>698</v>
      </c>
      <c r="B46" s="222" t="b">
        <v>0</v>
      </c>
      <c r="C46" s="222" t="b">
        <v>0</v>
      </c>
      <c r="D46" s="222" t="b">
        <v>0</v>
      </c>
      <c r="E46" s="222" t="b">
        <v>0</v>
      </c>
      <c r="F46" s="222" t="b">
        <v>0</v>
      </c>
      <c r="G46" s="222" t="b">
        <v>0</v>
      </c>
      <c r="H46" s="222" t="b">
        <v>0</v>
      </c>
      <c r="I46" s="222" t="b">
        <v>0</v>
      </c>
      <c r="J46" s="222" t="b">
        <v>0</v>
      </c>
      <c r="K46" s="222" t="b">
        <v>0</v>
      </c>
      <c r="L46" s="222" t="b">
        <v>0</v>
      </c>
      <c r="M46" s="222" t="b">
        <v>0</v>
      </c>
      <c r="N46" s="222" t="b">
        <v>0</v>
      </c>
      <c r="O46" s="222" t="b">
        <v>0</v>
      </c>
      <c r="P46" s="222" t="b">
        <v>0</v>
      </c>
      <c r="Q46" s="222" t="b">
        <v>0</v>
      </c>
      <c r="R46" s="222" t="b">
        <v>0</v>
      </c>
      <c r="S46" s="222" t="b">
        <v>0</v>
      </c>
      <c r="T46" s="222" t="b">
        <v>0</v>
      </c>
      <c r="U46" s="222" t="b">
        <v>0</v>
      </c>
      <c r="V46" s="222" t="b">
        <v>0</v>
      </c>
      <c r="W46" s="222" t="b">
        <v>0</v>
      </c>
      <c r="X46" s="222" t="b">
        <v>0</v>
      </c>
      <c r="Y46" s="222" t="b">
        <v>0</v>
      </c>
      <c r="Z46" s="222" t="b">
        <v>0</v>
      </c>
      <c r="AA46" s="222" t="b">
        <v>0</v>
      </c>
    </row>
    <row r="47" spans="1:27" ht="13.2">
      <c r="A47" s="222" t="s">
        <v>699</v>
      </c>
      <c r="B47" s="222" t="b">
        <v>0</v>
      </c>
      <c r="C47" s="222" t="b">
        <v>0</v>
      </c>
      <c r="D47" s="222" t="b">
        <v>0</v>
      </c>
      <c r="E47" s="222" t="b">
        <v>0</v>
      </c>
      <c r="F47" s="222" t="b">
        <v>0</v>
      </c>
      <c r="G47" s="222" t="b">
        <v>0</v>
      </c>
      <c r="H47" s="222" t="b">
        <v>0</v>
      </c>
      <c r="I47" s="222" t="b">
        <v>0</v>
      </c>
      <c r="J47" s="222" t="b">
        <v>0</v>
      </c>
      <c r="K47" s="222" t="b">
        <v>0</v>
      </c>
      <c r="L47" s="222" t="b">
        <v>0</v>
      </c>
      <c r="M47" s="222" t="b">
        <v>0</v>
      </c>
      <c r="N47" s="222" t="b">
        <v>0</v>
      </c>
      <c r="O47" s="222" t="b">
        <v>0</v>
      </c>
      <c r="P47" s="222" t="b">
        <v>0</v>
      </c>
      <c r="Q47" s="222" t="b">
        <v>0</v>
      </c>
      <c r="R47" s="222" t="b">
        <v>0</v>
      </c>
      <c r="S47" s="222" t="b">
        <v>0</v>
      </c>
      <c r="T47" s="222" t="b">
        <v>0</v>
      </c>
      <c r="U47" s="222" t="b">
        <v>0</v>
      </c>
      <c r="V47" s="222" t="b">
        <v>0</v>
      </c>
      <c r="W47" s="222" t="b">
        <v>0</v>
      </c>
      <c r="X47" s="222" t="b">
        <v>0</v>
      </c>
      <c r="Y47" s="222" t="b">
        <v>0</v>
      </c>
      <c r="Z47" s="222" t="b">
        <v>0</v>
      </c>
      <c r="AA47" s="222" t="b">
        <v>0</v>
      </c>
    </row>
    <row r="48" spans="1:27" ht="13.2">
      <c r="A48" s="222" t="s">
        <v>700</v>
      </c>
      <c r="B48" s="222" t="b">
        <v>0</v>
      </c>
      <c r="C48" s="222" t="b">
        <v>0</v>
      </c>
      <c r="D48" s="222" t="b">
        <v>0</v>
      </c>
      <c r="E48" s="222" t="b">
        <v>0</v>
      </c>
      <c r="F48" s="222" t="b">
        <v>0</v>
      </c>
      <c r="G48" s="222" t="b">
        <v>0</v>
      </c>
      <c r="H48" s="222" t="b">
        <v>0</v>
      </c>
      <c r="I48" s="222" t="b">
        <v>0</v>
      </c>
      <c r="J48" s="222" t="b">
        <v>0</v>
      </c>
      <c r="K48" s="222" t="b">
        <v>0</v>
      </c>
      <c r="L48" s="222" t="b">
        <v>0</v>
      </c>
      <c r="M48" s="222" t="b">
        <v>0</v>
      </c>
      <c r="N48" s="222" t="b">
        <v>0</v>
      </c>
      <c r="O48" s="222" t="b">
        <v>0</v>
      </c>
      <c r="P48" s="222" t="b">
        <v>0</v>
      </c>
      <c r="Q48" s="222" t="b">
        <v>0</v>
      </c>
      <c r="R48" s="222" t="b">
        <v>0</v>
      </c>
      <c r="S48" s="222" t="b">
        <v>0</v>
      </c>
      <c r="T48" s="222" t="b">
        <v>0</v>
      </c>
      <c r="U48" s="222" t="b">
        <v>0</v>
      </c>
      <c r="V48" s="222" t="b">
        <v>0</v>
      </c>
      <c r="W48" s="222" t="b">
        <v>0</v>
      </c>
      <c r="X48" s="222" t="b">
        <v>0</v>
      </c>
      <c r="Y48" s="222" t="b">
        <v>0</v>
      </c>
      <c r="Z48" s="222" t="b">
        <v>0</v>
      </c>
      <c r="AA48" s="222" t="b">
        <v>0</v>
      </c>
    </row>
    <row r="49" spans="1:27" ht="13.2">
      <c r="A49" s="222" t="s">
        <v>125</v>
      </c>
      <c r="B49" s="222" t="b">
        <v>0</v>
      </c>
      <c r="C49" s="222" t="b">
        <v>0</v>
      </c>
      <c r="D49" s="222" t="b">
        <v>0</v>
      </c>
      <c r="E49" s="222" t="b">
        <v>0</v>
      </c>
      <c r="F49" s="222" t="b">
        <v>0</v>
      </c>
      <c r="G49" s="222" t="b">
        <v>0</v>
      </c>
      <c r="H49" s="222" t="b">
        <v>0</v>
      </c>
      <c r="I49" s="222" t="b">
        <v>0</v>
      </c>
      <c r="J49" s="222" t="b">
        <v>0</v>
      </c>
      <c r="K49" s="222" t="b">
        <v>0</v>
      </c>
      <c r="L49" s="222" t="b">
        <v>0</v>
      </c>
      <c r="M49" s="222" t="b">
        <v>0</v>
      </c>
      <c r="N49" s="222" t="b">
        <v>0</v>
      </c>
      <c r="O49" s="222" t="b">
        <v>0</v>
      </c>
      <c r="P49" s="222" t="b">
        <v>0</v>
      </c>
      <c r="Q49" s="222" t="b">
        <v>0</v>
      </c>
      <c r="R49" s="222" t="b">
        <v>0</v>
      </c>
      <c r="S49" s="222" t="b">
        <v>0</v>
      </c>
      <c r="T49" s="222" t="b">
        <v>0</v>
      </c>
      <c r="U49" s="222" t="b">
        <v>0</v>
      </c>
      <c r="V49" s="222" t="b">
        <v>0</v>
      </c>
      <c r="W49" s="222" t="b">
        <v>0</v>
      </c>
      <c r="X49" s="222" t="b">
        <v>0</v>
      </c>
      <c r="Y49" s="222" t="b">
        <v>0</v>
      </c>
      <c r="Z49" s="222" t="b">
        <v>0</v>
      </c>
      <c r="AA49" s="222" t="b">
        <v>0</v>
      </c>
    </row>
    <row r="50" spans="1:27" ht="13.2">
      <c r="A50" s="222" t="s">
        <v>701</v>
      </c>
      <c r="B50" s="222" t="b">
        <v>0</v>
      </c>
      <c r="C50" s="222" t="b">
        <v>0</v>
      </c>
      <c r="D50" s="222" t="b">
        <v>0</v>
      </c>
      <c r="E50" s="222" t="b">
        <v>0</v>
      </c>
      <c r="F50" s="222" t="b">
        <v>0</v>
      </c>
      <c r="G50" s="222" t="b">
        <v>0</v>
      </c>
      <c r="H50" s="222" t="b">
        <v>0</v>
      </c>
      <c r="I50" s="222" t="b">
        <v>0</v>
      </c>
      <c r="J50" s="222" t="b">
        <v>0</v>
      </c>
      <c r="K50" s="222" t="b">
        <v>0</v>
      </c>
      <c r="L50" s="222" t="b">
        <v>0</v>
      </c>
      <c r="M50" s="222" t="b">
        <v>0</v>
      </c>
      <c r="N50" s="222" t="b">
        <v>0</v>
      </c>
      <c r="O50" s="222" t="b">
        <v>0</v>
      </c>
      <c r="P50" s="222" t="b">
        <v>0</v>
      </c>
      <c r="Q50" s="222" t="b">
        <v>0</v>
      </c>
      <c r="R50" s="222" t="b">
        <v>0</v>
      </c>
      <c r="S50" s="222" t="b">
        <v>0</v>
      </c>
      <c r="T50" s="222" t="b">
        <v>0</v>
      </c>
      <c r="U50" s="222" t="b">
        <v>0</v>
      </c>
      <c r="V50" s="222" t="b">
        <v>0</v>
      </c>
      <c r="W50" s="222" t="b">
        <v>0</v>
      </c>
      <c r="X50" s="222" t="b">
        <v>0</v>
      </c>
      <c r="Y50" s="222" t="b">
        <v>0</v>
      </c>
      <c r="Z50" s="222" t="b">
        <v>0</v>
      </c>
      <c r="AA50" s="222" t="b">
        <v>0</v>
      </c>
    </row>
    <row r="51" spans="1:27" ht="13.2">
      <c r="A51" s="222" t="s">
        <v>702</v>
      </c>
      <c r="B51" s="222" t="b">
        <v>0</v>
      </c>
      <c r="C51" s="222" t="b">
        <v>0</v>
      </c>
      <c r="D51" s="222" t="b">
        <v>0</v>
      </c>
      <c r="E51" s="222" t="b">
        <v>0</v>
      </c>
      <c r="F51" s="222" t="b">
        <v>0</v>
      </c>
      <c r="G51" s="222" t="b">
        <v>0</v>
      </c>
      <c r="H51" s="222" t="b">
        <v>0</v>
      </c>
      <c r="I51" s="222" t="b">
        <v>0</v>
      </c>
      <c r="J51" s="222" t="b">
        <v>0</v>
      </c>
      <c r="K51" s="222" t="b">
        <v>0</v>
      </c>
      <c r="L51" s="222" t="b">
        <v>0</v>
      </c>
      <c r="M51" s="222" t="b">
        <v>0</v>
      </c>
      <c r="N51" s="222" t="b">
        <v>0</v>
      </c>
      <c r="O51" s="222" t="b">
        <v>0</v>
      </c>
      <c r="P51" s="222" t="b">
        <v>0</v>
      </c>
      <c r="Q51" s="222" t="b">
        <v>0</v>
      </c>
      <c r="R51" s="222" t="b">
        <v>0</v>
      </c>
      <c r="S51" s="222" t="b">
        <v>0</v>
      </c>
      <c r="T51" s="222" t="b">
        <v>0</v>
      </c>
      <c r="U51" s="222" t="b">
        <v>0</v>
      </c>
      <c r="V51" s="222" t="b">
        <v>0</v>
      </c>
      <c r="W51" s="222" t="b">
        <v>0</v>
      </c>
      <c r="X51" s="222" t="b">
        <v>0</v>
      </c>
      <c r="Y51" s="222" t="b">
        <v>0</v>
      </c>
      <c r="Z51" s="222" t="b">
        <v>0</v>
      </c>
      <c r="AA51" s="222" t="b">
        <v>0</v>
      </c>
    </row>
    <row r="52" spans="1:27" ht="13.2">
      <c r="A52" s="222" t="s">
        <v>703</v>
      </c>
      <c r="B52" s="222" t="b">
        <v>0</v>
      </c>
      <c r="C52" s="222" t="b">
        <v>0</v>
      </c>
      <c r="D52" s="222" t="b">
        <v>0</v>
      </c>
      <c r="E52" s="222" t="b">
        <v>0</v>
      </c>
      <c r="F52" s="222" t="b">
        <v>0</v>
      </c>
      <c r="G52" s="222" t="b">
        <v>0</v>
      </c>
      <c r="H52" s="222" t="b">
        <v>0</v>
      </c>
      <c r="I52" s="222" t="b">
        <v>0</v>
      </c>
      <c r="J52" s="222" t="b">
        <v>0</v>
      </c>
      <c r="K52" s="222" t="b">
        <v>0</v>
      </c>
      <c r="L52" s="222" t="b">
        <v>0</v>
      </c>
      <c r="M52" s="222" t="b">
        <v>0</v>
      </c>
      <c r="N52" s="222" t="b">
        <v>0</v>
      </c>
      <c r="O52" s="222" t="b">
        <v>0</v>
      </c>
      <c r="P52" s="222" t="b">
        <v>0</v>
      </c>
      <c r="Q52" s="222" t="b">
        <v>0</v>
      </c>
      <c r="R52" s="222" t="b">
        <v>0</v>
      </c>
      <c r="S52" s="222" t="b">
        <v>0</v>
      </c>
      <c r="T52" s="222" t="b">
        <v>0</v>
      </c>
      <c r="U52" s="222" t="b">
        <v>0</v>
      </c>
      <c r="V52" s="222" t="b">
        <v>0</v>
      </c>
      <c r="W52" s="222" t="b">
        <v>0</v>
      </c>
      <c r="X52" s="222" t="b">
        <v>0</v>
      </c>
      <c r="Y52" s="222" t="b">
        <v>0</v>
      </c>
      <c r="Z52" s="222" t="b">
        <v>0</v>
      </c>
      <c r="AA52" s="222" t="b">
        <v>0</v>
      </c>
    </row>
    <row r="53" spans="1:27" ht="13.2">
      <c r="A53" s="222" t="s">
        <v>161</v>
      </c>
      <c r="B53" s="222" t="b">
        <v>0</v>
      </c>
      <c r="C53" s="222" t="b">
        <v>0</v>
      </c>
      <c r="D53" s="222" t="b">
        <v>0</v>
      </c>
      <c r="E53" s="222" t="b">
        <v>0</v>
      </c>
      <c r="F53" s="222" t="b">
        <v>0</v>
      </c>
      <c r="G53" s="222" t="b">
        <v>0</v>
      </c>
      <c r="H53" s="222" t="b">
        <v>0</v>
      </c>
      <c r="I53" s="222" t="b">
        <v>0</v>
      </c>
      <c r="J53" s="222" t="b">
        <v>0</v>
      </c>
      <c r="K53" s="222" t="b">
        <v>0</v>
      </c>
      <c r="L53" s="222" t="b">
        <v>0</v>
      </c>
      <c r="M53" s="222" t="b">
        <v>0</v>
      </c>
      <c r="N53" s="222" t="b">
        <v>0</v>
      </c>
      <c r="O53" s="222" t="b">
        <v>0</v>
      </c>
      <c r="P53" s="222" t="b">
        <v>0</v>
      </c>
      <c r="Q53" s="222" t="b">
        <v>0</v>
      </c>
      <c r="R53" s="222" t="b">
        <v>0</v>
      </c>
      <c r="S53" s="222" t="b">
        <v>0</v>
      </c>
      <c r="T53" s="222" t="b">
        <v>0</v>
      </c>
      <c r="U53" s="222" t="b">
        <v>0</v>
      </c>
      <c r="V53" s="222" t="b">
        <v>0</v>
      </c>
      <c r="W53" s="222" t="b">
        <v>0</v>
      </c>
      <c r="X53" s="222" t="b">
        <v>0</v>
      </c>
      <c r="Y53" s="222" t="b">
        <v>0</v>
      </c>
      <c r="Z53" s="222" t="b">
        <v>0</v>
      </c>
      <c r="AA53" s="222" t="b">
        <v>0</v>
      </c>
    </row>
    <row r="54" spans="1:27" ht="13.2">
      <c r="A54" s="222" t="s">
        <v>704</v>
      </c>
      <c r="B54" s="222" t="b">
        <v>0</v>
      </c>
      <c r="C54" s="222" t="b">
        <v>0</v>
      </c>
      <c r="D54" s="222" t="b">
        <v>0</v>
      </c>
      <c r="E54" s="222" t="b">
        <v>0</v>
      </c>
      <c r="F54" s="222" t="b">
        <v>0</v>
      </c>
      <c r="G54" s="222" t="b">
        <v>0</v>
      </c>
      <c r="H54" s="222" t="b">
        <v>0</v>
      </c>
      <c r="I54" s="222" t="b">
        <v>0</v>
      </c>
      <c r="J54" s="222" t="b">
        <v>0</v>
      </c>
      <c r="K54" s="222" t="b">
        <v>0</v>
      </c>
      <c r="L54" s="222" t="b">
        <v>0</v>
      </c>
      <c r="M54" s="222" t="b">
        <v>0</v>
      </c>
      <c r="N54" s="222" t="b">
        <v>0</v>
      </c>
      <c r="O54" s="222" t="b">
        <v>0</v>
      </c>
      <c r="P54" s="222" t="b">
        <v>0</v>
      </c>
      <c r="Q54" s="222" t="b">
        <v>0</v>
      </c>
      <c r="R54" s="222" t="b">
        <v>0</v>
      </c>
      <c r="S54" s="222" t="b">
        <v>0</v>
      </c>
      <c r="T54" s="222" t="b">
        <v>0</v>
      </c>
      <c r="U54" s="222" t="b">
        <v>0</v>
      </c>
      <c r="V54" s="222" t="b">
        <v>0</v>
      </c>
      <c r="W54" s="222" t="b">
        <v>0</v>
      </c>
      <c r="X54" s="222" t="b">
        <v>0</v>
      </c>
      <c r="Y54" s="222" t="b">
        <v>0</v>
      </c>
      <c r="Z54" s="222" t="b">
        <v>0</v>
      </c>
      <c r="AA54" s="222" t="b">
        <v>0</v>
      </c>
    </row>
    <row r="55" spans="1:27" ht="13.2">
      <c r="A55" s="222" t="s">
        <v>705</v>
      </c>
      <c r="B55" s="222" t="b">
        <v>0</v>
      </c>
      <c r="C55" s="222" t="b">
        <v>0</v>
      </c>
      <c r="D55" s="222" t="b">
        <v>0</v>
      </c>
      <c r="E55" s="222" t="b">
        <v>0</v>
      </c>
      <c r="F55" s="222" t="b">
        <v>0</v>
      </c>
      <c r="G55" s="222" t="b">
        <v>0</v>
      </c>
      <c r="H55" s="222" t="b">
        <v>0</v>
      </c>
      <c r="I55" s="222" t="b">
        <v>0</v>
      </c>
      <c r="J55" s="222" t="b">
        <v>0</v>
      </c>
      <c r="K55" s="222" t="b">
        <v>0</v>
      </c>
      <c r="L55" s="222" t="b">
        <v>0</v>
      </c>
      <c r="M55" s="222" t="b">
        <v>0</v>
      </c>
      <c r="N55" s="222" t="b">
        <v>0</v>
      </c>
      <c r="O55" s="222" t="b">
        <v>0</v>
      </c>
      <c r="P55" s="222" t="b">
        <v>0</v>
      </c>
      <c r="Q55" s="222" t="b">
        <v>0</v>
      </c>
      <c r="R55" s="222" t="b">
        <v>0</v>
      </c>
      <c r="S55" s="222" t="b">
        <v>0</v>
      </c>
      <c r="T55" s="222" t="b">
        <v>0</v>
      </c>
      <c r="U55" s="222" t="b">
        <v>0</v>
      </c>
      <c r="V55" s="222" t="b">
        <v>0</v>
      </c>
      <c r="W55" s="222" t="b">
        <v>0</v>
      </c>
      <c r="X55" s="222" t="b">
        <v>0</v>
      </c>
      <c r="Y55" s="222" t="b">
        <v>0</v>
      </c>
      <c r="Z55" s="222" t="b">
        <v>0</v>
      </c>
      <c r="AA55" s="222" t="b">
        <v>0</v>
      </c>
    </row>
    <row r="56" spans="1:27" ht="13.2">
      <c r="A56" s="222" t="s">
        <v>192</v>
      </c>
      <c r="B56" s="222" t="b">
        <v>0</v>
      </c>
      <c r="C56" s="222" t="b">
        <v>0</v>
      </c>
      <c r="D56" s="222" t="b">
        <v>0</v>
      </c>
      <c r="E56" s="222" t="b">
        <v>0</v>
      </c>
      <c r="F56" s="222" t="b">
        <v>0</v>
      </c>
      <c r="G56" s="222" t="b">
        <v>0</v>
      </c>
      <c r="H56" s="222" t="b">
        <v>0</v>
      </c>
      <c r="I56" s="222" t="b">
        <v>0</v>
      </c>
      <c r="J56" s="222" t="b">
        <v>0</v>
      </c>
      <c r="K56" s="222" t="b">
        <v>0</v>
      </c>
      <c r="L56" s="222" t="b">
        <v>0</v>
      </c>
      <c r="M56" s="222" t="b">
        <v>0</v>
      </c>
      <c r="N56" s="222" t="b">
        <v>0</v>
      </c>
      <c r="O56" s="222" t="b">
        <v>0</v>
      </c>
      <c r="P56" s="222" t="b">
        <v>0</v>
      </c>
      <c r="Q56" s="222" t="b">
        <v>0</v>
      </c>
      <c r="R56" s="222" t="b">
        <v>0</v>
      </c>
      <c r="S56" s="222" t="b">
        <v>0</v>
      </c>
      <c r="T56" s="222" t="b">
        <v>0</v>
      </c>
      <c r="U56" s="222" t="b">
        <v>0</v>
      </c>
      <c r="V56" s="222" t="b">
        <v>0</v>
      </c>
      <c r="W56" s="222" t="b">
        <v>0</v>
      </c>
      <c r="X56" s="222" t="b">
        <v>0</v>
      </c>
      <c r="Y56" s="222" t="b">
        <v>0</v>
      </c>
      <c r="Z56" s="222" t="b">
        <v>0</v>
      </c>
      <c r="AA56" s="222" t="b">
        <v>0</v>
      </c>
    </row>
    <row r="57" spans="1:27" ht="13.2">
      <c r="A57" s="222" t="s">
        <v>706</v>
      </c>
      <c r="B57" s="222" t="b">
        <v>0</v>
      </c>
      <c r="C57" s="222" t="b">
        <v>0</v>
      </c>
      <c r="D57" s="222" t="b">
        <v>0</v>
      </c>
      <c r="E57" s="222" t="b">
        <v>0</v>
      </c>
      <c r="F57" s="222" t="b">
        <v>0</v>
      </c>
      <c r="G57" s="222" t="b">
        <v>0</v>
      </c>
      <c r="H57" s="222" t="b">
        <v>0</v>
      </c>
      <c r="I57" s="222" t="b">
        <v>0</v>
      </c>
      <c r="J57" s="222" t="b">
        <v>0</v>
      </c>
      <c r="K57" s="222" t="b">
        <v>0</v>
      </c>
      <c r="L57" s="222" t="b">
        <v>0</v>
      </c>
      <c r="M57" s="222" t="b">
        <v>0</v>
      </c>
      <c r="N57" s="222" t="b">
        <v>0</v>
      </c>
      <c r="O57" s="222" t="b">
        <v>0</v>
      </c>
      <c r="P57" s="222" t="b">
        <v>0</v>
      </c>
      <c r="Q57" s="222" t="b">
        <v>0</v>
      </c>
      <c r="R57" s="222" t="b">
        <v>0</v>
      </c>
      <c r="S57" s="222" t="b">
        <v>0</v>
      </c>
      <c r="T57" s="222" t="b">
        <v>0</v>
      </c>
      <c r="U57" s="222" t="b">
        <v>0</v>
      </c>
      <c r="V57" s="222" t="b">
        <v>0</v>
      </c>
      <c r="W57" s="222" t="b">
        <v>0</v>
      </c>
      <c r="X57" s="222" t="b">
        <v>0</v>
      </c>
      <c r="Y57" s="222" t="b">
        <v>0</v>
      </c>
      <c r="Z57" s="222" t="b">
        <v>0</v>
      </c>
      <c r="AA57" s="222" t="b">
        <v>0</v>
      </c>
    </row>
    <row r="58" spans="1:27" ht="13.2">
      <c r="A58" s="222" t="s">
        <v>707</v>
      </c>
      <c r="B58" s="222" t="b">
        <v>0</v>
      </c>
      <c r="C58" s="222" t="b">
        <v>0</v>
      </c>
      <c r="D58" s="222" t="b">
        <v>0</v>
      </c>
      <c r="E58" s="222" t="b">
        <v>0</v>
      </c>
      <c r="F58" s="222" t="b">
        <v>0</v>
      </c>
      <c r="G58" s="222" t="b">
        <v>0</v>
      </c>
      <c r="H58" s="222" t="b">
        <v>0</v>
      </c>
      <c r="I58" s="222" t="b">
        <v>0</v>
      </c>
      <c r="J58" s="222" t="b">
        <v>0</v>
      </c>
      <c r="K58" s="222" t="b">
        <v>0</v>
      </c>
      <c r="L58" s="222" t="b">
        <v>0</v>
      </c>
      <c r="M58" s="222" t="b">
        <v>0</v>
      </c>
      <c r="N58" s="222" t="b">
        <v>0</v>
      </c>
      <c r="O58" s="222" t="b">
        <v>0</v>
      </c>
      <c r="P58" s="222" t="b">
        <v>0</v>
      </c>
      <c r="Q58" s="222" t="b">
        <v>0</v>
      </c>
      <c r="R58" s="222" t="b">
        <v>0</v>
      </c>
      <c r="S58" s="222" t="b">
        <v>0</v>
      </c>
      <c r="T58" s="222" t="b">
        <v>0</v>
      </c>
      <c r="U58" s="222" t="b">
        <v>0</v>
      </c>
      <c r="V58" s="222" t="b">
        <v>0</v>
      </c>
      <c r="W58" s="222" t="b">
        <v>0</v>
      </c>
      <c r="X58" s="222" t="b">
        <v>0</v>
      </c>
      <c r="Y58" s="222" t="b">
        <v>0</v>
      </c>
      <c r="Z58" s="222" t="b">
        <v>0</v>
      </c>
      <c r="AA58" s="222" t="b">
        <v>0</v>
      </c>
    </row>
    <row r="59" spans="1:27" ht="13.2">
      <c r="A59" s="222" t="s">
        <v>708</v>
      </c>
      <c r="B59" s="222" t="b">
        <v>0</v>
      </c>
      <c r="C59" s="222" t="b">
        <v>0</v>
      </c>
      <c r="D59" s="222" t="b">
        <v>0</v>
      </c>
      <c r="E59" s="222" t="b">
        <v>0</v>
      </c>
      <c r="F59" s="222" t="b">
        <v>0</v>
      </c>
      <c r="G59" s="222" t="b">
        <v>0</v>
      </c>
      <c r="H59" s="222" t="b">
        <v>0</v>
      </c>
      <c r="I59" s="222" t="b">
        <v>0</v>
      </c>
      <c r="J59" s="222" t="b">
        <v>0</v>
      </c>
      <c r="K59" s="222" t="b">
        <v>0</v>
      </c>
      <c r="L59" s="222" t="b">
        <v>0</v>
      </c>
      <c r="M59" s="222" t="b">
        <v>0</v>
      </c>
      <c r="N59" s="222" t="b">
        <v>0</v>
      </c>
      <c r="O59" s="222" t="b">
        <v>0</v>
      </c>
      <c r="P59" s="222" t="b">
        <v>0</v>
      </c>
      <c r="Q59" s="222" t="b">
        <v>0</v>
      </c>
      <c r="R59" s="222" t="b">
        <v>0</v>
      </c>
      <c r="S59" s="222" t="b">
        <v>0</v>
      </c>
      <c r="T59" s="222" t="b">
        <v>0</v>
      </c>
      <c r="U59" s="222" t="b">
        <v>0</v>
      </c>
      <c r="V59" s="222" t="b">
        <v>0</v>
      </c>
      <c r="W59" s="222" t="b">
        <v>0</v>
      </c>
      <c r="X59" s="222" t="b">
        <v>0</v>
      </c>
      <c r="Y59" s="222" t="b">
        <v>0</v>
      </c>
      <c r="Z59" s="222" t="b">
        <v>0</v>
      </c>
      <c r="AA59" s="222" t="b">
        <v>0</v>
      </c>
    </row>
    <row r="60" spans="1:27" ht="13.2">
      <c r="A60" s="222" t="s">
        <v>709</v>
      </c>
      <c r="B60" s="222" t="b">
        <v>0</v>
      </c>
      <c r="C60" s="222" t="b">
        <v>0</v>
      </c>
      <c r="D60" s="222" t="b">
        <v>0</v>
      </c>
      <c r="E60" s="222" t="b">
        <v>0</v>
      </c>
      <c r="F60" s="222" t="b">
        <v>0</v>
      </c>
      <c r="G60" s="222" t="b">
        <v>0</v>
      </c>
      <c r="H60" s="222" t="b">
        <v>0</v>
      </c>
      <c r="I60" s="222" t="b">
        <v>0</v>
      </c>
      <c r="J60" s="222" t="b">
        <v>0</v>
      </c>
      <c r="K60" s="222" t="b">
        <v>0</v>
      </c>
      <c r="L60" s="222" t="b">
        <v>0</v>
      </c>
      <c r="M60" s="222" t="b">
        <v>0</v>
      </c>
      <c r="N60" s="222" t="b">
        <v>0</v>
      </c>
      <c r="O60" s="222" t="b">
        <v>0</v>
      </c>
      <c r="P60" s="222" t="b">
        <v>0</v>
      </c>
      <c r="Q60" s="222" t="b">
        <v>0</v>
      </c>
      <c r="R60" s="222" t="b">
        <v>0</v>
      </c>
      <c r="S60" s="222" t="b">
        <v>0</v>
      </c>
      <c r="T60" s="222" t="b">
        <v>0</v>
      </c>
      <c r="U60" s="222" t="b">
        <v>0</v>
      </c>
      <c r="V60" s="222" t="b">
        <v>0</v>
      </c>
      <c r="W60" s="222" t="b">
        <v>0</v>
      </c>
      <c r="X60" s="222" t="b">
        <v>0</v>
      </c>
      <c r="Y60" s="222" t="b">
        <v>0</v>
      </c>
      <c r="Z60" s="222" t="b">
        <v>0</v>
      </c>
      <c r="AA60" s="222" t="b">
        <v>0</v>
      </c>
    </row>
    <row r="61" spans="1:27" ht="13.2">
      <c r="A61" s="222" t="s">
        <v>710</v>
      </c>
      <c r="B61" s="222" t="b">
        <v>0</v>
      </c>
      <c r="C61" s="222" t="b">
        <v>0</v>
      </c>
      <c r="D61" s="222" t="b">
        <v>0</v>
      </c>
      <c r="E61" s="222" t="b">
        <v>0</v>
      </c>
      <c r="F61" s="222" t="b">
        <v>0</v>
      </c>
      <c r="G61" s="222" t="b">
        <v>0</v>
      </c>
      <c r="H61" s="222" t="b">
        <v>0</v>
      </c>
      <c r="I61" s="222" t="b">
        <v>0</v>
      </c>
      <c r="J61" s="222" t="b">
        <v>0</v>
      </c>
      <c r="K61" s="222" t="b">
        <v>0</v>
      </c>
      <c r="L61" s="222" t="b">
        <v>0</v>
      </c>
      <c r="M61" s="222" t="b">
        <v>0</v>
      </c>
      <c r="N61" s="222" t="b">
        <v>0</v>
      </c>
      <c r="O61" s="222" t="b">
        <v>0</v>
      </c>
      <c r="P61" s="222" t="b">
        <v>0</v>
      </c>
      <c r="Q61" s="222" t="b">
        <v>0</v>
      </c>
      <c r="R61" s="222" t="b">
        <v>0</v>
      </c>
      <c r="S61" s="222" t="b">
        <v>0</v>
      </c>
      <c r="T61" s="222" t="b">
        <v>0</v>
      </c>
      <c r="U61" s="222" t="b">
        <v>0</v>
      </c>
      <c r="V61" s="222" t="b">
        <v>0</v>
      </c>
      <c r="W61" s="222" t="b">
        <v>0</v>
      </c>
      <c r="X61" s="222" t="b">
        <v>0</v>
      </c>
      <c r="Y61" s="222" t="b">
        <v>0</v>
      </c>
      <c r="Z61" s="222" t="b">
        <v>0</v>
      </c>
      <c r="AA61" s="222" t="b">
        <v>0</v>
      </c>
    </row>
    <row r="62" spans="1:27" ht="13.2">
      <c r="A62" s="222" t="s">
        <v>711</v>
      </c>
      <c r="B62" s="222" t="b">
        <v>0</v>
      </c>
      <c r="C62" s="222" t="b">
        <v>0</v>
      </c>
      <c r="D62" s="222" t="b">
        <v>0</v>
      </c>
      <c r="E62" s="222" t="b">
        <v>0</v>
      </c>
      <c r="F62" s="222" t="b">
        <v>0</v>
      </c>
      <c r="G62" s="222" t="b">
        <v>0</v>
      </c>
      <c r="H62" s="222" t="b">
        <v>0</v>
      </c>
      <c r="I62" s="222" t="b">
        <v>0</v>
      </c>
      <c r="J62" s="222" t="b">
        <v>0</v>
      </c>
      <c r="K62" s="222" t="b">
        <v>0</v>
      </c>
      <c r="L62" s="222" t="b">
        <v>0</v>
      </c>
      <c r="M62" s="222" t="b">
        <v>0</v>
      </c>
      <c r="N62" s="222" t="b">
        <v>0</v>
      </c>
      <c r="O62" s="222" t="b">
        <v>0</v>
      </c>
      <c r="P62" s="222" t="b">
        <v>0</v>
      </c>
      <c r="Q62" s="222" t="b">
        <v>0</v>
      </c>
      <c r="R62" s="222" t="b">
        <v>0</v>
      </c>
      <c r="S62" s="222" t="b">
        <v>0</v>
      </c>
      <c r="T62" s="222" t="b">
        <v>0</v>
      </c>
      <c r="U62" s="222" t="b">
        <v>0</v>
      </c>
      <c r="V62" s="222" t="b">
        <v>0</v>
      </c>
      <c r="W62" s="222" t="b">
        <v>0</v>
      </c>
      <c r="X62" s="222" t="b">
        <v>0</v>
      </c>
      <c r="Y62" s="222" t="b">
        <v>0</v>
      </c>
      <c r="Z62" s="222" t="b">
        <v>0</v>
      </c>
      <c r="AA62" s="222" t="b">
        <v>0</v>
      </c>
    </row>
    <row r="63" spans="1:27" ht="13.2">
      <c r="A63" s="222" t="s">
        <v>712</v>
      </c>
      <c r="B63" s="222" t="b">
        <v>0</v>
      </c>
      <c r="C63" s="222" t="b">
        <v>0</v>
      </c>
      <c r="D63" s="222" t="b">
        <v>0</v>
      </c>
      <c r="E63" s="222" t="b">
        <v>0</v>
      </c>
      <c r="F63" s="222" t="b">
        <v>0</v>
      </c>
      <c r="G63" s="222" t="b">
        <v>0</v>
      </c>
      <c r="H63" s="222" t="b">
        <v>0</v>
      </c>
      <c r="I63" s="222" t="b">
        <v>0</v>
      </c>
      <c r="J63" s="222" t="b">
        <v>0</v>
      </c>
      <c r="K63" s="222" t="b">
        <v>0</v>
      </c>
      <c r="L63" s="222" t="b">
        <v>0</v>
      </c>
      <c r="M63" s="222" t="b">
        <v>0</v>
      </c>
      <c r="N63" s="222" t="b">
        <v>0</v>
      </c>
      <c r="O63" s="222" t="b">
        <v>0</v>
      </c>
      <c r="P63" s="222" t="b">
        <v>0</v>
      </c>
      <c r="Q63" s="222" t="b">
        <v>0</v>
      </c>
      <c r="R63" s="222" t="b">
        <v>0</v>
      </c>
      <c r="S63" s="222" t="b">
        <v>0</v>
      </c>
      <c r="T63" s="222" t="b">
        <v>0</v>
      </c>
      <c r="U63" s="222" t="b">
        <v>0</v>
      </c>
      <c r="V63" s="222" t="b">
        <v>0</v>
      </c>
      <c r="W63" s="222" t="b">
        <v>0</v>
      </c>
      <c r="X63" s="222" t="b">
        <v>0</v>
      </c>
      <c r="Y63" s="222" t="b">
        <v>0</v>
      </c>
      <c r="Z63" s="222" t="b">
        <v>0</v>
      </c>
      <c r="AA63" s="222" t="b">
        <v>0</v>
      </c>
    </row>
    <row r="64" spans="1:27" ht="13.2">
      <c r="A64" s="222" t="s">
        <v>117</v>
      </c>
      <c r="B64" s="222" t="b">
        <v>0</v>
      </c>
      <c r="C64" s="222" t="b">
        <v>0</v>
      </c>
      <c r="D64" s="222" t="b">
        <v>0</v>
      </c>
      <c r="E64" s="222" t="b">
        <v>0</v>
      </c>
      <c r="F64" s="222" t="b">
        <v>0</v>
      </c>
      <c r="G64" s="222" t="b">
        <v>0</v>
      </c>
      <c r="H64" s="222" t="b">
        <v>0</v>
      </c>
      <c r="I64" s="222" t="b">
        <v>0</v>
      </c>
      <c r="J64" s="222" t="b">
        <v>0</v>
      </c>
      <c r="K64" s="222" t="b">
        <v>0</v>
      </c>
      <c r="L64" s="222" t="b">
        <v>0</v>
      </c>
      <c r="M64" s="222" t="b">
        <v>0</v>
      </c>
      <c r="N64" s="222" t="b">
        <v>0</v>
      </c>
      <c r="O64" s="222" t="b">
        <v>0</v>
      </c>
      <c r="P64" s="222" t="b">
        <v>0</v>
      </c>
      <c r="Q64" s="222" t="b">
        <v>0</v>
      </c>
      <c r="R64" s="222" t="b">
        <v>0</v>
      </c>
      <c r="S64" s="222" t="b">
        <v>0</v>
      </c>
      <c r="T64" s="222" t="b">
        <v>0</v>
      </c>
      <c r="U64" s="222" t="b">
        <v>0</v>
      </c>
      <c r="V64" s="222" t="b">
        <v>0</v>
      </c>
      <c r="W64" s="222" t="b">
        <v>0</v>
      </c>
      <c r="X64" s="222" t="b">
        <v>0</v>
      </c>
      <c r="Y64" s="222" t="b">
        <v>0</v>
      </c>
      <c r="Z64" s="222" t="b">
        <v>0</v>
      </c>
      <c r="AA64" s="222" t="b">
        <v>0</v>
      </c>
    </row>
    <row r="65" spans="1:27" ht="13.2">
      <c r="A65" s="222" t="s">
        <v>113</v>
      </c>
      <c r="B65" s="222" t="b">
        <v>0</v>
      </c>
      <c r="C65" s="222" t="b">
        <v>0</v>
      </c>
      <c r="D65" s="222" t="b">
        <v>0</v>
      </c>
      <c r="E65" s="222" t="b">
        <v>0</v>
      </c>
      <c r="F65" s="222" t="b">
        <v>0</v>
      </c>
      <c r="G65" s="222" t="b">
        <v>0</v>
      </c>
      <c r="H65" s="222" t="b">
        <v>0</v>
      </c>
      <c r="I65" s="222" t="b">
        <v>0</v>
      </c>
      <c r="J65" s="222" t="b">
        <v>0</v>
      </c>
      <c r="K65" s="222" t="b">
        <v>0</v>
      </c>
      <c r="L65" s="222" t="b">
        <v>0</v>
      </c>
      <c r="M65" s="222" t="b">
        <v>0</v>
      </c>
      <c r="N65" s="222" t="b">
        <v>0</v>
      </c>
      <c r="O65" s="222" t="b">
        <v>0</v>
      </c>
      <c r="P65" s="222" t="b">
        <v>0</v>
      </c>
      <c r="Q65" s="222" t="b">
        <v>0</v>
      </c>
      <c r="R65" s="222" t="b">
        <v>0</v>
      </c>
      <c r="S65" s="222" t="b">
        <v>0</v>
      </c>
      <c r="T65" s="222" t="b">
        <v>0</v>
      </c>
      <c r="U65" s="222" t="b">
        <v>0</v>
      </c>
      <c r="V65" s="222" t="b">
        <v>0</v>
      </c>
      <c r="W65" s="222" t="b">
        <v>0</v>
      </c>
      <c r="X65" s="222" t="b">
        <v>0</v>
      </c>
      <c r="Y65" s="222" t="b">
        <v>0</v>
      </c>
      <c r="Z65" s="222" t="b">
        <v>0</v>
      </c>
      <c r="AA65" s="222" t="b">
        <v>0</v>
      </c>
    </row>
    <row r="66" spans="1:27" ht="13.2">
      <c r="A66" s="222" t="s">
        <v>159</v>
      </c>
      <c r="B66" s="222" t="b">
        <v>0</v>
      </c>
      <c r="C66" s="222" t="b">
        <v>0</v>
      </c>
      <c r="D66" s="222" t="b">
        <v>0</v>
      </c>
      <c r="E66" s="222" t="b">
        <v>0</v>
      </c>
      <c r="F66" s="222" t="b">
        <v>0</v>
      </c>
      <c r="G66" s="222" t="b">
        <v>0</v>
      </c>
      <c r="H66" s="222" t="b">
        <v>0</v>
      </c>
      <c r="I66" s="222" t="b">
        <v>0</v>
      </c>
      <c r="J66" s="222" t="b">
        <v>0</v>
      </c>
      <c r="K66" s="222" t="b">
        <v>0</v>
      </c>
      <c r="L66" s="222" t="b">
        <v>0</v>
      </c>
      <c r="M66" s="222" t="b">
        <v>0</v>
      </c>
      <c r="N66" s="222" t="b">
        <v>0</v>
      </c>
      <c r="O66" s="222" t="b">
        <v>0</v>
      </c>
      <c r="P66" s="222" t="b">
        <v>0</v>
      </c>
      <c r="Q66" s="222" t="b">
        <v>0</v>
      </c>
      <c r="R66" s="222" t="b">
        <v>0</v>
      </c>
      <c r="S66" s="222" t="b">
        <v>0</v>
      </c>
      <c r="T66" s="222" t="b">
        <v>0</v>
      </c>
      <c r="U66" s="222" t="b">
        <v>0</v>
      </c>
      <c r="V66" s="222" t="b">
        <v>0</v>
      </c>
      <c r="W66" s="222" t="b">
        <v>0</v>
      </c>
      <c r="X66" s="222" t="b">
        <v>0</v>
      </c>
      <c r="Y66" s="222" t="b">
        <v>0</v>
      </c>
      <c r="Z66" s="222" t="b">
        <v>0</v>
      </c>
      <c r="AA66" s="222" t="b">
        <v>0</v>
      </c>
    </row>
    <row r="67" spans="1:27" ht="13.2">
      <c r="A67" s="222" t="s">
        <v>136</v>
      </c>
      <c r="B67" s="222" t="b">
        <v>0</v>
      </c>
      <c r="C67" s="222" t="b">
        <v>0</v>
      </c>
      <c r="D67" s="222" t="b">
        <v>0</v>
      </c>
      <c r="E67" s="222" t="b">
        <v>0</v>
      </c>
      <c r="F67" s="222" t="b">
        <v>0</v>
      </c>
      <c r="G67" s="222" t="b">
        <v>0</v>
      </c>
      <c r="H67" s="222" t="b">
        <v>0</v>
      </c>
      <c r="I67" s="222" t="b">
        <v>0</v>
      </c>
      <c r="J67" s="222" t="b">
        <v>0</v>
      </c>
      <c r="K67" s="222" t="b">
        <v>0</v>
      </c>
      <c r="L67" s="222" t="b">
        <v>0</v>
      </c>
      <c r="M67" s="222" t="b">
        <v>0</v>
      </c>
      <c r="N67" s="222" t="b">
        <v>0</v>
      </c>
      <c r="O67" s="222" t="b">
        <v>0</v>
      </c>
      <c r="P67" s="222" t="b">
        <v>0</v>
      </c>
      <c r="Q67" s="222" t="b">
        <v>0</v>
      </c>
      <c r="R67" s="222" t="b">
        <v>0</v>
      </c>
      <c r="S67" s="222" t="b">
        <v>0</v>
      </c>
      <c r="T67" s="222" t="b">
        <v>0</v>
      </c>
      <c r="U67" s="222" t="b">
        <v>0</v>
      </c>
      <c r="V67" s="222" t="b">
        <v>0</v>
      </c>
      <c r="W67" s="222" t="b">
        <v>0</v>
      </c>
      <c r="X67" s="222" t="b">
        <v>0</v>
      </c>
      <c r="Y67" s="222" t="b">
        <v>0</v>
      </c>
      <c r="Z67" s="222" t="b">
        <v>0</v>
      </c>
      <c r="AA67" s="222" t="b">
        <v>0</v>
      </c>
    </row>
    <row r="68" spans="1:27" ht="13.2">
      <c r="A68" s="222" t="s">
        <v>713</v>
      </c>
      <c r="B68" s="222" t="b">
        <v>0</v>
      </c>
      <c r="C68" s="222" t="b">
        <v>0</v>
      </c>
      <c r="D68" s="222" t="b">
        <v>0</v>
      </c>
      <c r="E68" s="222" t="b">
        <v>0</v>
      </c>
      <c r="F68" s="222" t="b">
        <v>0</v>
      </c>
      <c r="G68" s="222" t="b">
        <v>0</v>
      </c>
      <c r="H68" s="222" t="b">
        <v>0</v>
      </c>
      <c r="I68" s="222" t="b">
        <v>0</v>
      </c>
      <c r="J68" s="222" t="b">
        <v>0</v>
      </c>
      <c r="K68" s="222" t="b">
        <v>0</v>
      </c>
      <c r="L68" s="222" t="b">
        <v>0</v>
      </c>
      <c r="M68" s="222" t="b">
        <v>0</v>
      </c>
      <c r="N68" s="222" t="b">
        <v>0</v>
      </c>
      <c r="O68" s="222" t="b">
        <v>0</v>
      </c>
      <c r="P68" s="222" t="b">
        <v>0</v>
      </c>
      <c r="Q68" s="222" t="b">
        <v>0</v>
      </c>
      <c r="R68" s="222" t="b">
        <v>0</v>
      </c>
      <c r="S68" s="222" t="b">
        <v>0</v>
      </c>
      <c r="T68" s="222" t="b">
        <v>0</v>
      </c>
      <c r="U68" s="222" t="b">
        <v>0</v>
      </c>
      <c r="V68" s="222" t="b">
        <v>0</v>
      </c>
      <c r="W68" s="222" t="b">
        <v>0</v>
      </c>
      <c r="X68" s="222" t="b">
        <v>0</v>
      </c>
      <c r="Y68" s="222" t="b">
        <v>0</v>
      </c>
      <c r="Z68" s="222" t="b">
        <v>0</v>
      </c>
      <c r="AA68" s="222" t="b">
        <v>0</v>
      </c>
    </row>
    <row r="69" spans="1:27" ht="13.2">
      <c r="A69" s="222" t="s">
        <v>714</v>
      </c>
      <c r="B69" s="222" t="b">
        <v>0</v>
      </c>
      <c r="C69" s="222" t="b">
        <v>0</v>
      </c>
      <c r="D69" s="222" t="b">
        <v>0</v>
      </c>
      <c r="E69" s="222" t="b">
        <v>0</v>
      </c>
      <c r="F69" s="222" t="b">
        <v>0</v>
      </c>
      <c r="G69" s="222" t="b">
        <v>0</v>
      </c>
      <c r="H69" s="222" t="b">
        <v>0</v>
      </c>
      <c r="I69" s="222" t="b">
        <v>0</v>
      </c>
      <c r="J69" s="222" t="b">
        <v>0</v>
      </c>
      <c r="K69" s="222" t="b">
        <v>0</v>
      </c>
      <c r="L69" s="222" t="b">
        <v>0</v>
      </c>
      <c r="M69" s="222" t="b">
        <v>0</v>
      </c>
      <c r="N69" s="222" t="b">
        <v>0</v>
      </c>
      <c r="O69" s="222" t="b">
        <v>0</v>
      </c>
      <c r="P69" s="222" t="b">
        <v>0</v>
      </c>
      <c r="Q69" s="222" t="b">
        <v>0</v>
      </c>
      <c r="R69" s="222" t="b">
        <v>0</v>
      </c>
      <c r="S69" s="222" t="b">
        <v>0</v>
      </c>
      <c r="T69" s="222" t="b">
        <v>0</v>
      </c>
      <c r="U69" s="222" t="b">
        <v>0</v>
      </c>
      <c r="V69" s="222" t="b">
        <v>0</v>
      </c>
      <c r="W69" s="222" t="b">
        <v>0</v>
      </c>
      <c r="X69" s="222" t="b">
        <v>0</v>
      </c>
      <c r="Y69" s="222" t="b">
        <v>0</v>
      </c>
      <c r="Z69" s="222" t="b">
        <v>0</v>
      </c>
      <c r="AA69" s="222" t="b">
        <v>0</v>
      </c>
    </row>
    <row r="70" spans="1:27" ht="13.2">
      <c r="A70" s="222" t="s">
        <v>715</v>
      </c>
      <c r="B70" s="222" t="b">
        <v>0</v>
      </c>
      <c r="C70" s="222" t="b">
        <v>0</v>
      </c>
      <c r="D70" s="222" t="b">
        <v>0</v>
      </c>
      <c r="E70" s="222" t="b">
        <v>0</v>
      </c>
      <c r="F70" s="222" t="b">
        <v>0</v>
      </c>
      <c r="G70" s="222" t="b">
        <v>0</v>
      </c>
      <c r="H70" s="222" t="b">
        <v>0</v>
      </c>
      <c r="I70" s="222" t="b">
        <v>0</v>
      </c>
      <c r="J70" s="222" t="b">
        <v>0</v>
      </c>
      <c r="K70" s="222" t="b">
        <v>0</v>
      </c>
      <c r="L70" s="222" t="b">
        <v>0</v>
      </c>
      <c r="M70" s="222" t="b">
        <v>0</v>
      </c>
      <c r="N70" s="222" t="b">
        <v>0</v>
      </c>
      <c r="O70" s="222" t="b">
        <v>0</v>
      </c>
      <c r="P70" s="222" t="b">
        <v>0</v>
      </c>
      <c r="Q70" s="222" t="b">
        <v>0</v>
      </c>
      <c r="R70" s="222" t="b">
        <v>0</v>
      </c>
      <c r="S70" s="222" t="b">
        <v>0</v>
      </c>
      <c r="T70" s="222" t="b">
        <v>0</v>
      </c>
      <c r="U70" s="222" t="b">
        <v>0</v>
      </c>
      <c r="V70" s="222" t="b">
        <v>0</v>
      </c>
      <c r="W70" s="222" t="b">
        <v>0</v>
      </c>
      <c r="X70" s="222" t="b">
        <v>0</v>
      </c>
      <c r="Y70" s="222" t="b">
        <v>0</v>
      </c>
      <c r="Z70" s="222" t="b">
        <v>0</v>
      </c>
      <c r="AA70" s="222" t="b">
        <v>0</v>
      </c>
    </row>
    <row r="71" spans="1:27" ht="13.2">
      <c r="A71" s="222" t="s">
        <v>716</v>
      </c>
      <c r="B71" s="222" t="b">
        <v>0</v>
      </c>
      <c r="C71" s="222" t="b">
        <v>0</v>
      </c>
      <c r="D71" s="222" t="b">
        <v>0</v>
      </c>
      <c r="E71" s="222" t="b">
        <v>0</v>
      </c>
      <c r="F71" s="222" t="b">
        <v>0</v>
      </c>
      <c r="G71" s="222" t="b">
        <v>0</v>
      </c>
      <c r="H71" s="222" t="b">
        <v>0</v>
      </c>
      <c r="I71" s="222" t="b">
        <v>0</v>
      </c>
      <c r="J71" s="222" t="b">
        <v>0</v>
      </c>
      <c r="K71" s="222" t="b">
        <v>0</v>
      </c>
      <c r="L71" s="222" t="b">
        <v>0</v>
      </c>
      <c r="M71" s="222" t="b">
        <v>0</v>
      </c>
      <c r="N71" s="222" t="b">
        <v>0</v>
      </c>
      <c r="O71" s="222" t="b">
        <v>0</v>
      </c>
      <c r="P71" s="222" t="b">
        <v>0</v>
      </c>
      <c r="Q71" s="222" t="b">
        <v>0</v>
      </c>
      <c r="R71" s="222" t="b">
        <v>0</v>
      </c>
      <c r="S71" s="222" t="b">
        <v>0</v>
      </c>
      <c r="T71" s="222" t="b">
        <v>0</v>
      </c>
      <c r="U71" s="222" t="b">
        <v>0</v>
      </c>
      <c r="V71" s="222" t="b">
        <v>0</v>
      </c>
      <c r="W71" s="222" t="b">
        <v>0</v>
      </c>
      <c r="X71" s="222" t="b">
        <v>0</v>
      </c>
      <c r="Y71" s="222" t="b">
        <v>0</v>
      </c>
      <c r="Z71" s="222" t="b">
        <v>0</v>
      </c>
      <c r="AA71" s="222" t="b">
        <v>0</v>
      </c>
    </row>
    <row r="72" spans="1:27" ht="13.2">
      <c r="A72" s="222" t="s">
        <v>717</v>
      </c>
      <c r="B72" s="222" t="b">
        <v>0</v>
      </c>
      <c r="C72" s="222" t="b">
        <v>0</v>
      </c>
      <c r="D72" s="222" t="b">
        <v>0</v>
      </c>
      <c r="E72" s="222" t="b">
        <v>0</v>
      </c>
      <c r="F72" s="222" t="b">
        <v>0</v>
      </c>
      <c r="G72" s="222" t="b">
        <v>0</v>
      </c>
      <c r="H72" s="222" t="b">
        <v>0</v>
      </c>
      <c r="I72" s="222" t="b">
        <v>0</v>
      </c>
      <c r="J72" s="222" t="b">
        <v>0</v>
      </c>
      <c r="K72" s="222" t="b">
        <v>0</v>
      </c>
      <c r="L72" s="222" t="b">
        <v>0</v>
      </c>
      <c r="M72" s="222" t="b">
        <v>0</v>
      </c>
      <c r="N72" s="222" t="b">
        <v>0</v>
      </c>
      <c r="O72" s="222" t="b">
        <v>0</v>
      </c>
      <c r="P72" s="222" t="b">
        <v>0</v>
      </c>
      <c r="Q72" s="222" t="b">
        <v>0</v>
      </c>
      <c r="R72" s="222" t="b">
        <v>0</v>
      </c>
      <c r="S72" s="222" t="b">
        <v>0</v>
      </c>
      <c r="T72" s="222" t="b">
        <v>0</v>
      </c>
      <c r="U72" s="222" t="b">
        <v>0</v>
      </c>
      <c r="V72" s="222" t="b">
        <v>0</v>
      </c>
      <c r="W72" s="222" t="b">
        <v>0</v>
      </c>
      <c r="X72" s="222" t="b">
        <v>0</v>
      </c>
      <c r="Y72" s="222" t="b">
        <v>0</v>
      </c>
      <c r="Z72" s="222" t="b">
        <v>0</v>
      </c>
      <c r="AA72" s="222" t="b">
        <v>0</v>
      </c>
    </row>
    <row r="73" spans="1:27" ht="13.2">
      <c r="A73" s="222" t="s">
        <v>718</v>
      </c>
      <c r="B73" s="222" t="b">
        <v>0</v>
      </c>
      <c r="C73" s="222" t="b">
        <v>0</v>
      </c>
      <c r="D73" s="222" t="b">
        <v>0</v>
      </c>
      <c r="E73" s="222" t="b">
        <v>0</v>
      </c>
      <c r="F73" s="222" t="b">
        <v>0</v>
      </c>
      <c r="G73" s="222" t="b">
        <v>0</v>
      </c>
      <c r="H73" s="222" t="b">
        <v>0</v>
      </c>
      <c r="I73" s="222" t="b">
        <v>0</v>
      </c>
      <c r="J73" s="222" t="b">
        <v>0</v>
      </c>
      <c r="K73" s="222" t="b">
        <v>0</v>
      </c>
      <c r="L73" s="222" t="b">
        <v>0</v>
      </c>
      <c r="M73" s="222" t="b">
        <v>0</v>
      </c>
      <c r="N73" s="222" t="b">
        <v>0</v>
      </c>
      <c r="O73" s="222" t="b">
        <v>0</v>
      </c>
      <c r="P73" s="222" t="b">
        <v>0</v>
      </c>
      <c r="Q73" s="222" t="b">
        <v>0</v>
      </c>
      <c r="R73" s="222" t="b">
        <v>0</v>
      </c>
      <c r="S73" s="222" t="b">
        <v>0</v>
      </c>
      <c r="T73" s="222" t="b">
        <v>0</v>
      </c>
      <c r="U73" s="222" t="b">
        <v>0</v>
      </c>
      <c r="V73" s="222" t="b">
        <v>0</v>
      </c>
      <c r="W73" s="222" t="b">
        <v>0</v>
      </c>
      <c r="X73" s="222" t="b">
        <v>0</v>
      </c>
      <c r="Y73" s="222" t="b">
        <v>0</v>
      </c>
      <c r="Z73" s="222" t="b">
        <v>0</v>
      </c>
      <c r="AA73" s="222" t="b">
        <v>0</v>
      </c>
    </row>
    <row r="74" spans="1:27" ht="13.2">
      <c r="A74" s="222" t="s">
        <v>719</v>
      </c>
      <c r="B74" s="222" t="b">
        <v>0</v>
      </c>
      <c r="C74" s="222" t="b">
        <v>0</v>
      </c>
      <c r="D74" s="222" t="b">
        <v>0</v>
      </c>
      <c r="E74" s="222" t="b">
        <v>0</v>
      </c>
      <c r="F74" s="222" t="b">
        <v>0</v>
      </c>
      <c r="G74" s="222" t="b">
        <v>0</v>
      </c>
      <c r="H74" s="222" t="b">
        <v>0</v>
      </c>
      <c r="I74" s="222" t="b">
        <v>0</v>
      </c>
      <c r="J74" s="222" t="b">
        <v>0</v>
      </c>
      <c r="K74" s="222" t="b">
        <v>0</v>
      </c>
      <c r="L74" s="222" t="b">
        <v>0</v>
      </c>
      <c r="M74" s="222" t="b">
        <v>0</v>
      </c>
      <c r="N74" s="222" t="b">
        <v>0</v>
      </c>
      <c r="O74" s="222" t="b">
        <v>0</v>
      </c>
      <c r="P74" s="222" t="b">
        <v>0</v>
      </c>
      <c r="Q74" s="222" t="b">
        <v>0</v>
      </c>
      <c r="R74" s="222" t="b">
        <v>0</v>
      </c>
      <c r="S74" s="222" t="b">
        <v>0</v>
      </c>
      <c r="T74" s="222" t="b">
        <v>0</v>
      </c>
      <c r="U74" s="222" t="b">
        <v>0</v>
      </c>
      <c r="V74" s="222" t="b">
        <v>0</v>
      </c>
      <c r="W74" s="222" t="b">
        <v>0</v>
      </c>
      <c r="X74" s="222" t="b">
        <v>0</v>
      </c>
      <c r="Y74" s="222" t="b">
        <v>0</v>
      </c>
      <c r="Z74" s="222" t="b">
        <v>0</v>
      </c>
      <c r="AA74" s="222" t="b">
        <v>0</v>
      </c>
    </row>
    <row r="75" spans="1:27" ht="13.2">
      <c r="A75" s="222" t="s">
        <v>154</v>
      </c>
      <c r="B75" s="222" t="b">
        <v>1</v>
      </c>
      <c r="C75" s="222" t="b">
        <v>1</v>
      </c>
      <c r="D75" s="222" t="b">
        <v>1</v>
      </c>
      <c r="E75" s="222" t="b">
        <v>1</v>
      </c>
      <c r="F75" s="222" t="b">
        <v>1</v>
      </c>
      <c r="G75" s="222" t="b">
        <v>1</v>
      </c>
      <c r="H75" s="222" t="b">
        <v>1</v>
      </c>
      <c r="I75" s="222" t="b">
        <v>1</v>
      </c>
      <c r="J75" s="222" t="b">
        <v>1</v>
      </c>
      <c r="K75" s="222" t="b">
        <v>1</v>
      </c>
      <c r="L75" s="222" t="b">
        <v>1</v>
      </c>
      <c r="M75" s="222" t="b">
        <v>1</v>
      </c>
      <c r="N75" s="222" t="b">
        <v>1</v>
      </c>
      <c r="O75" s="222" t="b">
        <v>1</v>
      </c>
      <c r="P75" s="222" t="b">
        <v>1</v>
      </c>
      <c r="Q75" s="222" t="b">
        <v>1</v>
      </c>
      <c r="R75" s="222" t="b">
        <v>1</v>
      </c>
      <c r="S75" s="222" t="b">
        <v>1</v>
      </c>
      <c r="T75" s="222" t="b">
        <v>1</v>
      </c>
      <c r="U75" s="222" t="b">
        <v>1</v>
      </c>
      <c r="V75" s="222" t="b">
        <v>1</v>
      </c>
      <c r="W75" s="222" t="b">
        <v>1</v>
      </c>
      <c r="X75" s="222" t="b">
        <v>1</v>
      </c>
      <c r="Y75" s="222" t="b">
        <v>1</v>
      </c>
      <c r="Z75" s="222" t="b">
        <v>1</v>
      </c>
      <c r="AA75" s="222" t="b">
        <v>1</v>
      </c>
    </row>
    <row r="76" spans="1:27" ht="13.2">
      <c r="A76" s="222" t="s">
        <v>720</v>
      </c>
      <c r="B76" s="222" t="b">
        <v>0</v>
      </c>
      <c r="C76" s="222" t="b">
        <v>0</v>
      </c>
      <c r="D76" s="222" t="b">
        <v>0</v>
      </c>
      <c r="E76" s="222" t="b">
        <v>0</v>
      </c>
      <c r="F76" s="222" t="b">
        <v>0</v>
      </c>
      <c r="G76" s="222" t="b">
        <v>0</v>
      </c>
      <c r="H76" s="222" t="b">
        <v>0</v>
      </c>
      <c r="I76" s="222" t="b">
        <v>0</v>
      </c>
      <c r="J76" s="222" t="b">
        <v>0</v>
      </c>
      <c r="K76" s="222" t="b">
        <v>0</v>
      </c>
      <c r="L76" s="222" t="b">
        <v>0</v>
      </c>
      <c r="M76" s="222" t="b">
        <v>0</v>
      </c>
      <c r="N76" s="222" t="b">
        <v>0</v>
      </c>
      <c r="O76" s="222" t="b">
        <v>0</v>
      </c>
      <c r="P76" s="222" t="b">
        <v>0</v>
      </c>
      <c r="Q76" s="222" t="b">
        <v>0</v>
      </c>
      <c r="R76" s="222" t="b">
        <v>0</v>
      </c>
      <c r="S76" s="222" t="b">
        <v>0</v>
      </c>
      <c r="T76" s="222" t="b">
        <v>0</v>
      </c>
      <c r="U76" s="222" t="b">
        <v>0</v>
      </c>
      <c r="V76" s="222" t="b">
        <v>0</v>
      </c>
      <c r="W76" s="222" t="b">
        <v>0</v>
      </c>
      <c r="X76" s="222" t="b">
        <v>0</v>
      </c>
      <c r="Y76" s="222" t="b">
        <v>0</v>
      </c>
      <c r="Z76" s="222" t="b">
        <v>0</v>
      </c>
      <c r="AA76" s="222" t="b">
        <v>0</v>
      </c>
    </row>
    <row r="77" spans="1:27" ht="13.2">
      <c r="A77" s="222" t="s">
        <v>115</v>
      </c>
      <c r="B77" s="222" t="b">
        <v>0</v>
      </c>
      <c r="C77" s="222" t="b">
        <v>0</v>
      </c>
      <c r="D77" s="222" t="b">
        <v>0</v>
      </c>
      <c r="E77" s="222" t="b">
        <v>0</v>
      </c>
      <c r="F77" s="222" t="b">
        <v>0</v>
      </c>
      <c r="G77" s="222" t="b">
        <v>0</v>
      </c>
      <c r="H77" s="222" t="b">
        <v>0</v>
      </c>
      <c r="I77" s="222" t="b">
        <v>0</v>
      </c>
      <c r="J77" s="222" t="b">
        <v>0</v>
      </c>
      <c r="K77" s="222" t="b">
        <v>0</v>
      </c>
      <c r="L77" s="222" t="b">
        <v>0</v>
      </c>
      <c r="M77" s="222" t="b">
        <v>0</v>
      </c>
      <c r="N77" s="222" t="b">
        <v>0</v>
      </c>
      <c r="O77" s="222" t="b">
        <v>0</v>
      </c>
      <c r="P77" s="222" t="b">
        <v>0</v>
      </c>
      <c r="Q77" s="222" t="b">
        <v>0</v>
      </c>
      <c r="R77" s="222" t="b">
        <v>0</v>
      </c>
      <c r="S77" s="222" t="b">
        <v>0</v>
      </c>
      <c r="T77" s="222" t="b">
        <v>0</v>
      </c>
      <c r="U77" s="222" t="b">
        <v>0</v>
      </c>
      <c r="V77" s="222" t="b">
        <v>0</v>
      </c>
      <c r="W77" s="222" t="b">
        <v>0</v>
      </c>
      <c r="X77" s="222" t="b">
        <v>0</v>
      </c>
      <c r="Y77" s="222" t="b">
        <v>0</v>
      </c>
      <c r="Z77" s="222" t="b">
        <v>0</v>
      </c>
      <c r="AA77" s="222" t="b">
        <v>0</v>
      </c>
    </row>
    <row r="78" spans="1:27" ht="13.2">
      <c r="A78" s="222" t="s">
        <v>721</v>
      </c>
      <c r="B78" s="222" t="b">
        <v>0</v>
      </c>
      <c r="C78" s="222" t="b">
        <v>0</v>
      </c>
      <c r="D78" s="222" t="b">
        <v>0</v>
      </c>
      <c r="E78" s="222" t="b">
        <v>0</v>
      </c>
      <c r="F78" s="222" t="b">
        <v>0</v>
      </c>
      <c r="G78" s="222" t="b">
        <v>0</v>
      </c>
      <c r="H78" s="222" t="b">
        <v>0</v>
      </c>
      <c r="I78" s="222" t="b">
        <v>0</v>
      </c>
      <c r="J78" s="222" t="b">
        <v>0</v>
      </c>
      <c r="K78" s="222" t="b">
        <v>0</v>
      </c>
      <c r="L78" s="222" t="b">
        <v>0</v>
      </c>
      <c r="M78" s="222" t="b">
        <v>0</v>
      </c>
      <c r="N78" s="222" t="b">
        <v>0</v>
      </c>
      <c r="O78" s="222" t="b">
        <v>0</v>
      </c>
      <c r="P78" s="222" t="b">
        <v>0</v>
      </c>
      <c r="Q78" s="222" t="b">
        <v>0</v>
      </c>
      <c r="R78" s="222" t="b">
        <v>0</v>
      </c>
      <c r="S78" s="222" t="b">
        <v>0</v>
      </c>
      <c r="T78" s="222" t="b">
        <v>0</v>
      </c>
      <c r="U78" s="222" t="b">
        <v>0</v>
      </c>
      <c r="V78" s="222" t="b">
        <v>0</v>
      </c>
      <c r="W78" s="222" t="b">
        <v>0</v>
      </c>
      <c r="X78" s="222" t="b">
        <v>0</v>
      </c>
      <c r="Y78" s="222" t="b">
        <v>0</v>
      </c>
      <c r="Z78" s="222" t="b">
        <v>0</v>
      </c>
      <c r="AA78" s="222" t="b">
        <v>0</v>
      </c>
    </row>
    <row r="79" spans="1:27" ht="13.2">
      <c r="A79" s="222" t="s">
        <v>722</v>
      </c>
      <c r="B79" s="222" t="b">
        <v>0</v>
      </c>
      <c r="C79" s="222" t="b">
        <v>0</v>
      </c>
      <c r="D79" s="222" t="b">
        <v>0</v>
      </c>
      <c r="E79" s="222" t="b">
        <v>0</v>
      </c>
      <c r="F79" s="222" t="b">
        <v>0</v>
      </c>
      <c r="G79" s="222" t="b">
        <v>0</v>
      </c>
      <c r="H79" s="222" t="b">
        <v>0</v>
      </c>
      <c r="I79" s="222" t="b">
        <v>0</v>
      </c>
      <c r="J79" s="222" t="b">
        <v>0</v>
      </c>
      <c r="K79" s="222" t="b">
        <v>0</v>
      </c>
      <c r="L79" s="222" t="b">
        <v>0</v>
      </c>
      <c r="M79" s="222" t="b">
        <v>0</v>
      </c>
      <c r="N79" s="222" t="b">
        <v>0</v>
      </c>
      <c r="O79" s="222" t="b">
        <v>0</v>
      </c>
      <c r="P79" s="222" t="b">
        <v>0</v>
      </c>
      <c r="Q79" s="222" t="b">
        <v>0</v>
      </c>
      <c r="R79" s="222" t="b">
        <v>0</v>
      </c>
      <c r="S79" s="222" t="b">
        <v>0</v>
      </c>
      <c r="T79" s="222" t="b">
        <v>0</v>
      </c>
      <c r="U79" s="222" t="b">
        <v>0</v>
      </c>
      <c r="V79" s="222" t="b">
        <v>0</v>
      </c>
      <c r="W79" s="222" t="b">
        <v>0</v>
      </c>
      <c r="X79" s="222" t="b">
        <v>0</v>
      </c>
      <c r="Y79" s="222" t="b">
        <v>0</v>
      </c>
      <c r="Z79" s="222" t="b">
        <v>0</v>
      </c>
      <c r="AA79" s="222" t="b">
        <v>0</v>
      </c>
    </row>
    <row r="80" spans="1:27" ht="13.2">
      <c r="A80" s="222" t="s">
        <v>723</v>
      </c>
      <c r="B80" s="222" t="b">
        <v>0</v>
      </c>
      <c r="C80" s="222" t="b">
        <v>0</v>
      </c>
      <c r="D80" s="222" t="b">
        <v>0</v>
      </c>
      <c r="E80" s="222" t="b">
        <v>0</v>
      </c>
      <c r="F80" s="222" t="b">
        <v>0</v>
      </c>
      <c r="G80" s="222" t="b">
        <v>0</v>
      </c>
      <c r="H80" s="222" t="b">
        <v>0</v>
      </c>
      <c r="I80" s="222" t="b">
        <v>0</v>
      </c>
      <c r="J80" s="222" t="b">
        <v>0</v>
      </c>
      <c r="K80" s="222" t="b">
        <v>0</v>
      </c>
      <c r="L80" s="222" t="b">
        <v>0</v>
      </c>
      <c r="M80" s="222" t="b">
        <v>0</v>
      </c>
      <c r="N80" s="222" t="b">
        <v>0</v>
      </c>
      <c r="O80" s="222" t="b">
        <v>0</v>
      </c>
      <c r="P80" s="222" t="b">
        <v>0</v>
      </c>
      <c r="Q80" s="222" t="b">
        <v>0</v>
      </c>
      <c r="R80" s="222" t="b">
        <v>0</v>
      </c>
      <c r="S80" s="222" t="b">
        <v>0</v>
      </c>
      <c r="T80" s="222" t="b">
        <v>0</v>
      </c>
      <c r="U80" s="222" t="b">
        <v>0</v>
      </c>
      <c r="V80" s="222" t="b">
        <v>0</v>
      </c>
      <c r="W80" s="222" t="b">
        <v>0</v>
      </c>
      <c r="X80" s="222" t="b">
        <v>0</v>
      </c>
      <c r="Y80" s="222" t="b">
        <v>0</v>
      </c>
      <c r="Z80" s="222" t="b">
        <v>0</v>
      </c>
      <c r="AA80" s="222" t="b">
        <v>0</v>
      </c>
    </row>
    <row r="81" spans="1:27" ht="13.2">
      <c r="A81" s="222" t="s">
        <v>724</v>
      </c>
      <c r="B81" s="222" t="b">
        <v>0</v>
      </c>
      <c r="C81" s="222" t="b">
        <v>0</v>
      </c>
      <c r="D81" s="222" t="b">
        <v>0</v>
      </c>
      <c r="E81" s="222" t="b">
        <v>0</v>
      </c>
      <c r="F81" s="222" t="b">
        <v>0</v>
      </c>
      <c r="G81" s="222" t="b">
        <v>0</v>
      </c>
      <c r="H81" s="222" t="b">
        <v>0</v>
      </c>
      <c r="I81" s="222" t="b">
        <v>0</v>
      </c>
      <c r="J81" s="222" t="b">
        <v>0</v>
      </c>
      <c r="K81" s="222" t="b">
        <v>0</v>
      </c>
      <c r="L81" s="222" t="b">
        <v>0</v>
      </c>
      <c r="M81" s="222" t="b">
        <v>0</v>
      </c>
      <c r="N81" s="222" t="b">
        <v>0</v>
      </c>
      <c r="O81" s="222" t="b">
        <v>0</v>
      </c>
      <c r="P81" s="222" t="b">
        <v>0</v>
      </c>
      <c r="Q81" s="222" t="b">
        <v>0</v>
      </c>
      <c r="R81" s="222" t="b">
        <v>0</v>
      </c>
      <c r="S81" s="222" t="b">
        <v>0</v>
      </c>
      <c r="T81" s="222" t="b">
        <v>0</v>
      </c>
      <c r="U81" s="222" t="b">
        <v>0</v>
      </c>
      <c r="V81" s="222" t="b">
        <v>0</v>
      </c>
      <c r="W81" s="222" t="b">
        <v>0</v>
      </c>
      <c r="X81" s="222" t="b">
        <v>0</v>
      </c>
      <c r="Y81" s="222" t="b">
        <v>0</v>
      </c>
      <c r="Z81" s="222" t="b">
        <v>0</v>
      </c>
      <c r="AA81" s="222" t="b">
        <v>0</v>
      </c>
    </row>
    <row r="82" spans="1:27" ht="13.2">
      <c r="A82" s="222" t="s">
        <v>725</v>
      </c>
      <c r="B82" s="222" t="b">
        <v>0</v>
      </c>
      <c r="C82" s="222" t="b">
        <v>0</v>
      </c>
      <c r="D82" s="222" t="b">
        <v>0</v>
      </c>
      <c r="E82" s="222" t="b">
        <v>0</v>
      </c>
      <c r="F82" s="222" t="b">
        <v>0</v>
      </c>
      <c r="G82" s="222" t="b">
        <v>0</v>
      </c>
      <c r="H82" s="222" t="b">
        <v>0</v>
      </c>
      <c r="I82" s="222" t="b">
        <v>0</v>
      </c>
      <c r="J82" s="222" t="b">
        <v>0</v>
      </c>
      <c r="K82" s="222" t="b">
        <v>0</v>
      </c>
      <c r="L82" s="222" t="b">
        <v>0</v>
      </c>
      <c r="M82" s="222" t="b">
        <v>0</v>
      </c>
      <c r="N82" s="222" t="b">
        <v>0</v>
      </c>
      <c r="O82" s="222" t="b">
        <v>0</v>
      </c>
      <c r="P82" s="222" t="b">
        <v>0</v>
      </c>
      <c r="Q82" s="222" t="b">
        <v>0</v>
      </c>
      <c r="R82" s="222" t="b">
        <v>0</v>
      </c>
      <c r="S82" s="222" t="b">
        <v>0</v>
      </c>
      <c r="T82" s="222" t="b">
        <v>0</v>
      </c>
      <c r="U82" s="222" t="b">
        <v>0</v>
      </c>
      <c r="V82" s="222" t="b">
        <v>0</v>
      </c>
      <c r="W82" s="222" t="b">
        <v>0</v>
      </c>
      <c r="X82" s="222" t="b">
        <v>0</v>
      </c>
      <c r="Y82" s="222" t="b">
        <v>0</v>
      </c>
      <c r="Z82" s="222" t="b">
        <v>0</v>
      </c>
      <c r="AA82" s="222" t="b">
        <v>0</v>
      </c>
    </row>
    <row r="83" spans="1:27" ht="13.2">
      <c r="A83" s="222" t="s">
        <v>107</v>
      </c>
      <c r="B83" s="222" t="b">
        <v>1</v>
      </c>
      <c r="C83" s="222" t="b">
        <v>1</v>
      </c>
      <c r="D83" s="222" t="b">
        <v>1</v>
      </c>
      <c r="E83" s="222" t="b">
        <v>1</v>
      </c>
      <c r="F83" s="222" t="b">
        <v>1</v>
      </c>
      <c r="G83" s="222" t="b">
        <v>1</v>
      </c>
      <c r="H83" s="222" t="b">
        <v>1</v>
      </c>
      <c r="I83" s="222" t="b">
        <v>0</v>
      </c>
      <c r="J83" s="222" t="b">
        <v>0</v>
      </c>
      <c r="K83" s="222" t="b">
        <v>0</v>
      </c>
      <c r="L83" s="222" t="b">
        <v>0</v>
      </c>
      <c r="M83" s="222" t="b">
        <v>1</v>
      </c>
      <c r="N83" s="222" t="b">
        <v>0</v>
      </c>
      <c r="O83" s="222" t="b">
        <v>1</v>
      </c>
      <c r="P83" s="222" t="b">
        <v>1</v>
      </c>
      <c r="Q83" s="222" t="b">
        <v>1</v>
      </c>
      <c r="R83" s="222" t="b">
        <v>1</v>
      </c>
      <c r="S83" s="222" t="b">
        <v>1</v>
      </c>
      <c r="T83" s="222" t="b">
        <v>1</v>
      </c>
      <c r="U83" s="222" t="b">
        <v>1</v>
      </c>
      <c r="V83" s="222" t="b">
        <v>1</v>
      </c>
      <c r="W83" s="222" t="b">
        <v>1</v>
      </c>
      <c r="X83" s="222" t="b">
        <v>1</v>
      </c>
      <c r="Y83" s="222" t="b">
        <v>1</v>
      </c>
      <c r="Z83" s="222" t="b">
        <v>1</v>
      </c>
      <c r="AA83" s="222" t="b">
        <v>0</v>
      </c>
    </row>
    <row r="84" spans="1:27" ht="13.2">
      <c r="A84" s="222" t="s">
        <v>726</v>
      </c>
      <c r="B84" s="222" t="b">
        <v>0</v>
      </c>
      <c r="C84" s="222" t="b">
        <v>0</v>
      </c>
      <c r="D84" s="222" t="b">
        <v>0</v>
      </c>
      <c r="E84" s="222" t="b">
        <v>0</v>
      </c>
      <c r="F84" s="222" t="b">
        <v>0</v>
      </c>
      <c r="G84" s="222" t="b">
        <v>0</v>
      </c>
      <c r="H84" s="222" t="b">
        <v>0</v>
      </c>
      <c r="I84" s="222" t="b">
        <v>0</v>
      </c>
      <c r="J84" s="222" t="b">
        <v>0</v>
      </c>
      <c r="K84" s="222" t="b">
        <v>0</v>
      </c>
      <c r="L84" s="222" t="b">
        <v>0</v>
      </c>
      <c r="M84" s="222" t="b">
        <v>0</v>
      </c>
      <c r="N84" s="222" t="b">
        <v>0</v>
      </c>
      <c r="O84" s="222" t="b">
        <v>0</v>
      </c>
      <c r="P84" s="222" t="b">
        <v>0</v>
      </c>
      <c r="Q84" s="222" t="b">
        <v>0</v>
      </c>
      <c r="R84" s="222" t="b">
        <v>0</v>
      </c>
      <c r="S84" s="222" t="b">
        <v>0</v>
      </c>
      <c r="T84" s="222" t="b">
        <v>0</v>
      </c>
      <c r="U84" s="222" t="b">
        <v>0</v>
      </c>
      <c r="V84" s="222" t="b">
        <v>0</v>
      </c>
      <c r="W84" s="222" t="b">
        <v>0</v>
      </c>
      <c r="X84" s="222" t="b">
        <v>0</v>
      </c>
      <c r="Y84" s="222" t="b">
        <v>0</v>
      </c>
      <c r="Z84" s="222" t="b">
        <v>0</v>
      </c>
      <c r="AA84" s="222" t="b">
        <v>0</v>
      </c>
    </row>
    <row r="85" spans="1:27" ht="13.2">
      <c r="A85" s="222" t="s">
        <v>727</v>
      </c>
      <c r="B85" s="222" t="b">
        <v>0</v>
      </c>
      <c r="C85" s="222" t="b">
        <v>0</v>
      </c>
      <c r="D85" s="222" t="b">
        <v>0</v>
      </c>
      <c r="E85" s="222" t="b">
        <v>0</v>
      </c>
      <c r="F85" s="222" t="b">
        <v>0</v>
      </c>
      <c r="G85" s="222" t="b">
        <v>0</v>
      </c>
      <c r="H85" s="222" t="b">
        <v>0</v>
      </c>
      <c r="I85" s="222" t="b">
        <v>0</v>
      </c>
      <c r="J85" s="222" t="b">
        <v>0</v>
      </c>
      <c r="K85" s="222" t="b">
        <v>0</v>
      </c>
      <c r="L85" s="222" t="b">
        <v>0</v>
      </c>
      <c r="M85" s="222" t="b">
        <v>0</v>
      </c>
      <c r="N85" s="222" t="b">
        <v>0</v>
      </c>
      <c r="O85" s="222" t="b">
        <v>0</v>
      </c>
      <c r="P85" s="222" t="b">
        <v>0</v>
      </c>
      <c r="Q85" s="222" t="b">
        <v>0</v>
      </c>
      <c r="R85" s="222" t="b">
        <v>0</v>
      </c>
      <c r="S85" s="222" t="b">
        <v>0</v>
      </c>
      <c r="T85" s="222" t="b">
        <v>0</v>
      </c>
      <c r="U85" s="222" t="b">
        <v>0</v>
      </c>
      <c r="V85" s="222" t="b">
        <v>0</v>
      </c>
      <c r="W85" s="222" t="b">
        <v>0</v>
      </c>
      <c r="X85" s="222" t="b">
        <v>0</v>
      </c>
      <c r="Y85" s="222" t="b">
        <v>0</v>
      </c>
      <c r="Z85" s="222" t="b">
        <v>0</v>
      </c>
      <c r="AA85" s="222" t="b">
        <v>0</v>
      </c>
    </row>
    <row r="86" spans="1:27" ht="13.2">
      <c r="A86" s="222" t="s">
        <v>728</v>
      </c>
      <c r="B86" s="222" t="b">
        <v>0</v>
      </c>
      <c r="C86" s="222" t="b">
        <v>0</v>
      </c>
      <c r="D86" s="222" t="b">
        <v>0</v>
      </c>
      <c r="E86" s="222" t="b">
        <v>0</v>
      </c>
      <c r="F86" s="222" t="b">
        <v>0</v>
      </c>
      <c r="G86" s="222" t="b">
        <v>0</v>
      </c>
      <c r="H86" s="222" t="b">
        <v>0</v>
      </c>
      <c r="I86" s="222" t="b">
        <v>0</v>
      </c>
      <c r="J86" s="222" t="b">
        <v>0</v>
      </c>
      <c r="K86" s="222" t="b">
        <v>0</v>
      </c>
      <c r="L86" s="222" t="b">
        <v>0</v>
      </c>
      <c r="M86" s="222" t="b">
        <v>0</v>
      </c>
      <c r="N86" s="222" t="b">
        <v>0</v>
      </c>
      <c r="O86" s="222" t="b">
        <v>0</v>
      </c>
      <c r="P86" s="222" t="b">
        <v>0</v>
      </c>
      <c r="Q86" s="222" t="b">
        <v>0</v>
      </c>
      <c r="R86" s="222" t="b">
        <v>0</v>
      </c>
      <c r="S86" s="222" t="b">
        <v>0</v>
      </c>
      <c r="T86" s="222" t="b">
        <v>0</v>
      </c>
      <c r="U86" s="222" t="b">
        <v>0</v>
      </c>
      <c r="V86" s="222" t="b">
        <v>0</v>
      </c>
      <c r="W86" s="222" t="b">
        <v>0</v>
      </c>
      <c r="X86" s="222" t="b">
        <v>0</v>
      </c>
      <c r="Y86" s="222" t="b">
        <v>0</v>
      </c>
      <c r="Z86" s="222" t="b">
        <v>0</v>
      </c>
      <c r="AA86" s="222" t="b">
        <v>0</v>
      </c>
    </row>
    <row r="87" spans="1:27" ht="13.2">
      <c r="A87" s="222" t="s">
        <v>729</v>
      </c>
      <c r="B87" s="222" t="b">
        <v>0</v>
      </c>
      <c r="C87" s="222" t="b">
        <v>0</v>
      </c>
      <c r="D87" s="222" t="b">
        <v>0</v>
      </c>
      <c r="E87" s="222" t="b">
        <v>0</v>
      </c>
      <c r="F87" s="222" t="b">
        <v>0</v>
      </c>
      <c r="G87" s="222" t="b">
        <v>0</v>
      </c>
      <c r="H87" s="222" t="b">
        <v>0</v>
      </c>
      <c r="I87" s="222" t="b">
        <v>0</v>
      </c>
      <c r="J87" s="222" t="b">
        <v>0</v>
      </c>
      <c r="K87" s="222" t="b">
        <v>0</v>
      </c>
      <c r="L87" s="222" t="b">
        <v>0</v>
      </c>
      <c r="M87" s="222" t="b">
        <v>0</v>
      </c>
      <c r="N87" s="222" t="b">
        <v>0</v>
      </c>
      <c r="O87" s="222" t="b">
        <v>0</v>
      </c>
      <c r="P87" s="222" t="b">
        <v>0</v>
      </c>
      <c r="Q87" s="222" t="b">
        <v>0</v>
      </c>
      <c r="R87" s="222" t="b">
        <v>0</v>
      </c>
      <c r="S87" s="222" t="b">
        <v>0</v>
      </c>
      <c r="T87" s="222" t="b">
        <v>0</v>
      </c>
      <c r="U87" s="222" t="b">
        <v>0</v>
      </c>
      <c r="V87" s="222" t="b">
        <v>0</v>
      </c>
      <c r="W87" s="222" t="b">
        <v>0</v>
      </c>
      <c r="X87" s="222" t="b">
        <v>0</v>
      </c>
      <c r="Y87" s="222" t="b">
        <v>0</v>
      </c>
      <c r="Z87" s="222" t="b">
        <v>0</v>
      </c>
      <c r="AA87" s="222" t="b">
        <v>0</v>
      </c>
    </row>
    <row r="88" spans="1:27" ht="13.2">
      <c r="A88" s="222" t="s">
        <v>730</v>
      </c>
      <c r="B88" s="222" t="b">
        <v>0</v>
      </c>
      <c r="C88" s="222" t="b">
        <v>0</v>
      </c>
      <c r="D88" s="222" t="b">
        <v>0</v>
      </c>
      <c r="E88" s="222" t="b">
        <v>0</v>
      </c>
      <c r="F88" s="222" t="b">
        <v>0</v>
      </c>
      <c r="G88" s="222" t="b">
        <v>0</v>
      </c>
      <c r="H88" s="222" t="b">
        <v>0</v>
      </c>
      <c r="I88" s="222" t="b">
        <v>0</v>
      </c>
      <c r="J88" s="222" t="b">
        <v>0</v>
      </c>
      <c r="K88" s="222" t="b">
        <v>0</v>
      </c>
      <c r="L88" s="222" t="b">
        <v>0</v>
      </c>
      <c r="M88" s="222" t="b">
        <v>0</v>
      </c>
      <c r="N88" s="222" t="b">
        <v>0</v>
      </c>
      <c r="O88" s="222" t="b">
        <v>0</v>
      </c>
      <c r="P88" s="222" t="b">
        <v>0</v>
      </c>
      <c r="Q88" s="222" t="b">
        <v>0</v>
      </c>
      <c r="R88" s="222" t="b">
        <v>0</v>
      </c>
      <c r="S88" s="222" t="b">
        <v>0</v>
      </c>
      <c r="T88" s="222" t="b">
        <v>0</v>
      </c>
      <c r="U88" s="222" t="b">
        <v>0</v>
      </c>
      <c r="V88" s="222" t="b">
        <v>0</v>
      </c>
      <c r="W88" s="222" t="b">
        <v>0</v>
      </c>
      <c r="X88" s="222" t="b">
        <v>0</v>
      </c>
      <c r="Y88" s="222" t="b">
        <v>0</v>
      </c>
      <c r="Z88" s="222" t="b">
        <v>0</v>
      </c>
      <c r="AA88" s="222" t="b">
        <v>0</v>
      </c>
    </row>
    <row r="89" spans="1:27" ht="13.2">
      <c r="A89" s="222" t="s">
        <v>731</v>
      </c>
      <c r="B89" s="222" t="b">
        <v>0</v>
      </c>
      <c r="C89" s="222" t="b">
        <v>0</v>
      </c>
      <c r="D89" s="222" t="b">
        <v>0</v>
      </c>
      <c r="E89" s="222" t="b">
        <v>0</v>
      </c>
      <c r="F89" s="222" t="b">
        <v>0</v>
      </c>
      <c r="G89" s="222" t="b">
        <v>0</v>
      </c>
      <c r="H89" s="222" t="b">
        <v>0</v>
      </c>
      <c r="I89" s="222" t="b">
        <v>0</v>
      </c>
      <c r="J89" s="222" t="b">
        <v>0</v>
      </c>
      <c r="K89" s="222" t="b">
        <v>0</v>
      </c>
      <c r="L89" s="222" t="b">
        <v>0</v>
      </c>
      <c r="M89" s="222" t="b">
        <v>0</v>
      </c>
      <c r="N89" s="222" t="b">
        <v>0</v>
      </c>
      <c r="O89" s="222" t="b">
        <v>0</v>
      </c>
      <c r="P89" s="222" t="b">
        <v>0</v>
      </c>
      <c r="Q89" s="222" t="b">
        <v>0</v>
      </c>
      <c r="R89" s="222" t="b">
        <v>0</v>
      </c>
      <c r="S89" s="222" t="b">
        <v>0</v>
      </c>
      <c r="T89" s="222" t="b">
        <v>0</v>
      </c>
      <c r="U89" s="222" t="b">
        <v>0</v>
      </c>
      <c r="V89" s="222" t="b">
        <v>0</v>
      </c>
      <c r="W89" s="222" t="b">
        <v>0</v>
      </c>
      <c r="X89" s="222" t="b">
        <v>0</v>
      </c>
      <c r="Y89" s="222" t="b">
        <v>0</v>
      </c>
      <c r="Z89" s="222" t="b">
        <v>0</v>
      </c>
      <c r="AA89" s="222" t="b">
        <v>0</v>
      </c>
    </row>
    <row r="90" spans="1:27" ht="13.2">
      <c r="A90" s="222" t="s">
        <v>732</v>
      </c>
      <c r="B90" s="222" t="b">
        <v>0</v>
      </c>
      <c r="C90" s="222" t="b">
        <v>0</v>
      </c>
      <c r="D90" s="222" t="b">
        <v>0</v>
      </c>
      <c r="E90" s="222" t="b">
        <v>0</v>
      </c>
      <c r="F90" s="222" t="b">
        <v>0</v>
      </c>
      <c r="G90" s="222" t="b">
        <v>0</v>
      </c>
      <c r="H90" s="222" t="b">
        <v>0</v>
      </c>
      <c r="I90" s="222" t="b">
        <v>0</v>
      </c>
      <c r="J90" s="222" t="b">
        <v>0</v>
      </c>
      <c r="K90" s="222" t="b">
        <v>0</v>
      </c>
      <c r="L90" s="222" t="b">
        <v>0</v>
      </c>
      <c r="M90" s="222" t="b">
        <v>0</v>
      </c>
      <c r="N90" s="222" t="b">
        <v>0</v>
      </c>
      <c r="O90" s="222" t="b">
        <v>0</v>
      </c>
      <c r="P90" s="222" t="b">
        <v>0</v>
      </c>
      <c r="Q90" s="222" t="b">
        <v>0</v>
      </c>
      <c r="R90" s="222" t="b">
        <v>0</v>
      </c>
      <c r="S90" s="222" t="b">
        <v>0</v>
      </c>
      <c r="T90" s="222" t="b">
        <v>0</v>
      </c>
      <c r="U90" s="222" t="b">
        <v>0</v>
      </c>
      <c r="V90" s="222" t="b">
        <v>0</v>
      </c>
      <c r="W90" s="222" t="b">
        <v>0</v>
      </c>
      <c r="X90" s="222" t="b">
        <v>0</v>
      </c>
      <c r="Y90" s="222" t="b">
        <v>0</v>
      </c>
      <c r="Z90" s="222" t="b">
        <v>0</v>
      </c>
      <c r="AA90" s="222" t="b">
        <v>0</v>
      </c>
    </row>
    <row r="91" spans="1:27" ht="13.2">
      <c r="A91" s="222" t="s">
        <v>733</v>
      </c>
      <c r="B91" s="222" t="b">
        <v>0</v>
      </c>
      <c r="C91" s="222" t="b">
        <v>0</v>
      </c>
      <c r="D91" s="222" t="b">
        <v>0</v>
      </c>
      <c r="E91" s="222" t="b">
        <v>0</v>
      </c>
      <c r="F91" s="222" t="b">
        <v>0</v>
      </c>
      <c r="G91" s="222" t="b">
        <v>0</v>
      </c>
      <c r="H91" s="222" t="b">
        <v>0</v>
      </c>
      <c r="I91" s="222" t="b">
        <v>0</v>
      </c>
      <c r="J91" s="222" t="b">
        <v>0</v>
      </c>
      <c r="K91" s="222" t="b">
        <v>0</v>
      </c>
      <c r="L91" s="222" t="b">
        <v>0</v>
      </c>
      <c r="M91" s="222" t="b">
        <v>0</v>
      </c>
      <c r="N91" s="222" t="b">
        <v>0</v>
      </c>
      <c r="O91" s="222" t="b">
        <v>0</v>
      </c>
      <c r="P91" s="222" t="b">
        <v>0</v>
      </c>
      <c r="Q91" s="222" t="b">
        <v>0</v>
      </c>
      <c r="R91" s="222" t="b">
        <v>0</v>
      </c>
      <c r="S91" s="222" t="b">
        <v>0</v>
      </c>
      <c r="T91" s="222" t="b">
        <v>0</v>
      </c>
      <c r="U91" s="222" t="b">
        <v>0</v>
      </c>
      <c r="V91" s="222" t="b">
        <v>0</v>
      </c>
      <c r="W91" s="222" t="b">
        <v>0</v>
      </c>
      <c r="X91" s="222" t="b">
        <v>0</v>
      </c>
      <c r="Y91" s="222" t="b">
        <v>0</v>
      </c>
      <c r="Z91" s="222" t="b">
        <v>0</v>
      </c>
      <c r="AA91" s="222" t="b">
        <v>0</v>
      </c>
    </row>
    <row r="92" spans="1:27" ht="13.2">
      <c r="A92" s="222" t="s">
        <v>734</v>
      </c>
      <c r="B92" s="222" t="b">
        <v>0</v>
      </c>
      <c r="C92" s="222" t="b">
        <v>0</v>
      </c>
      <c r="D92" s="222" t="b">
        <v>0</v>
      </c>
      <c r="E92" s="222" t="b">
        <v>0</v>
      </c>
      <c r="F92" s="222" t="b">
        <v>0</v>
      </c>
      <c r="G92" s="222" t="b">
        <v>0</v>
      </c>
      <c r="H92" s="222" t="b">
        <v>0</v>
      </c>
      <c r="I92" s="222" t="b">
        <v>0</v>
      </c>
      <c r="J92" s="222" t="b">
        <v>0</v>
      </c>
      <c r="K92" s="222" t="b">
        <v>0</v>
      </c>
      <c r="L92" s="222" t="b">
        <v>0</v>
      </c>
      <c r="M92" s="222" t="b">
        <v>0</v>
      </c>
      <c r="N92" s="222" t="b">
        <v>0</v>
      </c>
      <c r="O92" s="222" t="b">
        <v>0</v>
      </c>
      <c r="P92" s="222" t="b">
        <v>0</v>
      </c>
      <c r="Q92" s="222" t="b">
        <v>0</v>
      </c>
      <c r="R92" s="222" t="b">
        <v>0</v>
      </c>
      <c r="S92" s="222" t="b">
        <v>0</v>
      </c>
      <c r="T92" s="222" t="b">
        <v>0</v>
      </c>
      <c r="U92" s="222" t="b">
        <v>0</v>
      </c>
      <c r="V92" s="222" t="b">
        <v>0</v>
      </c>
      <c r="W92" s="222" t="b">
        <v>0</v>
      </c>
      <c r="X92" s="222" t="b">
        <v>0</v>
      </c>
      <c r="Y92" s="222" t="b">
        <v>0</v>
      </c>
      <c r="Z92" s="222" t="b">
        <v>0</v>
      </c>
      <c r="AA92" s="222" t="b">
        <v>0</v>
      </c>
    </row>
    <row r="93" spans="1:27" ht="13.2">
      <c r="A93" s="222" t="s">
        <v>134</v>
      </c>
      <c r="B93" s="222" t="b">
        <v>0</v>
      </c>
      <c r="C93" s="222" t="b">
        <v>0</v>
      </c>
      <c r="D93" s="222" t="b">
        <v>0</v>
      </c>
      <c r="E93" s="222" t="b">
        <v>0</v>
      </c>
      <c r="F93" s="222" t="b">
        <v>0</v>
      </c>
      <c r="G93" s="222" t="b">
        <v>0</v>
      </c>
      <c r="H93" s="222" t="b">
        <v>0</v>
      </c>
      <c r="I93" s="222" t="b">
        <v>0</v>
      </c>
      <c r="J93" s="222" t="b">
        <v>0</v>
      </c>
      <c r="K93" s="222" t="b">
        <v>0</v>
      </c>
      <c r="L93" s="222" t="b">
        <v>0</v>
      </c>
      <c r="M93" s="222" t="b">
        <v>0</v>
      </c>
      <c r="N93" s="222" t="b">
        <v>0</v>
      </c>
      <c r="O93" s="222" t="b">
        <v>0</v>
      </c>
      <c r="P93" s="222" t="b">
        <v>0</v>
      </c>
      <c r="Q93" s="222" t="b">
        <v>0</v>
      </c>
      <c r="R93" s="222" t="b">
        <v>0</v>
      </c>
      <c r="S93" s="222" t="b">
        <v>0</v>
      </c>
      <c r="T93" s="222" t="b">
        <v>0</v>
      </c>
      <c r="U93" s="222" t="b">
        <v>0</v>
      </c>
      <c r="V93" s="222" t="b">
        <v>0</v>
      </c>
      <c r="W93" s="222" t="b">
        <v>0</v>
      </c>
      <c r="X93" s="222" t="b">
        <v>0</v>
      </c>
      <c r="Y93" s="222" t="b">
        <v>0</v>
      </c>
      <c r="Z93" s="222" t="b">
        <v>0</v>
      </c>
      <c r="AA93" s="222" t="b">
        <v>0</v>
      </c>
    </row>
    <row r="94" spans="1:27" ht="13.2">
      <c r="A94" s="222" t="s">
        <v>735</v>
      </c>
      <c r="B94" s="222" t="b">
        <v>0</v>
      </c>
      <c r="C94" s="222" t="b">
        <v>0</v>
      </c>
      <c r="D94" s="222" t="b">
        <v>0</v>
      </c>
      <c r="E94" s="222" t="b">
        <v>0</v>
      </c>
      <c r="F94" s="222" t="b">
        <v>0</v>
      </c>
      <c r="G94" s="222" t="b">
        <v>0</v>
      </c>
      <c r="H94" s="222" t="b">
        <v>0</v>
      </c>
      <c r="I94" s="222" t="b">
        <v>0</v>
      </c>
      <c r="J94" s="222" t="b">
        <v>0</v>
      </c>
      <c r="K94" s="222" t="b">
        <v>0</v>
      </c>
      <c r="L94" s="222" t="b">
        <v>0</v>
      </c>
      <c r="M94" s="222" t="b">
        <v>0</v>
      </c>
      <c r="N94" s="222" t="b">
        <v>0</v>
      </c>
      <c r="O94" s="222" t="b">
        <v>0</v>
      </c>
      <c r="P94" s="222" t="b">
        <v>0</v>
      </c>
      <c r="Q94" s="222" t="b">
        <v>0</v>
      </c>
      <c r="R94" s="222" t="b">
        <v>0</v>
      </c>
      <c r="S94" s="222" t="b">
        <v>0</v>
      </c>
      <c r="T94" s="222" t="b">
        <v>0</v>
      </c>
      <c r="U94" s="222" t="b">
        <v>0</v>
      </c>
      <c r="V94" s="222" t="b">
        <v>0</v>
      </c>
      <c r="W94" s="222" t="b">
        <v>0</v>
      </c>
      <c r="X94" s="222" t="b">
        <v>0</v>
      </c>
      <c r="Y94" s="222" t="b">
        <v>0</v>
      </c>
      <c r="Z94" s="222" t="b">
        <v>0</v>
      </c>
      <c r="AA94" s="222" t="b">
        <v>0</v>
      </c>
    </row>
    <row r="95" spans="1:27" ht="13.2">
      <c r="A95" s="222" t="s">
        <v>736</v>
      </c>
      <c r="B95" s="222" t="b">
        <v>0</v>
      </c>
      <c r="C95" s="222" t="b">
        <v>0</v>
      </c>
      <c r="D95" s="222" t="b">
        <v>0</v>
      </c>
      <c r="E95" s="222" t="b">
        <v>0</v>
      </c>
      <c r="F95" s="222" t="b">
        <v>0</v>
      </c>
      <c r="G95" s="222" t="b">
        <v>0</v>
      </c>
      <c r="H95" s="222" t="b">
        <v>0</v>
      </c>
      <c r="I95" s="222" t="b">
        <v>0</v>
      </c>
      <c r="J95" s="222" t="b">
        <v>0</v>
      </c>
      <c r="K95" s="222" t="b">
        <v>0</v>
      </c>
      <c r="L95" s="222" t="b">
        <v>0</v>
      </c>
      <c r="M95" s="222" t="b">
        <v>0</v>
      </c>
      <c r="N95" s="222" t="b">
        <v>0</v>
      </c>
      <c r="O95" s="222" t="b">
        <v>0</v>
      </c>
      <c r="P95" s="222" t="b">
        <v>0</v>
      </c>
      <c r="Q95" s="222" t="b">
        <v>0</v>
      </c>
      <c r="R95" s="222" t="b">
        <v>0</v>
      </c>
      <c r="S95" s="222" t="b">
        <v>0</v>
      </c>
      <c r="T95" s="222" t="b">
        <v>0</v>
      </c>
      <c r="U95" s="222" t="b">
        <v>0</v>
      </c>
      <c r="V95" s="222" t="b">
        <v>0</v>
      </c>
      <c r="W95" s="222" t="b">
        <v>0</v>
      </c>
      <c r="X95" s="222" t="b">
        <v>0</v>
      </c>
      <c r="Y95" s="222" t="b">
        <v>0</v>
      </c>
      <c r="Z95" s="222" t="b">
        <v>0</v>
      </c>
      <c r="AA95" s="222" t="b">
        <v>0</v>
      </c>
    </row>
    <row r="96" spans="1:27" ht="13.2">
      <c r="A96" s="222" t="s">
        <v>737</v>
      </c>
      <c r="B96" s="222" t="b">
        <v>0</v>
      </c>
      <c r="C96" s="222" t="b">
        <v>0</v>
      </c>
      <c r="D96" s="222" t="b">
        <v>0</v>
      </c>
      <c r="E96" s="222" t="b">
        <v>0</v>
      </c>
      <c r="F96" s="222" t="b">
        <v>0</v>
      </c>
      <c r="G96" s="222" t="b">
        <v>0</v>
      </c>
      <c r="H96" s="222" t="b">
        <v>0</v>
      </c>
      <c r="I96" s="222" t="b">
        <v>0</v>
      </c>
      <c r="J96" s="222" t="b">
        <v>0</v>
      </c>
      <c r="K96" s="222" t="b">
        <v>0</v>
      </c>
      <c r="L96" s="222" t="b">
        <v>0</v>
      </c>
      <c r="M96" s="222" t="b">
        <v>0</v>
      </c>
      <c r="N96" s="222" t="b">
        <v>0</v>
      </c>
      <c r="O96" s="222" t="b">
        <v>0</v>
      </c>
      <c r="P96" s="222" t="b">
        <v>0</v>
      </c>
      <c r="Q96" s="222" t="b">
        <v>0</v>
      </c>
      <c r="R96" s="222" t="b">
        <v>0</v>
      </c>
      <c r="S96" s="222" t="b">
        <v>0</v>
      </c>
      <c r="T96" s="222" t="b">
        <v>0</v>
      </c>
      <c r="U96" s="222" t="b">
        <v>0</v>
      </c>
      <c r="V96" s="222" t="b">
        <v>0</v>
      </c>
      <c r="W96" s="222" t="b">
        <v>0</v>
      </c>
      <c r="X96" s="222" t="b">
        <v>0</v>
      </c>
      <c r="Y96" s="222" t="b">
        <v>0</v>
      </c>
      <c r="Z96" s="222" t="b">
        <v>0</v>
      </c>
      <c r="AA96" s="222" t="b">
        <v>0</v>
      </c>
    </row>
    <row r="97" spans="1:27" ht="13.2">
      <c r="A97" s="222" t="s">
        <v>738</v>
      </c>
      <c r="B97" s="222" t="b">
        <v>0</v>
      </c>
      <c r="C97" s="222" t="b">
        <v>0</v>
      </c>
      <c r="D97" s="222" t="b">
        <v>0</v>
      </c>
      <c r="E97" s="222" t="b">
        <v>0</v>
      </c>
      <c r="F97" s="222" t="b">
        <v>0</v>
      </c>
      <c r="G97" s="222" t="b">
        <v>0</v>
      </c>
      <c r="H97" s="222" t="b">
        <v>0</v>
      </c>
      <c r="I97" s="222" t="b">
        <v>0</v>
      </c>
      <c r="J97" s="222" t="b">
        <v>0</v>
      </c>
      <c r="K97" s="222" t="b">
        <v>0</v>
      </c>
      <c r="L97" s="222" t="b">
        <v>0</v>
      </c>
      <c r="M97" s="222" t="b">
        <v>0</v>
      </c>
      <c r="N97" s="222" t="b">
        <v>0</v>
      </c>
      <c r="O97" s="222" t="b">
        <v>0</v>
      </c>
      <c r="P97" s="222" t="b">
        <v>0</v>
      </c>
      <c r="Q97" s="222" t="b">
        <v>0</v>
      </c>
      <c r="R97" s="222" t="b">
        <v>0</v>
      </c>
      <c r="S97" s="222" t="b">
        <v>0</v>
      </c>
      <c r="T97" s="222" t="b">
        <v>0</v>
      </c>
      <c r="U97" s="222" t="b">
        <v>0</v>
      </c>
      <c r="V97" s="222" t="b">
        <v>0</v>
      </c>
      <c r="W97" s="222" t="b">
        <v>0</v>
      </c>
      <c r="X97" s="222" t="b">
        <v>0</v>
      </c>
      <c r="Y97" s="222" t="b">
        <v>0</v>
      </c>
      <c r="Z97" s="222" t="b">
        <v>0</v>
      </c>
      <c r="AA97" s="222" t="b">
        <v>0</v>
      </c>
    </row>
    <row r="98" spans="1:27" ht="13.2">
      <c r="A98" s="222" t="s">
        <v>739</v>
      </c>
      <c r="B98" s="222" t="b">
        <v>0</v>
      </c>
      <c r="C98" s="222" t="b">
        <v>0</v>
      </c>
      <c r="D98" s="222" t="b">
        <v>0</v>
      </c>
      <c r="E98" s="222" t="b">
        <v>0</v>
      </c>
      <c r="F98" s="222" t="b">
        <v>0</v>
      </c>
      <c r="G98" s="222" t="b">
        <v>0</v>
      </c>
      <c r="H98" s="222" t="b">
        <v>0</v>
      </c>
      <c r="I98" s="222" t="b">
        <v>0</v>
      </c>
      <c r="J98" s="222" t="b">
        <v>0</v>
      </c>
      <c r="K98" s="222" t="b">
        <v>0</v>
      </c>
      <c r="L98" s="222" t="b">
        <v>0</v>
      </c>
      <c r="M98" s="222" t="b">
        <v>0</v>
      </c>
      <c r="N98" s="222" t="b">
        <v>0</v>
      </c>
      <c r="O98" s="222" t="b">
        <v>0</v>
      </c>
      <c r="P98" s="222" t="b">
        <v>0</v>
      </c>
      <c r="Q98" s="222" t="b">
        <v>0</v>
      </c>
      <c r="R98" s="222" t="b">
        <v>0</v>
      </c>
      <c r="S98" s="222" t="b">
        <v>0</v>
      </c>
      <c r="T98" s="222" t="b">
        <v>0</v>
      </c>
      <c r="U98" s="222" t="b">
        <v>0</v>
      </c>
      <c r="V98" s="222" t="b">
        <v>0</v>
      </c>
      <c r="W98" s="222" t="b">
        <v>0</v>
      </c>
      <c r="X98" s="222" t="b">
        <v>0</v>
      </c>
      <c r="Y98" s="222" t="b">
        <v>0</v>
      </c>
      <c r="Z98" s="222" t="b">
        <v>0</v>
      </c>
      <c r="AA98" s="222" t="b">
        <v>0</v>
      </c>
    </row>
    <row r="99" spans="1:27" ht="13.2">
      <c r="A99" s="222" t="s">
        <v>740</v>
      </c>
      <c r="B99" s="222" t="b">
        <v>0</v>
      </c>
      <c r="C99" s="222" t="b">
        <v>0</v>
      </c>
      <c r="D99" s="222" t="b">
        <v>0</v>
      </c>
      <c r="E99" s="222" t="b">
        <v>0</v>
      </c>
      <c r="F99" s="222" t="b">
        <v>0</v>
      </c>
      <c r="G99" s="222" t="b">
        <v>0</v>
      </c>
      <c r="H99" s="222" t="b">
        <v>0</v>
      </c>
      <c r="I99" s="222" t="b">
        <v>0</v>
      </c>
      <c r="J99" s="222" t="b">
        <v>0</v>
      </c>
      <c r="K99" s="222" t="b">
        <v>0</v>
      </c>
      <c r="L99" s="222" t="b">
        <v>0</v>
      </c>
      <c r="M99" s="222" t="b">
        <v>0</v>
      </c>
      <c r="N99" s="222" t="b">
        <v>0</v>
      </c>
      <c r="O99" s="222" t="b">
        <v>0</v>
      </c>
      <c r="P99" s="222" t="b">
        <v>0</v>
      </c>
      <c r="Q99" s="222" t="b">
        <v>0</v>
      </c>
      <c r="R99" s="222" t="b">
        <v>0</v>
      </c>
      <c r="S99" s="222" t="b">
        <v>0</v>
      </c>
      <c r="T99" s="222" t="b">
        <v>0</v>
      </c>
      <c r="U99" s="222" t="b">
        <v>0</v>
      </c>
      <c r="V99" s="222" t="b">
        <v>0</v>
      </c>
      <c r="W99" s="222" t="b">
        <v>0</v>
      </c>
      <c r="X99" s="222" t="b">
        <v>0</v>
      </c>
      <c r="Y99" s="222" t="b">
        <v>0</v>
      </c>
      <c r="Z99" s="222" t="b">
        <v>0</v>
      </c>
      <c r="AA99" s="222" t="b">
        <v>0</v>
      </c>
    </row>
    <row r="100" spans="1:27" ht="13.2">
      <c r="A100" s="222" t="s">
        <v>741</v>
      </c>
      <c r="B100" s="222" t="b">
        <v>0</v>
      </c>
      <c r="C100" s="222" t="b">
        <v>0</v>
      </c>
      <c r="D100" s="222" t="b">
        <v>0</v>
      </c>
      <c r="E100" s="222" t="b">
        <v>0</v>
      </c>
      <c r="F100" s="222" t="b">
        <v>0</v>
      </c>
      <c r="G100" s="222" t="b">
        <v>0</v>
      </c>
      <c r="H100" s="222" t="b">
        <v>0</v>
      </c>
      <c r="I100" s="222" t="b">
        <v>0</v>
      </c>
      <c r="J100" s="222" t="b">
        <v>0</v>
      </c>
      <c r="K100" s="222" t="b">
        <v>0</v>
      </c>
      <c r="L100" s="222" t="b">
        <v>0</v>
      </c>
      <c r="M100" s="222" t="b">
        <v>0</v>
      </c>
      <c r="N100" s="222" t="b">
        <v>0</v>
      </c>
      <c r="O100" s="222" t="b">
        <v>0</v>
      </c>
      <c r="P100" s="222" t="b">
        <v>0</v>
      </c>
      <c r="Q100" s="222" t="b">
        <v>0</v>
      </c>
      <c r="R100" s="222" t="b">
        <v>0</v>
      </c>
      <c r="S100" s="222" t="b">
        <v>0</v>
      </c>
      <c r="T100" s="222" t="b">
        <v>0</v>
      </c>
      <c r="U100" s="222" t="b">
        <v>0</v>
      </c>
      <c r="V100" s="222" t="b">
        <v>0</v>
      </c>
      <c r="W100" s="222" t="b">
        <v>0</v>
      </c>
      <c r="X100" s="222" t="b">
        <v>0</v>
      </c>
      <c r="Y100" s="222" t="b">
        <v>0</v>
      </c>
      <c r="Z100" s="222" t="b">
        <v>0</v>
      </c>
      <c r="AA100" s="222" t="b">
        <v>0</v>
      </c>
    </row>
    <row r="101" spans="1:27" ht="13.2">
      <c r="A101" s="222" t="s">
        <v>742</v>
      </c>
      <c r="B101" s="222" t="b">
        <v>0</v>
      </c>
      <c r="C101" s="222" t="b">
        <v>0</v>
      </c>
      <c r="D101" s="222" t="b">
        <v>0</v>
      </c>
      <c r="E101" s="222" t="b">
        <v>0</v>
      </c>
      <c r="F101" s="222" t="b">
        <v>0</v>
      </c>
      <c r="G101" s="222" t="b">
        <v>0</v>
      </c>
      <c r="H101" s="222" t="b">
        <v>0</v>
      </c>
      <c r="I101" s="222" t="b">
        <v>0</v>
      </c>
      <c r="J101" s="222" t="b">
        <v>0</v>
      </c>
      <c r="K101" s="222" t="b">
        <v>0</v>
      </c>
      <c r="L101" s="222" t="b">
        <v>0</v>
      </c>
      <c r="M101" s="222" t="b">
        <v>0</v>
      </c>
      <c r="N101" s="222" t="b">
        <v>0</v>
      </c>
      <c r="O101" s="222" t="b">
        <v>0</v>
      </c>
      <c r="P101" s="222" t="b">
        <v>0</v>
      </c>
      <c r="Q101" s="222" t="b">
        <v>0</v>
      </c>
      <c r="R101" s="222" t="b">
        <v>0</v>
      </c>
      <c r="S101" s="222" t="b">
        <v>0</v>
      </c>
      <c r="T101" s="222" t="b">
        <v>0</v>
      </c>
      <c r="U101" s="222" t="b">
        <v>0</v>
      </c>
      <c r="V101" s="222" t="b">
        <v>0</v>
      </c>
      <c r="W101" s="222" t="b">
        <v>0</v>
      </c>
      <c r="X101" s="222" t="b">
        <v>0</v>
      </c>
      <c r="Y101" s="222" t="b">
        <v>0</v>
      </c>
      <c r="Z101" s="222" t="b">
        <v>0</v>
      </c>
      <c r="AA101" s="222" t="b">
        <v>0</v>
      </c>
    </row>
    <row r="102" spans="1:27" ht="13.2">
      <c r="A102" s="222" t="s">
        <v>742</v>
      </c>
      <c r="B102" s="222" t="b">
        <v>0</v>
      </c>
      <c r="C102" s="222" t="b">
        <v>0</v>
      </c>
      <c r="D102" s="222" t="b">
        <v>0</v>
      </c>
      <c r="E102" s="222" t="b">
        <v>0</v>
      </c>
      <c r="F102" s="222" t="b">
        <v>0</v>
      </c>
      <c r="G102" s="222" t="b">
        <v>0</v>
      </c>
      <c r="H102" s="222" t="b">
        <v>0</v>
      </c>
      <c r="I102" s="222" t="b">
        <v>0</v>
      </c>
      <c r="J102" s="222" t="b">
        <v>0</v>
      </c>
      <c r="K102" s="222" t="b">
        <v>0</v>
      </c>
      <c r="L102" s="222" t="b">
        <v>0</v>
      </c>
      <c r="M102" s="222" t="b">
        <v>0</v>
      </c>
      <c r="N102" s="222" t="b">
        <v>0</v>
      </c>
      <c r="O102" s="222" t="b">
        <v>0</v>
      </c>
      <c r="P102" s="222" t="b">
        <v>0</v>
      </c>
      <c r="Q102" s="222" t="b">
        <v>0</v>
      </c>
      <c r="R102" s="222" t="b">
        <v>0</v>
      </c>
      <c r="S102" s="222" t="b">
        <v>0</v>
      </c>
      <c r="T102" s="222" t="b">
        <v>0</v>
      </c>
      <c r="U102" s="222" t="b">
        <v>0</v>
      </c>
      <c r="V102" s="222" t="b">
        <v>0</v>
      </c>
      <c r="W102" s="222" t="b">
        <v>0</v>
      </c>
      <c r="X102" s="222" t="b">
        <v>0</v>
      </c>
      <c r="Y102" s="222" t="b">
        <v>0</v>
      </c>
      <c r="Z102" s="222" t="b">
        <v>0</v>
      </c>
      <c r="AA102" s="222" t="b">
        <v>0</v>
      </c>
    </row>
    <row r="103" spans="1:27" ht="13.2">
      <c r="A103" s="222" t="s">
        <v>206</v>
      </c>
      <c r="B103" s="222" t="b">
        <v>0</v>
      </c>
      <c r="C103" s="222" t="b">
        <v>0</v>
      </c>
      <c r="D103" s="222" t="b">
        <v>0</v>
      </c>
      <c r="E103" s="222" t="b">
        <v>0</v>
      </c>
      <c r="F103" s="222" t="b">
        <v>0</v>
      </c>
      <c r="G103" s="222" t="b">
        <v>0</v>
      </c>
      <c r="H103" s="222" t="b">
        <v>0</v>
      </c>
      <c r="I103" s="222" t="b">
        <v>0</v>
      </c>
      <c r="J103" s="222" t="b">
        <v>0</v>
      </c>
      <c r="K103" s="222" t="b">
        <v>0</v>
      </c>
      <c r="L103" s="222" t="b">
        <v>0</v>
      </c>
      <c r="M103" s="222" t="b">
        <v>0</v>
      </c>
      <c r="N103" s="222" t="b">
        <v>0</v>
      </c>
      <c r="O103" s="222" t="b">
        <v>0</v>
      </c>
      <c r="P103" s="222" t="b">
        <v>0</v>
      </c>
      <c r="Q103" s="222" t="b">
        <v>0</v>
      </c>
      <c r="R103" s="222" t="b">
        <v>0</v>
      </c>
      <c r="S103" s="222" t="b">
        <v>0</v>
      </c>
      <c r="T103" s="222" t="b">
        <v>0</v>
      </c>
      <c r="U103" s="222" t="b">
        <v>0</v>
      </c>
      <c r="V103" s="222" t="b">
        <v>0</v>
      </c>
      <c r="W103" s="222" t="b">
        <v>0</v>
      </c>
      <c r="X103" s="222" t="b">
        <v>0</v>
      </c>
      <c r="Y103" s="222" t="b">
        <v>0</v>
      </c>
      <c r="Z103" s="222" t="b">
        <v>0</v>
      </c>
      <c r="AA103" s="222" t="b">
        <v>0</v>
      </c>
    </row>
    <row r="104" spans="1:27" ht="13.2">
      <c r="A104" s="222" t="s">
        <v>743</v>
      </c>
      <c r="B104" s="222" t="b">
        <v>0</v>
      </c>
      <c r="C104" s="222" t="b">
        <v>0</v>
      </c>
      <c r="D104" s="222" t="b">
        <v>0</v>
      </c>
      <c r="E104" s="222" t="b">
        <v>0</v>
      </c>
      <c r="F104" s="222" t="b">
        <v>0</v>
      </c>
      <c r="G104" s="222" t="b">
        <v>0</v>
      </c>
      <c r="H104" s="222" t="b">
        <v>0</v>
      </c>
      <c r="I104" s="222" t="b">
        <v>0</v>
      </c>
      <c r="J104" s="222" t="b">
        <v>0</v>
      </c>
      <c r="K104" s="222" t="b">
        <v>0</v>
      </c>
      <c r="L104" s="222" t="b">
        <v>0</v>
      </c>
      <c r="M104" s="222" t="b">
        <v>0</v>
      </c>
      <c r="N104" s="222" t="b">
        <v>0</v>
      </c>
      <c r="O104" s="222" t="b">
        <v>0</v>
      </c>
      <c r="P104" s="222" t="b">
        <v>0</v>
      </c>
      <c r="Q104" s="222" t="b">
        <v>0</v>
      </c>
      <c r="R104" s="222" t="b">
        <v>0</v>
      </c>
      <c r="S104" s="222" t="b">
        <v>0</v>
      </c>
      <c r="T104" s="222" t="b">
        <v>0</v>
      </c>
      <c r="U104" s="222" t="b">
        <v>0</v>
      </c>
      <c r="V104" s="222" t="b">
        <v>0</v>
      </c>
      <c r="W104" s="222" t="b">
        <v>0</v>
      </c>
      <c r="X104" s="222" t="b">
        <v>0</v>
      </c>
      <c r="Y104" s="222" t="b">
        <v>0</v>
      </c>
      <c r="Z104" s="222" t="b">
        <v>0</v>
      </c>
      <c r="AA104" s="222" t="b">
        <v>0</v>
      </c>
    </row>
    <row r="105" spans="1:27" ht="13.2">
      <c r="A105" s="222" t="s">
        <v>744</v>
      </c>
      <c r="B105" s="222" t="b">
        <v>0</v>
      </c>
      <c r="C105" s="222" t="b">
        <v>0</v>
      </c>
      <c r="D105" s="222" t="b">
        <v>0</v>
      </c>
      <c r="E105" s="222" t="b">
        <v>0</v>
      </c>
      <c r="F105" s="222" t="b">
        <v>0</v>
      </c>
      <c r="G105" s="222" t="b">
        <v>0</v>
      </c>
      <c r="H105" s="222" t="b">
        <v>0</v>
      </c>
      <c r="I105" s="222" t="b">
        <v>0</v>
      </c>
      <c r="J105" s="222" t="b">
        <v>0</v>
      </c>
      <c r="K105" s="222" t="b">
        <v>0</v>
      </c>
      <c r="L105" s="222" t="b">
        <v>0</v>
      </c>
      <c r="M105" s="222" t="b">
        <v>0</v>
      </c>
      <c r="N105" s="222" t="b">
        <v>0</v>
      </c>
      <c r="O105" s="222" t="b">
        <v>0</v>
      </c>
      <c r="P105" s="222" t="b">
        <v>0</v>
      </c>
      <c r="Q105" s="222" t="b">
        <v>0</v>
      </c>
      <c r="R105" s="222" t="b">
        <v>0</v>
      </c>
      <c r="S105" s="222" t="b">
        <v>0</v>
      </c>
      <c r="T105" s="222" t="b">
        <v>0</v>
      </c>
      <c r="U105" s="222" t="b">
        <v>0</v>
      </c>
      <c r="V105" s="222" t="b">
        <v>0</v>
      </c>
      <c r="W105" s="222" t="b">
        <v>0</v>
      </c>
      <c r="X105" s="222" t="b">
        <v>0</v>
      </c>
      <c r="Y105" s="222" t="b">
        <v>0</v>
      </c>
      <c r="Z105" s="222" t="b">
        <v>0</v>
      </c>
      <c r="AA105" s="222" t="b">
        <v>0</v>
      </c>
    </row>
    <row r="106" spans="1:27" ht="13.2">
      <c r="A106" s="222" t="s">
        <v>745</v>
      </c>
      <c r="B106" s="222" t="b">
        <v>0</v>
      </c>
      <c r="C106" s="222" t="b">
        <v>0</v>
      </c>
      <c r="D106" s="222" t="b">
        <v>0</v>
      </c>
      <c r="E106" s="222" t="b">
        <v>0</v>
      </c>
      <c r="F106" s="222" t="b">
        <v>0</v>
      </c>
      <c r="G106" s="222" t="b">
        <v>0</v>
      </c>
      <c r="H106" s="222" t="b">
        <v>0</v>
      </c>
      <c r="I106" s="222" t="b">
        <v>0</v>
      </c>
      <c r="J106" s="222" t="b">
        <v>0</v>
      </c>
      <c r="K106" s="222" t="b">
        <v>0</v>
      </c>
      <c r="L106" s="222" t="b">
        <v>0</v>
      </c>
      <c r="M106" s="222" t="b">
        <v>0</v>
      </c>
      <c r="N106" s="222" t="b">
        <v>0</v>
      </c>
      <c r="O106" s="222" t="b">
        <v>0</v>
      </c>
      <c r="P106" s="222" t="b">
        <v>0</v>
      </c>
      <c r="Q106" s="222" t="b">
        <v>0</v>
      </c>
      <c r="R106" s="222" t="b">
        <v>0</v>
      </c>
      <c r="S106" s="222" t="b">
        <v>0</v>
      </c>
      <c r="T106" s="222" t="b">
        <v>0</v>
      </c>
      <c r="U106" s="222" t="b">
        <v>0</v>
      </c>
      <c r="V106" s="222" t="b">
        <v>0</v>
      </c>
      <c r="W106" s="222" t="b">
        <v>0</v>
      </c>
      <c r="X106" s="222" t="b">
        <v>0</v>
      </c>
      <c r="Y106" s="222" t="b">
        <v>0</v>
      </c>
      <c r="Z106" s="222" t="b">
        <v>0</v>
      </c>
      <c r="AA106" s="222" t="b">
        <v>0</v>
      </c>
    </row>
    <row r="107" spans="1:27" ht="13.2">
      <c r="A107" s="222" t="s">
        <v>746</v>
      </c>
      <c r="B107" s="222" t="b">
        <v>0</v>
      </c>
      <c r="C107" s="222" t="b">
        <v>0</v>
      </c>
      <c r="D107" s="222" t="b">
        <v>0</v>
      </c>
      <c r="E107" s="222" t="b">
        <v>0</v>
      </c>
      <c r="F107" s="222" t="b">
        <v>0</v>
      </c>
      <c r="G107" s="222" t="b">
        <v>0</v>
      </c>
      <c r="H107" s="222" t="b">
        <v>0</v>
      </c>
      <c r="I107" s="222" t="b">
        <v>0</v>
      </c>
      <c r="J107" s="222" t="b">
        <v>0</v>
      </c>
      <c r="K107" s="222" t="b">
        <v>0</v>
      </c>
      <c r="L107" s="222" t="b">
        <v>0</v>
      </c>
      <c r="M107" s="222" t="b">
        <v>0</v>
      </c>
      <c r="N107" s="222" t="b">
        <v>0</v>
      </c>
      <c r="O107" s="222" t="b">
        <v>0</v>
      </c>
      <c r="P107" s="222" t="b">
        <v>0</v>
      </c>
      <c r="Q107" s="222" t="b">
        <v>0</v>
      </c>
      <c r="R107" s="222" t="b">
        <v>0</v>
      </c>
      <c r="S107" s="222" t="b">
        <v>0</v>
      </c>
      <c r="T107" s="222" t="b">
        <v>0</v>
      </c>
      <c r="U107" s="222" t="b">
        <v>0</v>
      </c>
      <c r="V107" s="222" t="b">
        <v>0</v>
      </c>
      <c r="W107" s="222" t="b">
        <v>0</v>
      </c>
      <c r="X107" s="222" t="b">
        <v>0</v>
      </c>
      <c r="Y107" s="222" t="b">
        <v>0</v>
      </c>
      <c r="Z107" s="222" t="b">
        <v>0</v>
      </c>
      <c r="AA107" s="222" t="b">
        <v>0</v>
      </c>
    </row>
    <row r="108" spans="1:27" ht="13.2">
      <c r="A108" s="222" t="s">
        <v>139</v>
      </c>
      <c r="B108" s="222" t="b">
        <v>0</v>
      </c>
      <c r="C108" s="222" t="b">
        <v>0</v>
      </c>
      <c r="D108" s="222" t="b">
        <v>0</v>
      </c>
      <c r="E108" s="222" t="b">
        <v>0</v>
      </c>
      <c r="F108" s="222" t="b">
        <v>0</v>
      </c>
      <c r="G108" s="222" t="b">
        <v>0</v>
      </c>
      <c r="H108" s="222" t="b">
        <v>0</v>
      </c>
      <c r="I108" s="222" t="b">
        <v>0</v>
      </c>
      <c r="J108" s="222" t="b">
        <v>0</v>
      </c>
      <c r="K108" s="222" t="b">
        <v>0</v>
      </c>
      <c r="L108" s="222" t="b">
        <v>0</v>
      </c>
      <c r="M108" s="222" t="b">
        <v>0</v>
      </c>
      <c r="N108" s="222" t="b">
        <v>0</v>
      </c>
      <c r="O108" s="222" t="b">
        <v>0</v>
      </c>
      <c r="P108" s="222" t="b">
        <v>0</v>
      </c>
      <c r="Q108" s="222" t="b">
        <v>0</v>
      </c>
      <c r="R108" s="222" t="b">
        <v>0</v>
      </c>
      <c r="S108" s="222" t="b">
        <v>0</v>
      </c>
      <c r="T108" s="222" t="b">
        <v>0</v>
      </c>
      <c r="U108" s="222" t="b">
        <v>0</v>
      </c>
      <c r="V108" s="222" t="b">
        <v>0</v>
      </c>
      <c r="W108" s="222" t="b">
        <v>0</v>
      </c>
      <c r="X108" s="222" t="b">
        <v>0</v>
      </c>
      <c r="Y108" s="222" t="b">
        <v>0</v>
      </c>
      <c r="Z108" s="222" t="b">
        <v>0</v>
      </c>
      <c r="AA108" s="222" t="b">
        <v>0</v>
      </c>
    </row>
    <row r="109" spans="1:27" ht="13.2">
      <c r="A109" s="222" t="s">
        <v>188</v>
      </c>
      <c r="B109" s="222" t="b">
        <v>0</v>
      </c>
      <c r="C109" s="222" t="b">
        <v>0</v>
      </c>
      <c r="D109" s="222" t="b">
        <v>0</v>
      </c>
      <c r="E109" s="222" t="b">
        <v>0</v>
      </c>
      <c r="F109" s="222" t="b">
        <v>0</v>
      </c>
      <c r="G109" s="222" t="b">
        <v>0</v>
      </c>
      <c r="H109" s="222" t="b">
        <v>0</v>
      </c>
      <c r="I109" s="222" t="b">
        <v>0</v>
      </c>
      <c r="J109" s="222" t="b">
        <v>0</v>
      </c>
      <c r="K109" s="222" t="b">
        <v>0</v>
      </c>
      <c r="L109" s="222" t="b">
        <v>0</v>
      </c>
      <c r="M109" s="222" t="b">
        <v>0</v>
      </c>
      <c r="N109" s="222" t="b">
        <v>0</v>
      </c>
      <c r="O109" s="222" t="b">
        <v>0</v>
      </c>
      <c r="P109" s="222" t="b">
        <v>0</v>
      </c>
      <c r="Q109" s="222" t="b">
        <v>0</v>
      </c>
      <c r="R109" s="222" t="b">
        <v>0</v>
      </c>
      <c r="S109" s="222" t="b">
        <v>0</v>
      </c>
      <c r="T109" s="222" t="b">
        <v>0</v>
      </c>
      <c r="U109" s="222" t="b">
        <v>0</v>
      </c>
      <c r="V109" s="222" t="b">
        <v>0</v>
      </c>
      <c r="W109" s="222" t="b">
        <v>0</v>
      </c>
      <c r="X109" s="222" t="b">
        <v>0</v>
      </c>
      <c r="Y109" s="222" t="b">
        <v>0</v>
      </c>
      <c r="Z109" s="222" t="b">
        <v>0</v>
      </c>
      <c r="AA109" s="222" t="b">
        <v>0</v>
      </c>
    </row>
    <row r="110" spans="1:27" ht="13.2">
      <c r="A110" s="222" t="s">
        <v>747</v>
      </c>
      <c r="B110" s="222" t="b">
        <v>0</v>
      </c>
      <c r="C110" s="222" t="b">
        <v>0</v>
      </c>
      <c r="D110" s="222" t="b">
        <v>0</v>
      </c>
      <c r="E110" s="222" t="b">
        <v>0</v>
      </c>
      <c r="F110" s="222" t="b">
        <v>0</v>
      </c>
      <c r="G110" s="222" t="b">
        <v>0</v>
      </c>
      <c r="H110" s="222" t="b">
        <v>0</v>
      </c>
      <c r="I110" s="222" t="b">
        <v>0</v>
      </c>
      <c r="J110" s="222" t="b">
        <v>0</v>
      </c>
      <c r="K110" s="222" t="b">
        <v>0</v>
      </c>
      <c r="L110" s="222" t="b">
        <v>0</v>
      </c>
      <c r="M110" s="222" t="b">
        <v>0</v>
      </c>
      <c r="N110" s="222" t="b">
        <v>0</v>
      </c>
      <c r="O110" s="222" t="b">
        <v>0</v>
      </c>
      <c r="P110" s="222" t="b">
        <v>0</v>
      </c>
      <c r="Q110" s="222" t="b">
        <v>0</v>
      </c>
      <c r="R110" s="222" t="b">
        <v>0</v>
      </c>
      <c r="S110" s="222" t="b">
        <v>0</v>
      </c>
      <c r="T110" s="222" t="b">
        <v>0</v>
      </c>
      <c r="U110" s="222" t="b">
        <v>0</v>
      </c>
      <c r="V110" s="222" t="b">
        <v>0</v>
      </c>
      <c r="W110" s="222" t="b">
        <v>0</v>
      </c>
      <c r="X110" s="222" t="b">
        <v>0</v>
      </c>
      <c r="Y110" s="222" t="b">
        <v>0</v>
      </c>
      <c r="Z110" s="222" t="b">
        <v>0</v>
      </c>
      <c r="AA110" s="222" t="b">
        <v>0</v>
      </c>
    </row>
    <row r="111" spans="1:27" ht="13.2">
      <c r="A111" s="222" t="s">
        <v>162</v>
      </c>
      <c r="B111" s="222" t="b">
        <v>0</v>
      </c>
      <c r="C111" s="222" t="b">
        <v>0</v>
      </c>
      <c r="D111" s="222" t="b">
        <v>0</v>
      </c>
      <c r="E111" s="222" t="b">
        <v>0</v>
      </c>
      <c r="F111" s="222" t="b">
        <v>0</v>
      </c>
      <c r="G111" s="222" t="b">
        <v>0</v>
      </c>
      <c r="H111" s="222" t="b">
        <v>0</v>
      </c>
      <c r="I111" s="222" t="b">
        <v>0</v>
      </c>
      <c r="J111" s="222" t="b">
        <v>0</v>
      </c>
      <c r="K111" s="222" t="b">
        <v>0</v>
      </c>
      <c r="L111" s="222" t="b">
        <v>0</v>
      </c>
      <c r="M111" s="222" t="b">
        <v>0</v>
      </c>
      <c r="N111" s="222" t="b">
        <v>0</v>
      </c>
      <c r="O111" s="222" t="b">
        <v>0</v>
      </c>
      <c r="P111" s="222" t="b">
        <v>0</v>
      </c>
      <c r="Q111" s="222" t="b">
        <v>0</v>
      </c>
      <c r="R111" s="222" t="b">
        <v>0</v>
      </c>
      <c r="S111" s="222" t="b">
        <v>0</v>
      </c>
      <c r="T111" s="222" t="b">
        <v>0</v>
      </c>
      <c r="U111" s="222" t="b">
        <v>0</v>
      </c>
      <c r="V111" s="222" t="b">
        <v>0</v>
      </c>
      <c r="W111" s="222" t="b">
        <v>0</v>
      </c>
      <c r="X111" s="222" t="b">
        <v>0</v>
      </c>
      <c r="Y111" s="222" t="b">
        <v>0</v>
      </c>
      <c r="Z111" s="222" t="b">
        <v>0</v>
      </c>
      <c r="AA111" s="222" t="b">
        <v>0</v>
      </c>
    </row>
    <row r="112" spans="1:27" ht="13.2">
      <c r="A112" s="222" t="s">
        <v>748</v>
      </c>
      <c r="B112" s="222" t="b">
        <v>0</v>
      </c>
      <c r="C112" s="222" t="b">
        <v>0</v>
      </c>
      <c r="D112" s="222" t="b">
        <v>0</v>
      </c>
      <c r="E112" s="222" t="b">
        <v>0</v>
      </c>
      <c r="F112" s="222" t="b">
        <v>0</v>
      </c>
      <c r="G112" s="222" t="b">
        <v>0</v>
      </c>
      <c r="H112" s="222" t="b">
        <v>0</v>
      </c>
      <c r="I112" s="222" t="b">
        <v>0</v>
      </c>
      <c r="J112" s="222" t="b">
        <v>0</v>
      </c>
      <c r="K112" s="222" t="b">
        <v>0</v>
      </c>
      <c r="L112" s="222" t="b">
        <v>0</v>
      </c>
      <c r="M112" s="222" t="b">
        <v>0</v>
      </c>
      <c r="N112" s="222" t="b">
        <v>0</v>
      </c>
      <c r="O112" s="222" t="b">
        <v>0</v>
      </c>
      <c r="P112" s="222" t="b">
        <v>0</v>
      </c>
      <c r="Q112" s="222" t="b">
        <v>0</v>
      </c>
      <c r="R112" s="222" t="b">
        <v>0</v>
      </c>
      <c r="S112" s="222" t="b">
        <v>0</v>
      </c>
      <c r="T112" s="222" t="b">
        <v>0</v>
      </c>
      <c r="U112" s="222" t="b">
        <v>0</v>
      </c>
      <c r="V112" s="222" t="b">
        <v>0</v>
      </c>
      <c r="W112" s="222" t="b">
        <v>0</v>
      </c>
      <c r="X112" s="222" t="b">
        <v>0</v>
      </c>
      <c r="Y112" s="222" t="b">
        <v>0</v>
      </c>
      <c r="Z112" s="222" t="b">
        <v>0</v>
      </c>
      <c r="AA112" s="222" t="b">
        <v>0</v>
      </c>
    </row>
    <row r="113" spans="1:27" ht="13.2">
      <c r="A113" s="222" t="s">
        <v>749</v>
      </c>
      <c r="B113" s="222" t="b">
        <v>0</v>
      </c>
      <c r="C113" s="222" t="b">
        <v>0</v>
      </c>
      <c r="D113" s="222" t="b">
        <v>0</v>
      </c>
      <c r="E113" s="222" t="b">
        <v>0</v>
      </c>
      <c r="F113" s="222" t="b">
        <v>0</v>
      </c>
      <c r="G113" s="222" t="b">
        <v>0</v>
      </c>
      <c r="H113" s="222" t="b">
        <v>0</v>
      </c>
      <c r="I113" s="222" t="b">
        <v>0</v>
      </c>
      <c r="J113" s="222" t="b">
        <v>0</v>
      </c>
      <c r="K113" s="222" t="b">
        <v>0</v>
      </c>
      <c r="L113" s="222" t="b">
        <v>0</v>
      </c>
      <c r="M113" s="222" t="b">
        <v>0</v>
      </c>
      <c r="N113" s="222" t="b">
        <v>0</v>
      </c>
      <c r="O113" s="222" t="b">
        <v>0</v>
      </c>
      <c r="P113" s="222" t="b">
        <v>0</v>
      </c>
      <c r="Q113" s="222" t="b">
        <v>0</v>
      </c>
      <c r="R113" s="222" t="b">
        <v>0</v>
      </c>
      <c r="S113" s="222" t="b">
        <v>0</v>
      </c>
      <c r="T113" s="222" t="b">
        <v>0</v>
      </c>
      <c r="U113" s="222" t="b">
        <v>0</v>
      </c>
      <c r="V113" s="222" t="b">
        <v>0</v>
      </c>
      <c r="W113" s="222" t="b">
        <v>0</v>
      </c>
      <c r="X113" s="222" t="b">
        <v>0</v>
      </c>
      <c r="Y113" s="222" t="b">
        <v>0</v>
      </c>
      <c r="Z113" s="222" t="b">
        <v>0</v>
      </c>
      <c r="AA113" s="222" t="b">
        <v>0</v>
      </c>
    </row>
    <row r="114" spans="1:27" ht="13.2">
      <c r="A114" s="222" t="s">
        <v>349</v>
      </c>
      <c r="B114" s="222" t="b">
        <v>0</v>
      </c>
      <c r="C114" s="222" t="b">
        <v>0</v>
      </c>
      <c r="D114" s="222" t="b">
        <v>0</v>
      </c>
      <c r="E114" s="222" t="b">
        <v>0</v>
      </c>
      <c r="F114" s="222" t="b">
        <v>0</v>
      </c>
      <c r="G114" s="222" t="b">
        <v>0</v>
      </c>
      <c r="H114" s="222" t="b">
        <v>0</v>
      </c>
      <c r="I114" s="222" t="b">
        <v>0</v>
      </c>
      <c r="J114" s="222" t="b">
        <v>0</v>
      </c>
      <c r="K114" s="222" t="b">
        <v>0</v>
      </c>
      <c r="L114" s="222" t="b">
        <v>0</v>
      </c>
      <c r="M114" s="222" t="b">
        <v>0</v>
      </c>
      <c r="N114" s="222" t="b">
        <v>0</v>
      </c>
      <c r="O114" s="222" t="b">
        <v>0</v>
      </c>
      <c r="P114" s="222" t="b">
        <v>0</v>
      </c>
      <c r="Q114" s="222" t="b">
        <v>0</v>
      </c>
      <c r="R114" s="222" t="b">
        <v>0</v>
      </c>
      <c r="S114" s="222" t="b">
        <v>0</v>
      </c>
      <c r="T114" s="222" t="b">
        <v>0</v>
      </c>
      <c r="U114" s="222" t="b">
        <v>0</v>
      </c>
      <c r="V114" s="222" t="b">
        <v>0</v>
      </c>
      <c r="W114" s="222" t="b">
        <v>0</v>
      </c>
      <c r="X114" s="222" t="b">
        <v>0</v>
      </c>
      <c r="Y114" s="222" t="b">
        <v>0</v>
      </c>
      <c r="Z114" s="222" t="b">
        <v>0</v>
      </c>
      <c r="AA114" s="222" t="b">
        <v>0</v>
      </c>
    </row>
    <row r="115" spans="1:27" ht="13.2">
      <c r="A115" s="222" t="s">
        <v>750</v>
      </c>
      <c r="B115" s="222" t="b">
        <v>0</v>
      </c>
      <c r="C115" s="222" t="b">
        <v>0</v>
      </c>
      <c r="D115" s="222" t="b">
        <v>0</v>
      </c>
      <c r="E115" s="222" t="b">
        <v>0</v>
      </c>
      <c r="F115" s="222" t="b">
        <v>0</v>
      </c>
      <c r="G115" s="222" t="b">
        <v>0</v>
      </c>
      <c r="H115" s="222" t="b">
        <v>0</v>
      </c>
      <c r="I115" s="222" t="b">
        <v>0</v>
      </c>
      <c r="J115" s="222" t="b">
        <v>0</v>
      </c>
      <c r="K115" s="222" t="b">
        <v>0</v>
      </c>
      <c r="L115" s="222" t="b">
        <v>0</v>
      </c>
      <c r="M115" s="222" t="b">
        <v>0</v>
      </c>
      <c r="N115" s="222" t="b">
        <v>0</v>
      </c>
      <c r="O115" s="222" t="b">
        <v>0</v>
      </c>
      <c r="P115" s="222" t="b">
        <v>0</v>
      </c>
      <c r="Q115" s="222" t="b">
        <v>0</v>
      </c>
      <c r="R115" s="222" t="b">
        <v>0</v>
      </c>
      <c r="S115" s="222" t="b">
        <v>0</v>
      </c>
      <c r="T115" s="222" t="b">
        <v>0</v>
      </c>
      <c r="U115" s="222" t="b">
        <v>0</v>
      </c>
      <c r="V115" s="222" t="b">
        <v>0</v>
      </c>
      <c r="W115" s="222" t="b">
        <v>0</v>
      </c>
      <c r="X115" s="222" t="b">
        <v>0</v>
      </c>
      <c r="Y115" s="222" t="b">
        <v>0</v>
      </c>
      <c r="Z115" s="222" t="b">
        <v>0</v>
      </c>
      <c r="AA115" s="222" t="b">
        <v>0</v>
      </c>
    </row>
    <row r="116" spans="1:27" ht="13.2">
      <c r="A116" s="222" t="s">
        <v>187</v>
      </c>
      <c r="B116" s="222" t="b">
        <v>0</v>
      </c>
      <c r="C116" s="222" t="b">
        <v>0</v>
      </c>
      <c r="D116" s="222" t="b">
        <v>0</v>
      </c>
      <c r="E116" s="222" t="b">
        <v>0</v>
      </c>
      <c r="F116" s="222" t="b">
        <v>0</v>
      </c>
      <c r="G116" s="222" t="b">
        <v>0</v>
      </c>
      <c r="H116" s="222" t="b">
        <v>0</v>
      </c>
      <c r="I116" s="222" t="b">
        <v>0</v>
      </c>
      <c r="J116" s="222" t="b">
        <v>0</v>
      </c>
      <c r="K116" s="222" t="b">
        <v>0</v>
      </c>
      <c r="L116" s="222" t="b">
        <v>0</v>
      </c>
      <c r="M116" s="222" t="b">
        <v>0</v>
      </c>
      <c r="N116" s="222" t="b">
        <v>0</v>
      </c>
      <c r="O116" s="222" t="b">
        <v>0</v>
      </c>
      <c r="P116" s="222" t="b">
        <v>0</v>
      </c>
      <c r="Q116" s="222" t="b">
        <v>0</v>
      </c>
      <c r="R116" s="222" t="b">
        <v>0</v>
      </c>
      <c r="S116" s="222" t="b">
        <v>0</v>
      </c>
      <c r="T116" s="222" t="b">
        <v>0</v>
      </c>
      <c r="U116" s="222" t="b">
        <v>0</v>
      </c>
      <c r="V116" s="222" t="b">
        <v>0</v>
      </c>
      <c r="W116" s="222" t="b">
        <v>0</v>
      </c>
      <c r="X116" s="222" t="b">
        <v>0</v>
      </c>
      <c r="Y116" s="222" t="b">
        <v>0</v>
      </c>
      <c r="Z116" s="222" t="b">
        <v>0</v>
      </c>
      <c r="AA116" s="222" t="b">
        <v>0</v>
      </c>
    </row>
    <row r="117" spans="1:27" ht="13.2">
      <c r="A117" s="222" t="s">
        <v>751</v>
      </c>
      <c r="B117" s="222" t="b">
        <v>0</v>
      </c>
      <c r="C117" s="222" t="b">
        <v>0</v>
      </c>
      <c r="D117" s="222" t="b">
        <v>0</v>
      </c>
      <c r="E117" s="222" t="b">
        <v>0</v>
      </c>
      <c r="F117" s="222" t="b">
        <v>0</v>
      </c>
      <c r="G117" s="222" t="b">
        <v>0</v>
      </c>
      <c r="H117" s="222" t="b">
        <v>0</v>
      </c>
      <c r="I117" s="222" t="b">
        <v>0</v>
      </c>
      <c r="J117" s="222" t="b">
        <v>0</v>
      </c>
      <c r="K117" s="222" t="b">
        <v>0</v>
      </c>
      <c r="L117" s="222" t="b">
        <v>0</v>
      </c>
      <c r="M117" s="222" t="b">
        <v>0</v>
      </c>
      <c r="N117" s="222" t="b">
        <v>0</v>
      </c>
      <c r="O117" s="222" t="b">
        <v>0</v>
      </c>
      <c r="P117" s="222" t="b">
        <v>0</v>
      </c>
      <c r="Q117" s="222" t="b">
        <v>0</v>
      </c>
      <c r="R117" s="222" t="b">
        <v>0</v>
      </c>
      <c r="S117" s="222" t="b">
        <v>0</v>
      </c>
      <c r="T117" s="222" t="b">
        <v>0</v>
      </c>
      <c r="U117" s="222" t="b">
        <v>0</v>
      </c>
      <c r="V117" s="222" t="b">
        <v>0</v>
      </c>
      <c r="W117" s="222" t="b">
        <v>0</v>
      </c>
      <c r="X117" s="222" t="b">
        <v>0</v>
      </c>
      <c r="Y117" s="222" t="b">
        <v>0</v>
      </c>
      <c r="Z117" s="222" t="b">
        <v>0</v>
      </c>
      <c r="AA117" s="222" t="b">
        <v>0</v>
      </c>
    </row>
    <row r="118" spans="1:27" ht="13.2">
      <c r="A118" s="222" t="s">
        <v>752</v>
      </c>
      <c r="B118" s="222" t="b">
        <v>0</v>
      </c>
      <c r="C118" s="222" t="b">
        <v>0</v>
      </c>
      <c r="D118" s="222" t="b">
        <v>0</v>
      </c>
      <c r="E118" s="222" t="b">
        <v>0</v>
      </c>
      <c r="F118" s="222" t="b">
        <v>0</v>
      </c>
      <c r="G118" s="222" t="b">
        <v>0</v>
      </c>
      <c r="H118" s="222" t="b">
        <v>0</v>
      </c>
      <c r="I118" s="222" t="b">
        <v>0</v>
      </c>
      <c r="J118" s="222" t="b">
        <v>0</v>
      </c>
      <c r="K118" s="222" t="b">
        <v>0</v>
      </c>
      <c r="L118" s="222" t="b">
        <v>0</v>
      </c>
      <c r="M118" s="222" t="b">
        <v>0</v>
      </c>
      <c r="N118" s="222" t="b">
        <v>0</v>
      </c>
      <c r="O118" s="222" t="b">
        <v>0</v>
      </c>
      <c r="P118" s="222" t="b">
        <v>0</v>
      </c>
      <c r="Q118" s="222" t="b">
        <v>0</v>
      </c>
      <c r="R118" s="222" t="b">
        <v>0</v>
      </c>
      <c r="S118" s="222" t="b">
        <v>0</v>
      </c>
      <c r="T118" s="222" t="b">
        <v>0</v>
      </c>
      <c r="U118" s="222" t="b">
        <v>0</v>
      </c>
      <c r="V118" s="222" t="b">
        <v>0</v>
      </c>
      <c r="W118" s="222" t="b">
        <v>0</v>
      </c>
      <c r="X118" s="222" t="b">
        <v>0</v>
      </c>
      <c r="Y118" s="222" t="b">
        <v>0</v>
      </c>
      <c r="Z118" s="222" t="b">
        <v>0</v>
      </c>
      <c r="AA118" s="222" t="b">
        <v>0</v>
      </c>
    </row>
    <row r="119" spans="1:27" ht="13.2">
      <c r="A119" s="222" t="s">
        <v>111</v>
      </c>
      <c r="B119" s="222" t="b">
        <v>0</v>
      </c>
      <c r="C119" s="222" t="b">
        <v>0</v>
      </c>
      <c r="D119" s="222" t="b">
        <v>0</v>
      </c>
      <c r="E119" s="222" t="b">
        <v>0</v>
      </c>
      <c r="F119" s="222" t="b">
        <v>0</v>
      </c>
      <c r="G119" s="222" t="b">
        <v>0</v>
      </c>
      <c r="H119" s="222" t="b">
        <v>0</v>
      </c>
      <c r="I119" s="222" t="b">
        <v>0</v>
      </c>
      <c r="J119" s="222" t="b">
        <v>0</v>
      </c>
      <c r="K119" s="222" t="b">
        <v>0</v>
      </c>
      <c r="L119" s="222" t="b">
        <v>0</v>
      </c>
      <c r="M119" s="222" t="b">
        <v>0</v>
      </c>
      <c r="N119" s="222" t="b">
        <v>0</v>
      </c>
      <c r="O119" s="222" t="b">
        <v>0</v>
      </c>
      <c r="P119" s="222" t="b">
        <v>0</v>
      </c>
      <c r="Q119" s="222" t="b">
        <v>0</v>
      </c>
      <c r="R119" s="222" t="b">
        <v>0</v>
      </c>
      <c r="S119" s="222" t="b">
        <v>0</v>
      </c>
      <c r="T119" s="222" t="b">
        <v>0</v>
      </c>
      <c r="U119" s="222" t="b">
        <v>0</v>
      </c>
      <c r="V119" s="222" t="b">
        <v>0</v>
      </c>
      <c r="W119" s="222" t="b">
        <v>0</v>
      </c>
      <c r="X119" s="222" t="b">
        <v>0</v>
      </c>
      <c r="Y119" s="222" t="b">
        <v>0</v>
      </c>
      <c r="Z119" s="222" t="b">
        <v>0</v>
      </c>
      <c r="AA119" s="222" t="b">
        <v>0</v>
      </c>
    </row>
    <row r="120" spans="1:27" ht="13.2">
      <c r="A120" s="222" t="s">
        <v>753</v>
      </c>
      <c r="B120" s="222" t="b">
        <v>0</v>
      </c>
      <c r="C120" s="222" t="b">
        <v>0</v>
      </c>
      <c r="D120" s="222" t="b">
        <v>0</v>
      </c>
      <c r="E120" s="222" t="b">
        <v>0</v>
      </c>
      <c r="F120" s="222" t="b">
        <v>0</v>
      </c>
      <c r="G120" s="222" t="b">
        <v>0</v>
      </c>
      <c r="H120" s="222" t="b">
        <v>0</v>
      </c>
      <c r="I120" s="222" t="b">
        <v>0</v>
      </c>
      <c r="J120" s="222" t="b">
        <v>0</v>
      </c>
      <c r="K120" s="222" t="b">
        <v>0</v>
      </c>
      <c r="L120" s="222" t="b">
        <v>0</v>
      </c>
      <c r="M120" s="222" t="b">
        <v>0</v>
      </c>
      <c r="N120" s="222" t="b">
        <v>0</v>
      </c>
      <c r="O120" s="222" t="b">
        <v>0</v>
      </c>
      <c r="P120" s="222" t="b">
        <v>0</v>
      </c>
      <c r="Q120" s="222" t="b">
        <v>0</v>
      </c>
      <c r="R120" s="222" t="b">
        <v>0</v>
      </c>
      <c r="S120" s="222" t="b">
        <v>0</v>
      </c>
      <c r="T120" s="222" t="b">
        <v>0</v>
      </c>
      <c r="U120" s="222" t="b">
        <v>0</v>
      </c>
      <c r="V120" s="222" t="b">
        <v>0</v>
      </c>
      <c r="W120" s="222" t="b">
        <v>0</v>
      </c>
      <c r="X120" s="222" t="b">
        <v>0</v>
      </c>
      <c r="Y120" s="222" t="b">
        <v>0</v>
      </c>
      <c r="Z120" s="222" t="b">
        <v>0</v>
      </c>
      <c r="AA120" s="222" t="b">
        <v>0</v>
      </c>
    </row>
    <row r="121" spans="1:27" ht="13.2">
      <c r="A121" s="222" t="s">
        <v>754</v>
      </c>
      <c r="B121" s="222" t="b">
        <v>0</v>
      </c>
      <c r="C121" s="222" t="b">
        <v>0</v>
      </c>
      <c r="D121" s="222" t="b">
        <v>0</v>
      </c>
      <c r="E121" s="222" t="b">
        <v>0</v>
      </c>
      <c r="F121" s="222" t="b">
        <v>0</v>
      </c>
      <c r="G121" s="222" t="b">
        <v>0</v>
      </c>
      <c r="H121" s="222" t="b">
        <v>0</v>
      </c>
      <c r="I121" s="222" t="b">
        <v>0</v>
      </c>
      <c r="J121" s="222" t="b">
        <v>0</v>
      </c>
      <c r="K121" s="222" t="b">
        <v>0</v>
      </c>
      <c r="L121" s="222" t="b">
        <v>0</v>
      </c>
      <c r="M121" s="222" t="b">
        <v>0</v>
      </c>
      <c r="N121" s="222" t="b">
        <v>0</v>
      </c>
      <c r="O121" s="222" t="b">
        <v>0</v>
      </c>
      <c r="P121" s="222" t="b">
        <v>0</v>
      </c>
      <c r="Q121" s="222" t="b">
        <v>0</v>
      </c>
      <c r="R121" s="222" t="b">
        <v>0</v>
      </c>
      <c r="S121" s="222" t="b">
        <v>0</v>
      </c>
      <c r="T121" s="222" t="b">
        <v>0</v>
      </c>
      <c r="U121" s="222" t="b">
        <v>0</v>
      </c>
      <c r="V121" s="222" t="b">
        <v>0</v>
      </c>
      <c r="W121" s="222" t="b">
        <v>0</v>
      </c>
      <c r="X121" s="222" t="b">
        <v>0</v>
      </c>
      <c r="Y121" s="222" t="b">
        <v>0</v>
      </c>
      <c r="Z121" s="222" t="b">
        <v>0</v>
      </c>
      <c r="AA121" s="222" t="b">
        <v>0</v>
      </c>
    </row>
    <row r="122" spans="1:27" ht="13.2">
      <c r="A122" s="222" t="s">
        <v>755</v>
      </c>
      <c r="B122" s="222" t="b">
        <v>0</v>
      </c>
      <c r="C122" s="222" t="b">
        <v>0</v>
      </c>
      <c r="D122" s="222" t="b">
        <v>0</v>
      </c>
      <c r="E122" s="222" t="b">
        <v>0</v>
      </c>
      <c r="F122" s="222" t="b">
        <v>0</v>
      </c>
      <c r="G122" s="222" t="b">
        <v>0</v>
      </c>
      <c r="H122" s="222" t="b">
        <v>0</v>
      </c>
      <c r="I122" s="222" t="b">
        <v>0</v>
      </c>
      <c r="J122" s="222" t="b">
        <v>0</v>
      </c>
      <c r="K122" s="222" t="b">
        <v>0</v>
      </c>
      <c r="L122" s="222" t="b">
        <v>0</v>
      </c>
      <c r="M122" s="222" t="b">
        <v>0</v>
      </c>
      <c r="N122" s="222" t="b">
        <v>0</v>
      </c>
      <c r="O122" s="222" t="b">
        <v>0</v>
      </c>
      <c r="P122" s="222" t="b">
        <v>0</v>
      </c>
      <c r="Q122" s="222" t="b">
        <v>0</v>
      </c>
      <c r="R122" s="222" t="b">
        <v>0</v>
      </c>
      <c r="S122" s="222" t="b">
        <v>0</v>
      </c>
      <c r="T122" s="222" t="b">
        <v>0</v>
      </c>
      <c r="U122" s="222" t="b">
        <v>0</v>
      </c>
      <c r="V122" s="222" t="b">
        <v>0</v>
      </c>
      <c r="W122" s="222" t="b">
        <v>0</v>
      </c>
      <c r="X122" s="222" t="b">
        <v>0</v>
      </c>
      <c r="Y122" s="222" t="b">
        <v>0</v>
      </c>
      <c r="Z122" s="222" t="b">
        <v>0</v>
      </c>
      <c r="AA122" s="222" t="b">
        <v>0</v>
      </c>
    </row>
    <row r="123" spans="1:27" ht="13.2">
      <c r="A123" s="222" t="s">
        <v>756</v>
      </c>
      <c r="B123" s="222" t="b">
        <v>0</v>
      </c>
      <c r="C123" s="222" t="b">
        <v>0</v>
      </c>
      <c r="D123" s="222" t="b">
        <v>0</v>
      </c>
      <c r="E123" s="222" t="b">
        <v>0</v>
      </c>
      <c r="F123" s="222" t="b">
        <v>0</v>
      </c>
      <c r="G123" s="222" t="b">
        <v>0</v>
      </c>
      <c r="H123" s="222" t="b">
        <v>0</v>
      </c>
      <c r="I123" s="222" t="b">
        <v>0</v>
      </c>
      <c r="J123" s="222" t="b">
        <v>0</v>
      </c>
      <c r="K123" s="222" t="b">
        <v>0</v>
      </c>
      <c r="L123" s="222" t="b">
        <v>0</v>
      </c>
      <c r="M123" s="222" t="b">
        <v>0</v>
      </c>
      <c r="N123" s="222" t="b">
        <v>0</v>
      </c>
      <c r="O123" s="222" t="b">
        <v>0</v>
      </c>
      <c r="P123" s="222" t="b">
        <v>0</v>
      </c>
      <c r="Q123" s="222" t="b">
        <v>0</v>
      </c>
      <c r="R123" s="222" t="b">
        <v>0</v>
      </c>
      <c r="S123" s="222" t="b">
        <v>0</v>
      </c>
      <c r="T123" s="222" t="b">
        <v>0</v>
      </c>
      <c r="U123" s="222" t="b">
        <v>0</v>
      </c>
      <c r="V123" s="222" t="b">
        <v>0</v>
      </c>
      <c r="W123" s="222" t="b">
        <v>0</v>
      </c>
      <c r="X123" s="222" t="b">
        <v>0</v>
      </c>
      <c r="Y123" s="222" t="b">
        <v>0</v>
      </c>
      <c r="Z123" s="222" t="b">
        <v>0</v>
      </c>
      <c r="AA123" s="222" t="b">
        <v>0</v>
      </c>
    </row>
    <row r="124" spans="1:27" ht="13.2">
      <c r="A124" s="222" t="s">
        <v>757</v>
      </c>
      <c r="B124" s="222" t="b">
        <v>0</v>
      </c>
      <c r="C124" s="222" t="b">
        <v>0</v>
      </c>
      <c r="D124" s="222" t="b">
        <v>0</v>
      </c>
      <c r="E124" s="222" t="b">
        <v>0</v>
      </c>
      <c r="F124" s="222" t="b">
        <v>0</v>
      </c>
      <c r="G124" s="222" t="b">
        <v>0</v>
      </c>
      <c r="H124" s="222" t="b">
        <v>0</v>
      </c>
      <c r="I124" s="222" t="b">
        <v>0</v>
      </c>
      <c r="J124" s="222" t="b">
        <v>0</v>
      </c>
      <c r="K124" s="222" t="b">
        <v>0</v>
      </c>
      <c r="L124" s="222" t="b">
        <v>0</v>
      </c>
      <c r="M124" s="222" t="b">
        <v>0</v>
      </c>
      <c r="N124" s="222" t="b">
        <v>0</v>
      </c>
      <c r="O124" s="222" t="b">
        <v>0</v>
      </c>
      <c r="P124" s="222" t="b">
        <v>0</v>
      </c>
      <c r="Q124" s="222" t="b">
        <v>0</v>
      </c>
      <c r="R124" s="222" t="b">
        <v>0</v>
      </c>
      <c r="S124" s="222" t="b">
        <v>0</v>
      </c>
      <c r="T124" s="222" t="b">
        <v>0</v>
      </c>
      <c r="U124" s="222" t="b">
        <v>0</v>
      </c>
      <c r="V124" s="222" t="b">
        <v>0</v>
      </c>
      <c r="W124" s="222" t="b">
        <v>0</v>
      </c>
      <c r="X124" s="222" t="b">
        <v>0</v>
      </c>
      <c r="Y124" s="222" t="b">
        <v>0</v>
      </c>
      <c r="Z124" s="222" t="b">
        <v>0</v>
      </c>
      <c r="AA124" s="222" t="b">
        <v>0</v>
      </c>
    </row>
    <row r="125" spans="1:27" ht="13.2">
      <c r="A125" s="222" t="s">
        <v>758</v>
      </c>
      <c r="B125" s="222" t="b">
        <v>0</v>
      </c>
      <c r="C125" s="222" t="b">
        <v>0</v>
      </c>
      <c r="D125" s="222" t="b">
        <v>0</v>
      </c>
      <c r="E125" s="222" t="b">
        <v>0</v>
      </c>
      <c r="F125" s="222" t="b">
        <v>0</v>
      </c>
      <c r="G125" s="222" t="b">
        <v>0</v>
      </c>
      <c r="H125" s="222" t="b">
        <v>0</v>
      </c>
      <c r="I125" s="222" t="b">
        <v>0</v>
      </c>
      <c r="J125" s="222" t="b">
        <v>0</v>
      </c>
      <c r="K125" s="222" t="b">
        <v>0</v>
      </c>
      <c r="L125" s="222" t="b">
        <v>0</v>
      </c>
      <c r="M125" s="222" t="b">
        <v>0</v>
      </c>
      <c r="N125" s="222" t="b">
        <v>0</v>
      </c>
      <c r="O125" s="222" t="b">
        <v>0</v>
      </c>
      <c r="P125" s="222" t="b">
        <v>0</v>
      </c>
      <c r="Q125" s="222" t="b">
        <v>0</v>
      </c>
      <c r="R125" s="222" t="b">
        <v>0</v>
      </c>
      <c r="S125" s="222" t="b">
        <v>0</v>
      </c>
      <c r="T125" s="222" t="b">
        <v>0</v>
      </c>
      <c r="U125" s="222" t="b">
        <v>0</v>
      </c>
      <c r="V125" s="222" t="b">
        <v>0</v>
      </c>
      <c r="W125" s="222" t="b">
        <v>0</v>
      </c>
      <c r="X125" s="222" t="b">
        <v>0</v>
      </c>
      <c r="Y125" s="222" t="b">
        <v>0</v>
      </c>
      <c r="Z125" s="222" t="b">
        <v>0</v>
      </c>
      <c r="AA125" s="222" t="b">
        <v>0</v>
      </c>
    </row>
    <row r="126" spans="1:27" ht="13.2">
      <c r="A126" s="222" t="s">
        <v>759</v>
      </c>
      <c r="B126" s="222" t="b">
        <v>0</v>
      </c>
      <c r="C126" s="222" t="b">
        <v>0</v>
      </c>
      <c r="D126" s="222" t="b">
        <v>0</v>
      </c>
      <c r="E126" s="222" t="b">
        <v>0</v>
      </c>
      <c r="F126" s="222" t="b">
        <v>0</v>
      </c>
      <c r="G126" s="222" t="b">
        <v>0</v>
      </c>
      <c r="H126" s="222" t="b">
        <v>0</v>
      </c>
      <c r="I126" s="222" t="b">
        <v>0</v>
      </c>
      <c r="J126" s="222" t="b">
        <v>0</v>
      </c>
      <c r="K126" s="222" t="b">
        <v>0</v>
      </c>
      <c r="L126" s="222" t="b">
        <v>0</v>
      </c>
      <c r="M126" s="222" t="b">
        <v>0</v>
      </c>
      <c r="N126" s="222" t="b">
        <v>0</v>
      </c>
      <c r="O126" s="222" t="b">
        <v>0</v>
      </c>
      <c r="P126" s="222" t="b">
        <v>0</v>
      </c>
      <c r="Q126" s="222" t="b">
        <v>0</v>
      </c>
      <c r="R126" s="222" t="b">
        <v>0</v>
      </c>
      <c r="S126" s="222" t="b">
        <v>0</v>
      </c>
      <c r="T126" s="222" t="b">
        <v>0</v>
      </c>
      <c r="U126" s="222" t="b">
        <v>0</v>
      </c>
      <c r="V126" s="222" t="b">
        <v>0</v>
      </c>
      <c r="W126" s="222" t="b">
        <v>0</v>
      </c>
      <c r="X126" s="222" t="b">
        <v>0</v>
      </c>
      <c r="Y126" s="222" t="b">
        <v>0</v>
      </c>
      <c r="Z126" s="222" t="b">
        <v>0</v>
      </c>
      <c r="AA126" s="222" t="b">
        <v>0</v>
      </c>
    </row>
    <row r="127" spans="1:27" ht="13.2">
      <c r="A127" s="222" t="s">
        <v>760</v>
      </c>
      <c r="B127" s="222" t="b">
        <v>0</v>
      </c>
      <c r="C127" s="222" t="b">
        <v>0</v>
      </c>
      <c r="D127" s="222" t="b">
        <v>0</v>
      </c>
      <c r="E127" s="222" t="b">
        <v>0</v>
      </c>
      <c r="F127" s="222" t="b">
        <v>0</v>
      </c>
      <c r="G127" s="222" t="b">
        <v>0</v>
      </c>
      <c r="H127" s="222" t="b">
        <v>0</v>
      </c>
      <c r="I127" s="222" t="b">
        <v>0</v>
      </c>
      <c r="J127" s="222" t="b">
        <v>0</v>
      </c>
      <c r="K127" s="222" t="b">
        <v>0</v>
      </c>
      <c r="L127" s="222" t="b">
        <v>0</v>
      </c>
      <c r="M127" s="222" t="b">
        <v>0</v>
      </c>
      <c r="N127" s="222" t="b">
        <v>0</v>
      </c>
      <c r="O127" s="222" t="b">
        <v>0</v>
      </c>
      <c r="P127" s="222" t="b">
        <v>0</v>
      </c>
      <c r="Q127" s="222" t="b">
        <v>0</v>
      </c>
      <c r="R127" s="222" t="b">
        <v>0</v>
      </c>
      <c r="S127" s="222" t="b">
        <v>0</v>
      </c>
      <c r="T127" s="222" t="b">
        <v>0</v>
      </c>
      <c r="U127" s="222" t="b">
        <v>0</v>
      </c>
      <c r="V127" s="222" t="b">
        <v>0</v>
      </c>
      <c r="W127" s="222" t="b">
        <v>0</v>
      </c>
      <c r="X127" s="222" t="b">
        <v>0</v>
      </c>
      <c r="Y127" s="222" t="b">
        <v>0</v>
      </c>
      <c r="Z127" s="222" t="b">
        <v>0</v>
      </c>
      <c r="AA127" s="222" t="b">
        <v>0</v>
      </c>
    </row>
    <row r="128" spans="1:27" ht="13.2">
      <c r="A128" s="222" t="s">
        <v>761</v>
      </c>
      <c r="B128" s="222" t="b">
        <v>0</v>
      </c>
      <c r="C128" s="222" t="b">
        <v>0</v>
      </c>
      <c r="D128" s="222" t="b">
        <v>0</v>
      </c>
      <c r="E128" s="222" t="b">
        <v>0</v>
      </c>
      <c r="F128" s="222" t="b">
        <v>0</v>
      </c>
      <c r="G128" s="222" t="b">
        <v>0</v>
      </c>
      <c r="H128" s="222" t="b">
        <v>0</v>
      </c>
      <c r="I128" s="222" t="b">
        <v>0</v>
      </c>
      <c r="J128" s="222" t="b">
        <v>0</v>
      </c>
      <c r="K128" s="222" t="b">
        <v>0</v>
      </c>
      <c r="L128" s="222" t="b">
        <v>0</v>
      </c>
      <c r="M128" s="222" t="b">
        <v>0</v>
      </c>
      <c r="N128" s="222" t="b">
        <v>0</v>
      </c>
      <c r="O128" s="222" t="b">
        <v>0</v>
      </c>
      <c r="P128" s="222" t="b">
        <v>0</v>
      </c>
      <c r="Q128" s="222" t="b">
        <v>0</v>
      </c>
      <c r="R128" s="222" t="b">
        <v>0</v>
      </c>
      <c r="S128" s="222" t="b">
        <v>0</v>
      </c>
      <c r="T128" s="222" t="b">
        <v>0</v>
      </c>
      <c r="U128" s="222" t="b">
        <v>0</v>
      </c>
      <c r="V128" s="222" t="b">
        <v>0</v>
      </c>
      <c r="W128" s="222" t="b">
        <v>0</v>
      </c>
      <c r="X128" s="222" t="b">
        <v>0</v>
      </c>
      <c r="Y128" s="222" t="b">
        <v>0</v>
      </c>
      <c r="Z128" s="222" t="b">
        <v>0</v>
      </c>
      <c r="AA128" s="222" t="b">
        <v>0</v>
      </c>
    </row>
    <row r="129" spans="1:27" ht="13.2">
      <c r="A129" s="222" t="s">
        <v>762</v>
      </c>
      <c r="B129" s="222" t="b">
        <v>0</v>
      </c>
      <c r="C129" s="222" t="b">
        <v>0</v>
      </c>
      <c r="D129" s="222" t="b">
        <v>0</v>
      </c>
      <c r="E129" s="222" t="b">
        <v>0</v>
      </c>
      <c r="F129" s="222" t="b">
        <v>0</v>
      </c>
      <c r="G129" s="222" t="b">
        <v>0</v>
      </c>
      <c r="H129" s="222" t="b">
        <v>0</v>
      </c>
      <c r="I129" s="222" t="b">
        <v>0</v>
      </c>
      <c r="J129" s="222" t="b">
        <v>0</v>
      </c>
      <c r="K129" s="222" t="b">
        <v>0</v>
      </c>
      <c r="L129" s="222" t="b">
        <v>0</v>
      </c>
      <c r="M129" s="222" t="b">
        <v>0</v>
      </c>
      <c r="N129" s="222" t="b">
        <v>0</v>
      </c>
      <c r="O129" s="222" t="b">
        <v>0</v>
      </c>
      <c r="P129" s="222" t="b">
        <v>0</v>
      </c>
      <c r="Q129" s="222" t="b">
        <v>0</v>
      </c>
      <c r="R129" s="222" t="b">
        <v>0</v>
      </c>
      <c r="S129" s="222" t="b">
        <v>0</v>
      </c>
      <c r="T129" s="222" t="b">
        <v>0</v>
      </c>
      <c r="U129" s="222" t="b">
        <v>0</v>
      </c>
      <c r="V129" s="222" t="b">
        <v>0</v>
      </c>
      <c r="W129" s="222" t="b">
        <v>0</v>
      </c>
      <c r="X129" s="222" t="b">
        <v>0</v>
      </c>
      <c r="Y129" s="222" t="b">
        <v>0</v>
      </c>
      <c r="Z129" s="222" t="b">
        <v>0</v>
      </c>
      <c r="AA129" s="222" t="b">
        <v>0</v>
      </c>
    </row>
    <row r="130" spans="1:27" ht="13.2">
      <c r="A130" s="222" t="s">
        <v>197</v>
      </c>
      <c r="B130" s="222" t="b">
        <v>0</v>
      </c>
      <c r="C130" s="222" t="b">
        <v>0</v>
      </c>
      <c r="D130" s="222" t="b">
        <v>0</v>
      </c>
      <c r="E130" s="222" t="b">
        <v>0</v>
      </c>
      <c r="F130" s="222" t="b">
        <v>0</v>
      </c>
      <c r="G130" s="222" t="b">
        <v>0</v>
      </c>
      <c r="H130" s="222" t="b">
        <v>0</v>
      </c>
      <c r="I130" s="222" t="b">
        <v>0</v>
      </c>
      <c r="J130" s="222" t="b">
        <v>0</v>
      </c>
      <c r="K130" s="222" t="b">
        <v>0</v>
      </c>
      <c r="L130" s="222" t="b">
        <v>0</v>
      </c>
      <c r="M130" s="222" t="b">
        <v>0</v>
      </c>
      <c r="N130" s="222" t="b">
        <v>0</v>
      </c>
      <c r="O130" s="222" t="b">
        <v>0</v>
      </c>
      <c r="P130" s="222" t="b">
        <v>0</v>
      </c>
      <c r="Q130" s="222" t="b">
        <v>0</v>
      </c>
      <c r="R130" s="222" t="b">
        <v>0</v>
      </c>
      <c r="S130" s="222" t="b">
        <v>0</v>
      </c>
      <c r="T130" s="222" t="b">
        <v>0</v>
      </c>
      <c r="U130" s="222" t="b">
        <v>0</v>
      </c>
      <c r="V130" s="222" t="b">
        <v>0</v>
      </c>
      <c r="W130" s="222" t="b">
        <v>0</v>
      </c>
      <c r="X130" s="222" t="b">
        <v>0</v>
      </c>
      <c r="Y130" s="222" t="b">
        <v>0</v>
      </c>
      <c r="Z130" s="222" t="b">
        <v>0</v>
      </c>
      <c r="AA130" s="222" t="b">
        <v>0</v>
      </c>
    </row>
    <row r="131" spans="1:27" ht="13.2">
      <c r="A131" s="222" t="s">
        <v>763</v>
      </c>
      <c r="B131" s="222" t="b">
        <v>0</v>
      </c>
      <c r="C131" s="222" t="b">
        <v>0</v>
      </c>
      <c r="D131" s="222" t="b">
        <v>0</v>
      </c>
      <c r="E131" s="222" t="b">
        <v>0</v>
      </c>
      <c r="F131" s="222" t="b">
        <v>0</v>
      </c>
      <c r="G131" s="222" t="b">
        <v>0</v>
      </c>
      <c r="H131" s="222" t="b">
        <v>0</v>
      </c>
      <c r="I131" s="222" t="b">
        <v>0</v>
      </c>
      <c r="J131" s="222" t="b">
        <v>0</v>
      </c>
      <c r="K131" s="222" t="b">
        <v>0</v>
      </c>
      <c r="L131" s="222" t="b">
        <v>0</v>
      </c>
      <c r="M131" s="222" t="b">
        <v>0</v>
      </c>
      <c r="N131" s="222" t="b">
        <v>0</v>
      </c>
      <c r="O131" s="222" t="b">
        <v>0</v>
      </c>
      <c r="P131" s="222" t="b">
        <v>0</v>
      </c>
      <c r="Q131" s="222" t="b">
        <v>0</v>
      </c>
      <c r="R131" s="222" t="b">
        <v>0</v>
      </c>
      <c r="S131" s="222" t="b">
        <v>0</v>
      </c>
      <c r="T131" s="222" t="b">
        <v>0</v>
      </c>
      <c r="U131" s="222" t="b">
        <v>0</v>
      </c>
      <c r="V131" s="222" t="b">
        <v>0</v>
      </c>
      <c r="W131" s="222" t="b">
        <v>0</v>
      </c>
      <c r="X131" s="222" t="b">
        <v>0</v>
      </c>
      <c r="Y131" s="222" t="b">
        <v>0</v>
      </c>
      <c r="Z131" s="222" t="b">
        <v>0</v>
      </c>
      <c r="AA131" s="222" t="b">
        <v>0</v>
      </c>
    </row>
    <row r="132" spans="1:27" ht="13.2">
      <c r="A132" s="222" t="s">
        <v>764</v>
      </c>
      <c r="B132" s="222" t="b">
        <v>0</v>
      </c>
      <c r="C132" s="222" t="b">
        <v>0</v>
      </c>
      <c r="D132" s="222" t="b">
        <v>0</v>
      </c>
      <c r="E132" s="222" t="b">
        <v>0</v>
      </c>
      <c r="F132" s="222" t="b">
        <v>0</v>
      </c>
      <c r="G132" s="222" t="b">
        <v>0</v>
      </c>
      <c r="H132" s="222" t="b">
        <v>0</v>
      </c>
      <c r="I132" s="222" t="b">
        <v>0</v>
      </c>
      <c r="J132" s="222" t="b">
        <v>0</v>
      </c>
      <c r="K132" s="222" t="b">
        <v>0</v>
      </c>
      <c r="L132" s="222" t="b">
        <v>0</v>
      </c>
      <c r="M132" s="222" t="b">
        <v>0</v>
      </c>
      <c r="N132" s="222" t="b">
        <v>0</v>
      </c>
      <c r="O132" s="222" t="b">
        <v>0</v>
      </c>
      <c r="P132" s="222" t="b">
        <v>0</v>
      </c>
      <c r="Q132" s="222" t="b">
        <v>0</v>
      </c>
      <c r="R132" s="222" t="b">
        <v>0</v>
      </c>
      <c r="S132" s="222" t="b">
        <v>0</v>
      </c>
      <c r="T132" s="222" t="b">
        <v>0</v>
      </c>
      <c r="U132" s="222" t="b">
        <v>0</v>
      </c>
      <c r="V132" s="222" t="b">
        <v>0</v>
      </c>
      <c r="W132" s="222" t="b">
        <v>0</v>
      </c>
      <c r="X132" s="222" t="b">
        <v>0</v>
      </c>
      <c r="Y132" s="222" t="b">
        <v>0</v>
      </c>
      <c r="Z132" s="222" t="b">
        <v>0</v>
      </c>
      <c r="AA132" s="222" t="b">
        <v>0</v>
      </c>
    </row>
    <row r="133" spans="1:27" ht="13.2">
      <c r="A133" s="222" t="s">
        <v>765</v>
      </c>
      <c r="B133" s="222" t="b">
        <v>0</v>
      </c>
      <c r="C133" s="222" t="b">
        <v>0</v>
      </c>
      <c r="D133" s="222" t="b">
        <v>0</v>
      </c>
      <c r="E133" s="222" t="b">
        <v>0</v>
      </c>
      <c r="F133" s="222" t="b">
        <v>0</v>
      </c>
      <c r="G133" s="222" t="b">
        <v>0</v>
      </c>
      <c r="H133" s="222" t="b">
        <v>0</v>
      </c>
      <c r="I133" s="222" t="b">
        <v>0</v>
      </c>
      <c r="J133" s="222" t="b">
        <v>0</v>
      </c>
      <c r="K133" s="222" t="b">
        <v>0</v>
      </c>
      <c r="L133" s="222" t="b">
        <v>0</v>
      </c>
      <c r="M133" s="222" t="b">
        <v>0</v>
      </c>
      <c r="N133" s="222" t="b">
        <v>0</v>
      </c>
      <c r="O133" s="222" t="b">
        <v>0</v>
      </c>
      <c r="P133" s="222" t="b">
        <v>0</v>
      </c>
      <c r="Q133" s="222" t="b">
        <v>0</v>
      </c>
      <c r="R133" s="222" t="b">
        <v>0</v>
      </c>
      <c r="S133" s="222" t="b">
        <v>0</v>
      </c>
      <c r="T133" s="222" t="b">
        <v>0</v>
      </c>
      <c r="U133" s="222" t="b">
        <v>0</v>
      </c>
      <c r="V133" s="222" t="b">
        <v>0</v>
      </c>
      <c r="W133" s="222" t="b">
        <v>0</v>
      </c>
      <c r="X133" s="222" t="b">
        <v>0</v>
      </c>
      <c r="Y133" s="222" t="b">
        <v>0</v>
      </c>
      <c r="Z133" s="222" t="b">
        <v>0</v>
      </c>
      <c r="AA133" s="222" t="b">
        <v>0</v>
      </c>
    </row>
    <row r="134" spans="1:27" ht="13.2">
      <c r="A134" s="222" t="s">
        <v>766</v>
      </c>
      <c r="B134" s="222" t="b">
        <v>0</v>
      </c>
      <c r="C134" s="222" t="b">
        <v>0</v>
      </c>
      <c r="D134" s="222" t="b">
        <v>0</v>
      </c>
      <c r="E134" s="222" t="b">
        <v>0</v>
      </c>
      <c r="F134" s="222" t="b">
        <v>0</v>
      </c>
      <c r="G134" s="222" t="b">
        <v>0</v>
      </c>
      <c r="H134" s="222" t="b">
        <v>0</v>
      </c>
      <c r="I134" s="222" t="b">
        <v>0</v>
      </c>
      <c r="J134" s="222" t="b">
        <v>0</v>
      </c>
      <c r="K134" s="222" t="b">
        <v>0</v>
      </c>
      <c r="L134" s="222" t="b">
        <v>0</v>
      </c>
      <c r="M134" s="222" t="b">
        <v>0</v>
      </c>
      <c r="N134" s="222" t="b">
        <v>0</v>
      </c>
      <c r="O134" s="222" t="b">
        <v>0</v>
      </c>
      <c r="P134" s="222" t="b">
        <v>0</v>
      </c>
      <c r="Q134" s="222" t="b">
        <v>0</v>
      </c>
      <c r="R134" s="222" t="b">
        <v>0</v>
      </c>
      <c r="S134" s="222" t="b">
        <v>0</v>
      </c>
      <c r="T134" s="222" t="b">
        <v>0</v>
      </c>
      <c r="U134" s="222" t="b">
        <v>0</v>
      </c>
      <c r="V134" s="222" t="b">
        <v>0</v>
      </c>
      <c r="W134" s="222" t="b">
        <v>0</v>
      </c>
      <c r="X134" s="222" t="b">
        <v>0</v>
      </c>
      <c r="Y134" s="222" t="b">
        <v>0</v>
      </c>
      <c r="Z134" s="222" t="b">
        <v>0</v>
      </c>
      <c r="AA134" s="222" t="b">
        <v>0</v>
      </c>
    </row>
    <row r="135" spans="1:27" ht="13.2">
      <c r="A135" s="222" t="s">
        <v>767</v>
      </c>
      <c r="B135" s="222" t="b">
        <v>0</v>
      </c>
      <c r="C135" s="222" t="b">
        <v>0</v>
      </c>
      <c r="D135" s="222" t="b">
        <v>0</v>
      </c>
      <c r="E135" s="222" t="b">
        <v>0</v>
      </c>
      <c r="F135" s="222" t="b">
        <v>0</v>
      </c>
      <c r="G135" s="222" t="b">
        <v>0</v>
      </c>
      <c r="H135" s="222" t="b">
        <v>0</v>
      </c>
      <c r="I135" s="222" t="b">
        <v>0</v>
      </c>
      <c r="J135" s="222" t="b">
        <v>0</v>
      </c>
      <c r="K135" s="222" t="b">
        <v>0</v>
      </c>
      <c r="L135" s="222" t="b">
        <v>0</v>
      </c>
      <c r="M135" s="222" t="b">
        <v>0</v>
      </c>
      <c r="N135" s="222" t="b">
        <v>0</v>
      </c>
      <c r="O135" s="222" t="b">
        <v>0</v>
      </c>
      <c r="P135" s="222" t="b">
        <v>0</v>
      </c>
      <c r="Q135" s="222" t="b">
        <v>0</v>
      </c>
      <c r="R135" s="222" t="b">
        <v>0</v>
      </c>
      <c r="S135" s="222" t="b">
        <v>0</v>
      </c>
      <c r="T135" s="222" t="b">
        <v>0</v>
      </c>
      <c r="U135" s="222" t="b">
        <v>0</v>
      </c>
      <c r="V135" s="222" t="b">
        <v>0</v>
      </c>
      <c r="W135" s="222" t="b">
        <v>0</v>
      </c>
      <c r="X135" s="222" t="b">
        <v>0</v>
      </c>
      <c r="Y135" s="222" t="b">
        <v>0</v>
      </c>
      <c r="Z135" s="222" t="b">
        <v>0</v>
      </c>
      <c r="AA135" s="222" t="b">
        <v>0</v>
      </c>
    </row>
    <row r="136" spans="1:27" ht="13.2">
      <c r="A136" s="222" t="s">
        <v>768</v>
      </c>
      <c r="B136" s="222" t="b">
        <v>0</v>
      </c>
      <c r="C136" s="222" t="b">
        <v>0</v>
      </c>
      <c r="D136" s="222" t="b">
        <v>0</v>
      </c>
      <c r="E136" s="222" t="b">
        <v>0</v>
      </c>
      <c r="F136" s="222" t="b">
        <v>0</v>
      </c>
      <c r="G136" s="222" t="b">
        <v>0</v>
      </c>
      <c r="H136" s="222" t="b">
        <v>0</v>
      </c>
      <c r="I136" s="222" t="b">
        <v>0</v>
      </c>
      <c r="J136" s="222" t="b">
        <v>0</v>
      </c>
      <c r="K136" s="222" t="b">
        <v>0</v>
      </c>
      <c r="L136" s="222" t="b">
        <v>0</v>
      </c>
      <c r="M136" s="222" t="b">
        <v>0</v>
      </c>
      <c r="N136" s="222" t="b">
        <v>0</v>
      </c>
      <c r="O136" s="222" t="b">
        <v>0</v>
      </c>
      <c r="P136" s="222" t="b">
        <v>0</v>
      </c>
      <c r="Q136" s="222" t="b">
        <v>0</v>
      </c>
      <c r="R136" s="222" t="b">
        <v>0</v>
      </c>
      <c r="S136" s="222" t="b">
        <v>0</v>
      </c>
      <c r="T136" s="222" t="b">
        <v>0</v>
      </c>
      <c r="U136" s="222" t="b">
        <v>0</v>
      </c>
      <c r="V136" s="222" t="b">
        <v>0</v>
      </c>
      <c r="W136" s="222" t="b">
        <v>0</v>
      </c>
      <c r="X136" s="222" t="b">
        <v>0</v>
      </c>
      <c r="Y136" s="222" t="b">
        <v>0</v>
      </c>
      <c r="Z136" s="222" t="b">
        <v>0</v>
      </c>
      <c r="AA136" s="222" t="b">
        <v>0</v>
      </c>
    </row>
    <row r="137" spans="1:27" ht="13.2">
      <c r="A137" s="222" t="s">
        <v>769</v>
      </c>
      <c r="B137" s="222" t="b">
        <v>0</v>
      </c>
      <c r="C137" s="222" t="b">
        <v>0</v>
      </c>
      <c r="D137" s="222" t="b">
        <v>0</v>
      </c>
      <c r="E137" s="222" t="b">
        <v>0</v>
      </c>
      <c r="F137" s="222" t="b">
        <v>0</v>
      </c>
      <c r="G137" s="222" t="b">
        <v>0</v>
      </c>
      <c r="H137" s="222" t="b">
        <v>0</v>
      </c>
      <c r="I137" s="222" t="b">
        <v>0</v>
      </c>
      <c r="J137" s="222" t="b">
        <v>0</v>
      </c>
      <c r="K137" s="222" t="b">
        <v>0</v>
      </c>
      <c r="L137" s="222" t="b">
        <v>0</v>
      </c>
      <c r="M137" s="222" t="b">
        <v>0</v>
      </c>
      <c r="N137" s="222" t="b">
        <v>0</v>
      </c>
      <c r="O137" s="222" t="b">
        <v>0</v>
      </c>
      <c r="P137" s="222" t="b">
        <v>0</v>
      </c>
      <c r="Q137" s="222" t="b">
        <v>0</v>
      </c>
      <c r="R137" s="222" t="b">
        <v>0</v>
      </c>
      <c r="S137" s="222" t="b">
        <v>0</v>
      </c>
      <c r="T137" s="222" t="b">
        <v>0</v>
      </c>
      <c r="U137" s="222" t="b">
        <v>0</v>
      </c>
      <c r="V137" s="222" t="b">
        <v>0</v>
      </c>
      <c r="W137" s="222" t="b">
        <v>0</v>
      </c>
      <c r="X137" s="222" t="b">
        <v>0</v>
      </c>
      <c r="Y137" s="222" t="b">
        <v>0</v>
      </c>
      <c r="Z137" s="222" t="b">
        <v>0</v>
      </c>
      <c r="AA137" s="222" t="b">
        <v>0</v>
      </c>
    </row>
    <row r="138" spans="1:27" ht="13.2">
      <c r="A138" s="222" t="s">
        <v>195</v>
      </c>
      <c r="B138" s="222" t="b">
        <v>0</v>
      </c>
      <c r="C138" s="222" t="b">
        <v>0</v>
      </c>
      <c r="D138" s="222" t="b">
        <v>0</v>
      </c>
      <c r="E138" s="222" t="b">
        <v>0</v>
      </c>
      <c r="F138" s="222" t="b">
        <v>0</v>
      </c>
      <c r="G138" s="222" t="b">
        <v>0</v>
      </c>
      <c r="H138" s="222" t="b">
        <v>0</v>
      </c>
      <c r="I138" s="222" t="b">
        <v>0</v>
      </c>
      <c r="J138" s="222" t="b">
        <v>0</v>
      </c>
      <c r="K138" s="222" t="b">
        <v>0</v>
      </c>
      <c r="L138" s="222" t="b">
        <v>0</v>
      </c>
      <c r="M138" s="222" t="b">
        <v>0</v>
      </c>
      <c r="N138" s="222" t="b">
        <v>0</v>
      </c>
      <c r="O138" s="222" t="b">
        <v>0</v>
      </c>
      <c r="P138" s="222" t="b">
        <v>0</v>
      </c>
      <c r="Q138" s="222" t="b">
        <v>0</v>
      </c>
      <c r="R138" s="222" t="b">
        <v>0</v>
      </c>
      <c r="S138" s="222" t="b">
        <v>0</v>
      </c>
      <c r="T138" s="222" t="b">
        <v>0</v>
      </c>
      <c r="U138" s="222" t="b">
        <v>0</v>
      </c>
      <c r="V138" s="222" t="b">
        <v>0</v>
      </c>
      <c r="W138" s="222" t="b">
        <v>0</v>
      </c>
      <c r="X138" s="222" t="b">
        <v>0</v>
      </c>
      <c r="Y138" s="222" t="b">
        <v>0</v>
      </c>
      <c r="Z138" s="222" t="b">
        <v>0</v>
      </c>
      <c r="AA138" s="222" t="b">
        <v>0</v>
      </c>
    </row>
    <row r="139" spans="1:27" ht="13.2">
      <c r="A139" s="222" t="s">
        <v>770</v>
      </c>
      <c r="B139" s="222" t="b">
        <v>0</v>
      </c>
      <c r="C139" s="222" t="b">
        <v>0</v>
      </c>
      <c r="D139" s="222" t="b">
        <v>0</v>
      </c>
      <c r="E139" s="222" t="b">
        <v>0</v>
      </c>
      <c r="F139" s="222" t="b">
        <v>0</v>
      </c>
      <c r="G139" s="222" t="b">
        <v>0</v>
      </c>
      <c r="H139" s="222" t="b">
        <v>0</v>
      </c>
      <c r="I139" s="222" t="b">
        <v>0</v>
      </c>
      <c r="J139" s="222" t="b">
        <v>0</v>
      </c>
      <c r="K139" s="222" t="b">
        <v>0</v>
      </c>
      <c r="L139" s="222" t="b">
        <v>0</v>
      </c>
      <c r="M139" s="222" t="b">
        <v>0</v>
      </c>
      <c r="N139" s="222" t="b">
        <v>0</v>
      </c>
      <c r="O139" s="222" t="b">
        <v>0</v>
      </c>
      <c r="P139" s="222" t="b">
        <v>0</v>
      </c>
      <c r="Q139" s="222" t="b">
        <v>0</v>
      </c>
      <c r="R139" s="222" t="b">
        <v>0</v>
      </c>
      <c r="S139" s="222" t="b">
        <v>0</v>
      </c>
      <c r="T139" s="222" t="b">
        <v>0</v>
      </c>
      <c r="U139" s="222" t="b">
        <v>0</v>
      </c>
      <c r="V139" s="222" t="b">
        <v>0</v>
      </c>
      <c r="W139" s="222" t="b">
        <v>0</v>
      </c>
      <c r="X139" s="222" t="b">
        <v>0</v>
      </c>
      <c r="Y139" s="222" t="b">
        <v>0</v>
      </c>
      <c r="Z139" s="222" t="b">
        <v>0</v>
      </c>
      <c r="AA139" s="222" t="b">
        <v>0</v>
      </c>
    </row>
    <row r="140" spans="1:27" ht="13.2">
      <c r="A140" s="222" t="s">
        <v>771</v>
      </c>
      <c r="B140" s="222" t="b">
        <v>0</v>
      </c>
      <c r="C140" s="222" t="b">
        <v>0</v>
      </c>
      <c r="D140" s="222" t="b">
        <v>0</v>
      </c>
      <c r="E140" s="222" t="b">
        <v>0</v>
      </c>
      <c r="F140" s="222" t="b">
        <v>0</v>
      </c>
      <c r="G140" s="222" t="b">
        <v>0</v>
      </c>
      <c r="H140" s="222" t="b">
        <v>0</v>
      </c>
      <c r="I140" s="222" t="b">
        <v>0</v>
      </c>
      <c r="J140" s="222" t="b">
        <v>0</v>
      </c>
      <c r="K140" s="222" t="b">
        <v>0</v>
      </c>
      <c r="L140" s="222" t="b">
        <v>0</v>
      </c>
      <c r="M140" s="222" t="b">
        <v>0</v>
      </c>
      <c r="N140" s="222" t="b">
        <v>0</v>
      </c>
      <c r="O140" s="222" t="b">
        <v>0</v>
      </c>
      <c r="P140" s="222" t="b">
        <v>0</v>
      </c>
      <c r="Q140" s="222" t="b">
        <v>0</v>
      </c>
      <c r="R140" s="222" t="b">
        <v>0</v>
      </c>
      <c r="S140" s="222" t="b">
        <v>0</v>
      </c>
      <c r="T140" s="222" t="b">
        <v>0</v>
      </c>
      <c r="U140" s="222" t="b">
        <v>0</v>
      </c>
      <c r="V140" s="222" t="b">
        <v>0</v>
      </c>
      <c r="W140" s="222" t="b">
        <v>0</v>
      </c>
      <c r="X140" s="222" t="b">
        <v>0</v>
      </c>
      <c r="Y140" s="222" t="b">
        <v>0</v>
      </c>
      <c r="Z140" s="222" t="b">
        <v>0</v>
      </c>
      <c r="AA140" s="222" t="b">
        <v>0</v>
      </c>
    </row>
    <row r="141" spans="1:27" ht="13.2">
      <c r="A141" s="222" t="s">
        <v>772</v>
      </c>
      <c r="B141" s="222" t="b">
        <v>0</v>
      </c>
      <c r="C141" s="222" t="b">
        <v>0</v>
      </c>
      <c r="D141" s="222" t="b">
        <v>0</v>
      </c>
      <c r="E141" s="222" t="b">
        <v>0</v>
      </c>
      <c r="F141" s="222" t="b">
        <v>0</v>
      </c>
      <c r="G141" s="222" t="b">
        <v>0</v>
      </c>
      <c r="H141" s="222" t="b">
        <v>0</v>
      </c>
      <c r="I141" s="222" t="b">
        <v>0</v>
      </c>
      <c r="J141" s="222" t="b">
        <v>0</v>
      </c>
      <c r="K141" s="222" t="b">
        <v>0</v>
      </c>
      <c r="L141" s="222" t="b">
        <v>0</v>
      </c>
      <c r="M141" s="222" t="b">
        <v>0</v>
      </c>
      <c r="N141" s="222" t="b">
        <v>0</v>
      </c>
      <c r="O141" s="222" t="b">
        <v>0</v>
      </c>
      <c r="P141" s="222" t="b">
        <v>0</v>
      </c>
      <c r="Q141" s="222" t="b">
        <v>0</v>
      </c>
      <c r="R141" s="222" t="b">
        <v>0</v>
      </c>
      <c r="S141" s="222" t="b">
        <v>0</v>
      </c>
      <c r="T141" s="222" t="b">
        <v>0</v>
      </c>
      <c r="U141" s="222" t="b">
        <v>0</v>
      </c>
      <c r="V141" s="222" t="b">
        <v>0</v>
      </c>
      <c r="W141" s="222" t="b">
        <v>0</v>
      </c>
      <c r="X141" s="222" t="b">
        <v>0</v>
      </c>
      <c r="Y141" s="222" t="b">
        <v>0</v>
      </c>
      <c r="Z141" s="222" t="b">
        <v>0</v>
      </c>
      <c r="AA141" s="222" t="b">
        <v>0</v>
      </c>
    </row>
    <row r="142" spans="1:27" ht="13.2">
      <c r="A142" s="222" t="s">
        <v>773</v>
      </c>
      <c r="B142" s="222" t="b">
        <v>0</v>
      </c>
      <c r="C142" s="222" t="b">
        <v>0</v>
      </c>
      <c r="D142" s="222" t="b">
        <v>0</v>
      </c>
      <c r="E142" s="222" t="b">
        <v>0</v>
      </c>
      <c r="F142" s="222" t="b">
        <v>0</v>
      </c>
      <c r="G142" s="222" t="b">
        <v>0</v>
      </c>
      <c r="H142" s="222" t="b">
        <v>0</v>
      </c>
      <c r="I142" s="222" t="b">
        <v>0</v>
      </c>
      <c r="J142" s="222" t="b">
        <v>0</v>
      </c>
      <c r="K142" s="222" t="b">
        <v>0</v>
      </c>
      <c r="L142" s="222" t="b">
        <v>0</v>
      </c>
      <c r="M142" s="222" t="b">
        <v>0</v>
      </c>
      <c r="N142" s="222" t="b">
        <v>0</v>
      </c>
      <c r="O142" s="222" t="b">
        <v>0</v>
      </c>
      <c r="P142" s="222" t="b">
        <v>0</v>
      </c>
      <c r="Q142" s="222" t="b">
        <v>0</v>
      </c>
      <c r="R142" s="222" t="b">
        <v>0</v>
      </c>
      <c r="S142" s="222" t="b">
        <v>0</v>
      </c>
      <c r="T142" s="222" t="b">
        <v>0</v>
      </c>
      <c r="U142" s="222" t="b">
        <v>0</v>
      </c>
      <c r="V142" s="222" t="b">
        <v>0</v>
      </c>
      <c r="W142" s="222" t="b">
        <v>0</v>
      </c>
      <c r="X142" s="222" t="b">
        <v>0</v>
      </c>
      <c r="Y142" s="222" t="b">
        <v>0</v>
      </c>
      <c r="Z142" s="222" t="b">
        <v>0</v>
      </c>
      <c r="AA142" s="222" t="b">
        <v>0</v>
      </c>
    </row>
    <row r="143" spans="1:27" ht="13.2">
      <c r="A143" s="222" t="s">
        <v>774</v>
      </c>
      <c r="B143" s="222" t="b">
        <v>0</v>
      </c>
      <c r="C143" s="222" t="b">
        <v>0</v>
      </c>
      <c r="D143" s="222" t="b">
        <v>0</v>
      </c>
      <c r="E143" s="222" t="b">
        <v>0</v>
      </c>
      <c r="F143" s="222" t="b">
        <v>0</v>
      </c>
      <c r="G143" s="222" t="b">
        <v>0</v>
      </c>
      <c r="H143" s="222" t="b">
        <v>0</v>
      </c>
      <c r="I143" s="222" t="b">
        <v>0</v>
      </c>
      <c r="J143" s="222" t="b">
        <v>0</v>
      </c>
      <c r="K143" s="222" t="b">
        <v>0</v>
      </c>
      <c r="L143" s="222" t="b">
        <v>0</v>
      </c>
      <c r="M143" s="222" t="b">
        <v>0</v>
      </c>
      <c r="N143" s="222" t="b">
        <v>0</v>
      </c>
      <c r="O143" s="222" t="b">
        <v>0</v>
      </c>
      <c r="P143" s="222" t="b">
        <v>0</v>
      </c>
      <c r="Q143" s="222" t="b">
        <v>0</v>
      </c>
      <c r="R143" s="222" t="b">
        <v>0</v>
      </c>
      <c r="S143" s="222" t="b">
        <v>0</v>
      </c>
      <c r="T143" s="222" t="b">
        <v>0</v>
      </c>
      <c r="U143" s="222" t="b">
        <v>0</v>
      </c>
      <c r="V143" s="222" t="b">
        <v>0</v>
      </c>
      <c r="W143" s="222" t="b">
        <v>0</v>
      </c>
      <c r="X143" s="222" t="b">
        <v>0</v>
      </c>
      <c r="Y143" s="222" t="b">
        <v>0</v>
      </c>
      <c r="Z143" s="222" t="b">
        <v>0</v>
      </c>
      <c r="AA143" s="222" t="b">
        <v>0</v>
      </c>
    </row>
    <row r="144" spans="1:27" ht="13.2">
      <c r="A144" s="222" t="s">
        <v>775</v>
      </c>
      <c r="B144" s="222" t="b">
        <v>0</v>
      </c>
      <c r="C144" s="222" t="b">
        <v>0</v>
      </c>
      <c r="D144" s="222" t="b">
        <v>0</v>
      </c>
      <c r="E144" s="222" t="b">
        <v>0</v>
      </c>
      <c r="F144" s="222" t="b">
        <v>0</v>
      </c>
      <c r="G144" s="222" t="b">
        <v>0</v>
      </c>
      <c r="H144" s="222" t="b">
        <v>0</v>
      </c>
      <c r="I144" s="222" t="b">
        <v>0</v>
      </c>
      <c r="J144" s="222" t="b">
        <v>0</v>
      </c>
      <c r="K144" s="222" t="b">
        <v>0</v>
      </c>
      <c r="L144" s="222" t="b">
        <v>0</v>
      </c>
      <c r="M144" s="222" t="b">
        <v>0</v>
      </c>
      <c r="N144" s="222" t="b">
        <v>0</v>
      </c>
      <c r="O144" s="222" t="b">
        <v>0</v>
      </c>
      <c r="P144" s="222" t="b">
        <v>0</v>
      </c>
      <c r="Q144" s="222" t="b">
        <v>0</v>
      </c>
      <c r="R144" s="222" t="b">
        <v>0</v>
      </c>
      <c r="S144" s="222" t="b">
        <v>0</v>
      </c>
      <c r="T144" s="222" t="b">
        <v>0</v>
      </c>
      <c r="U144" s="222" t="b">
        <v>0</v>
      </c>
      <c r="V144" s="222" t="b">
        <v>0</v>
      </c>
      <c r="W144" s="222" t="b">
        <v>0</v>
      </c>
      <c r="X144" s="222" t="b">
        <v>0</v>
      </c>
      <c r="Y144" s="222" t="b">
        <v>0</v>
      </c>
      <c r="Z144" s="222" t="b">
        <v>0</v>
      </c>
      <c r="AA144" s="222" t="b">
        <v>0</v>
      </c>
    </row>
    <row r="145" spans="1:27" ht="13.2">
      <c r="A145" s="222" t="s">
        <v>776</v>
      </c>
      <c r="B145" s="222" t="b">
        <v>0</v>
      </c>
      <c r="C145" s="222" t="b">
        <v>0</v>
      </c>
      <c r="D145" s="222" t="b">
        <v>0</v>
      </c>
      <c r="E145" s="222" t="b">
        <v>0</v>
      </c>
      <c r="F145" s="222" t="b">
        <v>0</v>
      </c>
      <c r="G145" s="222" t="b">
        <v>0</v>
      </c>
      <c r="H145" s="222" t="b">
        <v>0</v>
      </c>
      <c r="I145" s="222" t="b">
        <v>0</v>
      </c>
      <c r="J145" s="222" t="b">
        <v>0</v>
      </c>
      <c r="K145" s="222" t="b">
        <v>0</v>
      </c>
      <c r="L145" s="222" t="b">
        <v>0</v>
      </c>
      <c r="M145" s="222" t="b">
        <v>0</v>
      </c>
      <c r="N145" s="222" t="b">
        <v>0</v>
      </c>
      <c r="O145" s="222" t="b">
        <v>0</v>
      </c>
      <c r="P145" s="222" t="b">
        <v>0</v>
      </c>
      <c r="Q145" s="222" t="b">
        <v>0</v>
      </c>
      <c r="R145" s="222" t="b">
        <v>0</v>
      </c>
      <c r="S145" s="222" t="b">
        <v>0</v>
      </c>
      <c r="T145" s="222" t="b">
        <v>0</v>
      </c>
      <c r="U145" s="222" t="b">
        <v>0</v>
      </c>
      <c r="V145" s="222" t="b">
        <v>0</v>
      </c>
      <c r="W145" s="222" t="b">
        <v>0</v>
      </c>
      <c r="X145" s="222" t="b">
        <v>0</v>
      </c>
      <c r="Y145" s="222" t="b">
        <v>0</v>
      </c>
      <c r="Z145" s="222" t="b">
        <v>0</v>
      </c>
      <c r="AA145" s="222" t="b">
        <v>0</v>
      </c>
    </row>
    <row r="146" spans="1:27" ht="13.2">
      <c r="A146" s="222" t="s">
        <v>777</v>
      </c>
      <c r="B146" s="222" t="b">
        <v>0</v>
      </c>
      <c r="C146" s="222" t="b">
        <v>0</v>
      </c>
      <c r="D146" s="222" t="b">
        <v>0</v>
      </c>
      <c r="E146" s="222" t="b">
        <v>0</v>
      </c>
      <c r="F146" s="222" t="b">
        <v>0</v>
      </c>
      <c r="G146" s="222" t="b">
        <v>0</v>
      </c>
      <c r="H146" s="222" t="b">
        <v>0</v>
      </c>
      <c r="I146" s="222" t="b">
        <v>0</v>
      </c>
      <c r="J146" s="222" t="b">
        <v>0</v>
      </c>
      <c r="K146" s="222" t="b">
        <v>0</v>
      </c>
      <c r="L146" s="222" t="b">
        <v>0</v>
      </c>
      <c r="M146" s="222" t="b">
        <v>0</v>
      </c>
      <c r="N146" s="222" t="b">
        <v>0</v>
      </c>
      <c r="O146" s="222" t="b">
        <v>0</v>
      </c>
      <c r="P146" s="222" t="b">
        <v>0</v>
      </c>
      <c r="Q146" s="222" t="b">
        <v>0</v>
      </c>
      <c r="R146" s="222" t="b">
        <v>0</v>
      </c>
      <c r="S146" s="222" t="b">
        <v>0</v>
      </c>
      <c r="T146" s="222" t="b">
        <v>0</v>
      </c>
      <c r="U146" s="222" t="b">
        <v>0</v>
      </c>
      <c r="V146" s="222" t="b">
        <v>0</v>
      </c>
      <c r="W146" s="222" t="b">
        <v>0</v>
      </c>
      <c r="X146" s="222" t="b">
        <v>0</v>
      </c>
      <c r="Y146" s="222" t="b">
        <v>0</v>
      </c>
      <c r="Z146" s="222" t="b">
        <v>0</v>
      </c>
      <c r="AA146" s="222" t="b">
        <v>0</v>
      </c>
    </row>
    <row r="147" spans="1:27" ht="13.2">
      <c r="A147" s="222" t="s">
        <v>778</v>
      </c>
      <c r="B147" s="222" t="b">
        <v>0</v>
      </c>
      <c r="C147" s="222" t="b">
        <v>0</v>
      </c>
      <c r="D147" s="222" t="b">
        <v>0</v>
      </c>
      <c r="E147" s="222" t="b">
        <v>0</v>
      </c>
      <c r="F147" s="222" t="b">
        <v>0</v>
      </c>
      <c r="G147" s="222" t="b">
        <v>0</v>
      </c>
      <c r="H147" s="222" t="b">
        <v>0</v>
      </c>
      <c r="I147" s="222" t="b">
        <v>0</v>
      </c>
      <c r="J147" s="222" t="b">
        <v>0</v>
      </c>
      <c r="K147" s="222" t="b">
        <v>0</v>
      </c>
      <c r="L147" s="222" t="b">
        <v>0</v>
      </c>
      <c r="M147" s="222" t="b">
        <v>0</v>
      </c>
      <c r="N147" s="222" t="b">
        <v>0</v>
      </c>
      <c r="O147" s="222" t="b">
        <v>0</v>
      </c>
      <c r="P147" s="222" t="b">
        <v>0</v>
      </c>
      <c r="Q147" s="222" t="b">
        <v>0</v>
      </c>
      <c r="R147" s="222" t="b">
        <v>0</v>
      </c>
      <c r="S147" s="222" t="b">
        <v>0</v>
      </c>
      <c r="T147" s="222" t="b">
        <v>0</v>
      </c>
      <c r="U147" s="222" t="b">
        <v>0</v>
      </c>
      <c r="V147" s="222" t="b">
        <v>0</v>
      </c>
      <c r="W147" s="222" t="b">
        <v>0</v>
      </c>
      <c r="X147" s="222" t="b">
        <v>0</v>
      </c>
      <c r="Y147" s="222" t="b">
        <v>0</v>
      </c>
      <c r="Z147" s="222" t="b">
        <v>0</v>
      </c>
      <c r="AA147" s="222" t="b">
        <v>0</v>
      </c>
    </row>
    <row r="148" spans="1:27" ht="13.2">
      <c r="A148" s="222" t="s">
        <v>779</v>
      </c>
      <c r="B148" s="222" t="b">
        <v>0</v>
      </c>
      <c r="C148" s="222" t="b">
        <v>0</v>
      </c>
      <c r="D148" s="222" t="b">
        <v>0</v>
      </c>
      <c r="E148" s="222" t="b">
        <v>0</v>
      </c>
      <c r="F148" s="222" t="b">
        <v>0</v>
      </c>
      <c r="G148" s="222" t="b">
        <v>0</v>
      </c>
      <c r="H148" s="222" t="b">
        <v>0</v>
      </c>
      <c r="I148" s="222" t="b">
        <v>0</v>
      </c>
      <c r="J148" s="222" t="b">
        <v>0</v>
      </c>
      <c r="K148" s="222" t="b">
        <v>0</v>
      </c>
      <c r="L148" s="222" t="b">
        <v>0</v>
      </c>
      <c r="M148" s="222" t="b">
        <v>0</v>
      </c>
      <c r="N148" s="222" t="b">
        <v>0</v>
      </c>
      <c r="O148" s="222" t="b">
        <v>0</v>
      </c>
      <c r="P148" s="222" t="b">
        <v>0</v>
      </c>
      <c r="Q148" s="222" t="b">
        <v>0</v>
      </c>
      <c r="R148" s="222" t="b">
        <v>0</v>
      </c>
      <c r="S148" s="222" t="b">
        <v>0</v>
      </c>
      <c r="T148" s="222" t="b">
        <v>0</v>
      </c>
      <c r="U148" s="222" t="b">
        <v>0</v>
      </c>
      <c r="V148" s="222" t="b">
        <v>0</v>
      </c>
      <c r="W148" s="222" t="b">
        <v>0</v>
      </c>
      <c r="X148" s="222" t="b">
        <v>0</v>
      </c>
      <c r="Y148" s="222" t="b">
        <v>0</v>
      </c>
      <c r="Z148" s="222" t="b">
        <v>0</v>
      </c>
      <c r="AA148" s="222" t="b">
        <v>0</v>
      </c>
    </row>
    <row r="149" spans="1:27" ht="13.2">
      <c r="A149" s="222" t="s">
        <v>780</v>
      </c>
      <c r="B149" s="222" t="b">
        <v>0</v>
      </c>
      <c r="C149" s="222" t="b">
        <v>0</v>
      </c>
      <c r="D149" s="222" t="b">
        <v>0</v>
      </c>
      <c r="E149" s="222" t="b">
        <v>0</v>
      </c>
      <c r="F149" s="222" t="b">
        <v>0</v>
      </c>
      <c r="G149" s="222" t="b">
        <v>0</v>
      </c>
      <c r="H149" s="222" t="b">
        <v>0</v>
      </c>
      <c r="I149" s="222" t="b">
        <v>0</v>
      </c>
      <c r="J149" s="222" t="b">
        <v>0</v>
      </c>
      <c r="K149" s="222" t="b">
        <v>0</v>
      </c>
      <c r="L149" s="222" t="b">
        <v>0</v>
      </c>
      <c r="M149" s="222" t="b">
        <v>0</v>
      </c>
      <c r="N149" s="222" t="b">
        <v>0</v>
      </c>
      <c r="O149" s="222" t="b">
        <v>0</v>
      </c>
      <c r="P149" s="222" t="b">
        <v>0</v>
      </c>
      <c r="Q149" s="222" t="b">
        <v>0</v>
      </c>
      <c r="R149" s="222" t="b">
        <v>0</v>
      </c>
      <c r="S149" s="222" t="b">
        <v>0</v>
      </c>
      <c r="T149" s="222" t="b">
        <v>0</v>
      </c>
      <c r="U149" s="222" t="b">
        <v>0</v>
      </c>
      <c r="V149" s="222" t="b">
        <v>0</v>
      </c>
      <c r="W149" s="222" t="b">
        <v>0</v>
      </c>
      <c r="X149" s="222" t="b">
        <v>0</v>
      </c>
      <c r="Y149" s="222" t="b">
        <v>0</v>
      </c>
      <c r="Z149" s="222" t="b">
        <v>0</v>
      </c>
      <c r="AA149" s="222" t="b">
        <v>0</v>
      </c>
    </row>
    <row r="150" spans="1:27" ht="13.2">
      <c r="A150" s="222" t="s">
        <v>781</v>
      </c>
      <c r="B150" s="222" t="b">
        <v>0</v>
      </c>
      <c r="C150" s="222" t="b">
        <v>0</v>
      </c>
      <c r="D150" s="222" t="b">
        <v>0</v>
      </c>
      <c r="E150" s="222" t="b">
        <v>0</v>
      </c>
      <c r="F150" s="222" t="b">
        <v>0</v>
      </c>
      <c r="G150" s="222" t="b">
        <v>0</v>
      </c>
      <c r="H150" s="222" t="b">
        <v>0</v>
      </c>
      <c r="I150" s="222" t="b">
        <v>0</v>
      </c>
      <c r="J150" s="222" t="b">
        <v>0</v>
      </c>
      <c r="K150" s="222" t="b">
        <v>0</v>
      </c>
      <c r="L150" s="222" t="b">
        <v>0</v>
      </c>
      <c r="M150" s="222" t="b">
        <v>0</v>
      </c>
      <c r="N150" s="222" t="b">
        <v>0</v>
      </c>
      <c r="O150" s="222" t="b">
        <v>0</v>
      </c>
      <c r="P150" s="222" t="b">
        <v>0</v>
      </c>
      <c r="Q150" s="222" t="b">
        <v>0</v>
      </c>
      <c r="R150" s="222" t="b">
        <v>0</v>
      </c>
      <c r="S150" s="222" t="b">
        <v>0</v>
      </c>
      <c r="T150" s="222" t="b">
        <v>0</v>
      </c>
      <c r="U150" s="222" t="b">
        <v>0</v>
      </c>
      <c r="V150" s="222" t="b">
        <v>0</v>
      </c>
      <c r="W150" s="222" t="b">
        <v>0</v>
      </c>
      <c r="X150" s="222" t="b">
        <v>0</v>
      </c>
      <c r="Y150" s="222" t="b">
        <v>0</v>
      </c>
      <c r="Z150" s="222" t="b">
        <v>0</v>
      </c>
      <c r="AA150" s="222" t="b">
        <v>0</v>
      </c>
    </row>
    <row r="151" spans="1:27" ht="13.2">
      <c r="A151" s="222" t="s">
        <v>782</v>
      </c>
      <c r="B151" s="222" t="b">
        <v>0</v>
      </c>
      <c r="C151" s="222" t="b">
        <v>0</v>
      </c>
      <c r="D151" s="222" t="b">
        <v>0</v>
      </c>
      <c r="E151" s="222" t="b">
        <v>0</v>
      </c>
      <c r="F151" s="222" t="b">
        <v>0</v>
      </c>
      <c r="G151" s="222" t="b">
        <v>0</v>
      </c>
      <c r="H151" s="222" t="b">
        <v>0</v>
      </c>
      <c r="I151" s="222" t="b">
        <v>0</v>
      </c>
      <c r="J151" s="222" t="b">
        <v>0</v>
      </c>
      <c r="K151" s="222" t="b">
        <v>0</v>
      </c>
      <c r="L151" s="222" t="b">
        <v>0</v>
      </c>
      <c r="M151" s="222" t="b">
        <v>0</v>
      </c>
      <c r="N151" s="222" t="b">
        <v>0</v>
      </c>
      <c r="O151" s="222" t="b">
        <v>0</v>
      </c>
      <c r="P151" s="222" t="b">
        <v>0</v>
      </c>
      <c r="Q151" s="222" t="b">
        <v>0</v>
      </c>
      <c r="R151" s="222" t="b">
        <v>0</v>
      </c>
      <c r="S151" s="222" t="b">
        <v>0</v>
      </c>
      <c r="T151" s="222" t="b">
        <v>0</v>
      </c>
      <c r="U151" s="222" t="b">
        <v>0</v>
      </c>
      <c r="V151" s="222" t="b">
        <v>0</v>
      </c>
      <c r="W151" s="222" t="b">
        <v>0</v>
      </c>
      <c r="X151" s="222" t="b">
        <v>0</v>
      </c>
      <c r="Y151" s="222" t="b">
        <v>0</v>
      </c>
      <c r="Z151" s="222" t="b">
        <v>0</v>
      </c>
      <c r="AA151" s="222" t="b">
        <v>0</v>
      </c>
    </row>
    <row r="152" spans="1:27" ht="13.2">
      <c r="A152" s="222" t="s">
        <v>360</v>
      </c>
      <c r="B152" s="222" t="b">
        <v>0</v>
      </c>
      <c r="C152" s="222" t="b">
        <v>0</v>
      </c>
      <c r="D152" s="222" t="b">
        <v>0</v>
      </c>
      <c r="E152" s="222" t="b">
        <v>0</v>
      </c>
      <c r="F152" s="222" t="b">
        <v>0</v>
      </c>
      <c r="G152" s="222" t="b">
        <v>0</v>
      </c>
      <c r="H152" s="222" t="b">
        <v>0</v>
      </c>
      <c r="I152" s="222" t="b">
        <v>0</v>
      </c>
      <c r="J152" s="222" t="b">
        <v>0</v>
      </c>
      <c r="K152" s="222" t="b">
        <v>0</v>
      </c>
      <c r="L152" s="222" t="b">
        <v>0</v>
      </c>
      <c r="M152" s="222" t="b">
        <v>0</v>
      </c>
      <c r="N152" s="222" t="b">
        <v>0</v>
      </c>
      <c r="O152" s="222" t="b">
        <v>0</v>
      </c>
      <c r="P152" s="222" t="b">
        <v>0</v>
      </c>
      <c r="Q152" s="222" t="b">
        <v>0</v>
      </c>
      <c r="R152" s="222" t="b">
        <v>0</v>
      </c>
      <c r="S152" s="222" t="b">
        <v>0</v>
      </c>
      <c r="T152" s="222" t="b">
        <v>0</v>
      </c>
      <c r="U152" s="222" t="b">
        <v>0</v>
      </c>
      <c r="V152" s="222" t="b">
        <v>0</v>
      </c>
      <c r="W152" s="222" t="b">
        <v>0</v>
      </c>
      <c r="X152" s="222" t="b">
        <v>0</v>
      </c>
      <c r="Y152" s="222" t="b">
        <v>0</v>
      </c>
      <c r="Z152" s="222" t="b">
        <v>0</v>
      </c>
      <c r="AA152" s="222" t="b">
        <v>0</v>
      </c>
    </row>
    <row r="153" spans="1:27" ht="13.2">
      <c r="A153" s="222" t="s">
        <v>783</v>
      </c>
      <c r="B153" s="222" t="b">
        <v>0</v>
      </c>
      <c r="C153" s="222" t="b">
        <v>0</v>
      </c>
      <c r="D153" s="222" t="b">
        <v>0</v>
      </c>
      <c r="E153" s="222" t="b">
        <v>0</v>
      </c>
      <c r="F153" s="222" t="b">
        <v>0</v>
      </c>
      <c r="G153" s="222" t="b">
        <v>0</v>
      </c>
      <c r="H153" s="222" t="b">
        <v>0</v>
      </c>
      <c r="I153" s="222" t="b">
        <v>0</v>
      </c>
      <c r="J153" s="222" t="b">
        <v>0</v>
      </c>
      <c r="K153" s="222" t="b">
        <v>0</v>
      </c>
      <c r="L153" s="222" t="b">
        <v>0</v>
      </c>
      <c r="M153" s="222" t="b">
        <v>0</v>
      </c>
      <c r="N153" s="222" t="b">
        <v>0</v>
      </c>
      <c r="O153" s="222" t="b">
        <v>0</v>
      </c>
      <c r="P153" s="222" t="b">
        <v>0</v>
      </c>
      <c r="Q153" s="222" t="b">
        <v>0</v>
      </c>
      <c r="R153" s="222" t="b">
        <v>0</v>
      </c>
      <c r="S153" s="222" t="b">
        <v>0</v>
      </c>
      <c r="T153" s="222" t="b">
        <v>0</v>
      </c>
      <c r="U153" s="222" t="b">
        <v>0</v>
      </c>
      <c r="V153" s="222" t="b">
        <v>0</v>
      </c>
      <c r="W153" s="222" t="b">
        <v>0</v>
      </c>
      <c r="X153" s="222" t="b">
        <v>0</v>
      </c>
      <c r="Y153" s="222" t="b">
        <v>0</v>
      </c>
      <c r="Z153" s="222" t="b">
        <v>0</v>
      </c>
      <c r="AA153" s="222" t="b">
        <v>0</v>
      </c>
    </row>
    <row r="154" spans="1:27" ht="13.2">
      <c r="A154" s="222" t="s">
        <v>784</v>
      </c>
      <c r="B154" s="222" t="b">
        <v>0</v>
      </c>
      <c r="C154" s="222" t="b">
        <v>0</v>
      </c>
      <c r="D154" s="222" t="b">
        <v>0</v>
      </c>
      <c r="E154" s="222" t="b">
        <v>0</v>
      </c>
      <c r="F154" s="222" t="b">
        <v>0</v>
      </c>
      <c r="G154" s="222" t="b">
        <v>0</v>
      </c>
      <c r="H154" s="222" t="b">
        <v>0</v>
      </c>
      <c r="I154" s="222" t="b">
        <v>0</v>
      </c>
      <c r="J154" s="222" t="b">
        <v>0</v>
      </c>
      <c r="K154" s="222" t="b">
        <v>0</v>
      </c>
      <c r="L154" s="222" t="b">
        <v>0</v>
      </c>
      <c r="M154" s="222" t="b">
        <v>0</v>
      </c>
      <c r="N154" s="222" t="b">
        <v>0</v>
      </c>
      <c r="O154" s="222" t="b">
        <v>0</v>
      </c>
      <c r="P154" s="222" t="b">
        <v>0</v>
      </c>
      <c r="Q154" s="222" t="b">
        <v>0</v>
      </c>
      <c r="R154" s="222" t="b">
        <v>0</v>
      </c>
      <c r="S154" s="222" t="b">
        <v>0</v>
      </c>
      <c r="T154" s="222" t="b">
        <v>0</v>
      </c>
      <c r="U154" s="222" t="b">
        <v>0</v>
      </c>
      <c r="V154" s="222" t="b">
        <v>0</v>
      </c>
      <c r="W154" s="222" t="b">
        <v>0</v>
      </c>
      <c r="X154" s="222" t="b">
        <v>0</v>
      </c>
      <c r="Y154" s="222" t="b">
        <v>0</v>
      </c>
      <c r="Z154" s="222" t="b">
        <v>0</v>
      </c>
      <c r="AA154" s="222" t="b">
        <v>0</v>
      </c>
    </row>
    <row r="155" spans="1:27" ht="13.2">
      <c r="A155" s="222" t="s">
        <v>785</v>
      </c>
      <c r="B155" s="222" t="b">
        <v>0</v>
      </c>
      <c r="C155" s="222" t="b">
        <v>0</v>
      </c>
      <c r="D155" s="222" t="b">
        <v>0</v>
      </c>
      <c r="E155" s="222" t="b">
        <v>0</v>
      </c>
      <c r="F155" s="222" t="b">
        <v>0</v>
      </c>
      <c r="G155" s="222" t="b">
        <v>0</v>
      </c>
      <c r="H155" s="222" t="b">
        <v>0</v>
      </c>
      <c r="I155" s="222" t="b">
        <v>0</v>
      </c>
      <c r="J155" s="222" t="b">
        <v>0</v>
      </c>
      <c r="K155" s="222" t="b">
        <v>0</v>
      </c>
      <c r="L155" s="222" t="b">
        <v>0</v>
      </c>
      <c r="M155" s="222" t="b">
        <v>0</v>
      </c>
      <c r="N155" s="222" t="b">
        <v>0</v>
      </c>
      <c r="O155" s="222" t="b">
        <v>0</v>
      </c>
      <c r="P155" s="222" t="b">
        <v>0</v>
      </c>
      <c r="Q155" s="222" t="b">
        <v>0</v>
      </c>
      <c r="R155" s="222" t="b">
        <v>0</v>
      </c>
      <c r="S155" s="222" t="b">
        <v>0</v>
      </c>
      <c r="T155" s="222" t="b">
        <v>0</v>
      </c>
      <c r="U155" s="222" t="b">
        <v>0</v>
      </c>
      <c r="V155" s="222" t="b">
        <v>0</v>
      </c>
      <c r="W155" s="222" t="b">
        <v>0</v>
      </c>
      <c r="X155" s="222" t="b">
        <v>0</v>
      </c>
      <c r="Y155" s="222" t="b">
        <v>0</v>
      </c>
      <c r="Z155" s="222" t="b">
        <v>0</v>
      </c>
      <c r="AA155" s="222" t="b">
        <v>0</v>
      </c>
    </row>
    <row r="156" spans="1:27" ht="13.2">
      <c r="A156" s="222" t="s">
        <v>198</v>
      </c>
      <c r="B156" s="222" t="b">
        <v>0</v>
      </c>
      <c r="C156" s="222" t="b">
        <v>0</v>
      </c>
      <c r="D156" s="222" t="b">
        <v>0</v>
      </c>
      <c r="E156" s="222" t="b">
        <v>0</v>
      </c>
      <c r="F156" s="222" t="b">
        <v>0</v>
      </c>
      <c r="G156" s="222" t="b">
        <v>0</v>
      </c>
      <c r="H156" s="222" t="b">
        <v>0</v>
      </c>
      <c r="I156" s="222" t="b">
        <v>0</v>
      </c>
      <c r="J156" s="222" t="b">
        <v>0</v>
      </c>
      <c r="K156" s="222" t="b">
        <v>0</v>
      </c>
      <c r="L156" s="222" t="b">
        <v>0</v>
      </c>
      <c r="M156" s="222" t="b">
        <v>0</v>
      </c>
      <c r="N156" s="222" t="b">
        <v>0</v>
      </c>
      <c r="O156" s="222" t="b">
        <v>0</v>
      </c>
      <c r="P156" s="222" t="b">
        <v>0</v>
      </c>
      <c r="Q156" s="222" t="b">
        <v>0</v>
      </c>
      <c r="R156" s="222" t="b">
        <v>0</v>
      </c>
      <c r="S156" s="222" t="b">
        <v>0</v>
      </c>
      <c r="T156" s="222" t="b">
        <v>0</v>
      </c>
      <c r="U156" s="222" t="b">
        <v>0</v>
      </c>
      <c r="V156" s="222" t="b">
        <v>0</v>
      </c>
      <c r="W156" s="222" t="b">
        <v>0</v>
      </c>
      <c r="X156" s="222" t="b">
        <v>0</v>
      </c>
      <c r="Y156" s="222" t="b">
        <v>0</v>
      </c>
      <c r="Z156" s="222" t="b">
        <v>0</v>
      </c>
      <c r="AA156" s="222" t="b">
        <v>0</v>
      </c>
    </row>
    <row r="157" spans="1:27" ht="13.2">
      <c r="A157" s="222" t="s">
        <v>786</v>
      </c>
      <c r="B157" s="222" t="b">
        <v>0</v>
      </c>
      <c r="C157" s="222" t="b">
        <v>0</v>
      </c>
      <c r="D157" s="222" t="b">
        <v>0</v>
      </c>
      <c r="E157" s="222" t="b">
        <v>0</v>
      </c>
      <c r="F157" s="222" t="b">
        <v>0</v>
      </c>
      <c r="G157" s="222" t="b">
        <v>0</v>
      </c>
      <c r="H157" s="222" t="b">
        <v>0</v>
      </c>
      <c r="I157" s="222" t="b">
        <v>0</v>
      </c>
      <c r="J157" s="222" t="b">
        <v>0</v>
      </c>
      <c r="K157" s="222" t="b">
        <v>0</v>
      </c>
      <c r="L157" s="222" t="b">
        <v>0</v>
      </c>
      <c r="M157" s="222" t="b">
        <v>0</v>
      </c>
      <c r="N157" s="222" t="b">
        <v>0</v>
      </c>
      <c r="O157" s="222" t="b">
        <v>0</v>
      </c>
      <c r="P157" s="222" t="b">
        <v>0</v>
      </c>
      <c r="Q157" s="222" t="b">
        <v>0</v>
      </c>
      <c r="R157" s="222" t="b">
        <v>0</v>
      </c>
      <c r="S157" s="222" t="b">
        <v>0</v>
      </c>
      <c r="T157" s="222" t="b">
        <v>0</v>
      </c>
      <c r="U157" s="222" t="b">
        <v>0</v>
      </c>
      <c r="V157" s="222" t="b">
        <v>0</v>
      </c>
      <c r="W157" s="222" t="b">
        <v>0</v>
      </c>
      <c r="X157" s="222" t="b">
        <v>0</v>
      </c>
      <c r="Y157" s="222" t="b">
        <v>0</v>
      </c>
      <c r="Z157" s="222" t="b">
        <v>0</v>
      </c>
      <c r="AA157" s="222" t="b">
        <v>0</v>
      </c>
    </row>
    <row r="158" spans="1:27" ht="13.2">
      <c r="A158" s="222" t="s">
        <v>787</v>
      </c>
      <c r="B158" s="222" t="b">
        <v>0</v>
      </c>
      <c r="C158" s="222" t="b">
        <v>0</v>
      </c>
      <c r="D158" s="222" t="b">
        <v>0</v>
      </c>
      <c r="E158" s="222" t="b">
        <v>0</v>
      </c>
      <c r="F158" s="222" t="b">
        <v>0</v>
      </c>
      <c r="G158" s="222" t="b">
        <v>0</v>
      </c>
      <c r="H158" s="222" t="b">
        <v>0</v>
      </c>
      <c r="I158" s="222" t="b">
        <v>0</v>
      </c>
      <c r="J158" s="222" t="b">
        <v>0</v>
      </c>
      <c r="K158" s="222" t="b">
        <v>0</v>
      </c>
      <c r="L158" s="222" t="b">
        <v>0</v>
      </c>
      <c r="M158" s="222" t="b">
        <v>0</v>
      </c>
      <c r="N158" s="222" t="b">
        <v>0</v>
      </c>
      <c r="O158" s="222" t="b">
        <v>0</v>
      </c>
      <c r="P158" s="222" t="b">
        <v>0</v>
      </c>
      <c r="Q158" s="222" t="b">
        <v>0</v>
      </c>
      <c r="R158" s="222" t="b">
        <v>0</v>
      </c>
      <c r="S158" s="222" t="b">
        <v>0</v>
      </c>
      <c r="T158" s="222" t="b">
        <v>0</v>
      </c>
      <c r="U158" s="222" t="b">
        <v>0</v>
      </c>
      <c r="V158" s="222" t="b">
        <v>0</v>
      </c>
      <c r="W158" s="222" t="b">
        <v>0</v>
      </c>
      <c r="X158" s="222" t="b">
        <v>0</v>
      </c>
      <c r="Y158" s="222" t="b">
        <v>0</v>
      </c>
      <c r="Z158" s="222" t="b">
        <v>0</v>
      </c>
      <c r="AA158" s="222" t="b">
        <v>0</v>
      </c>
    </row>
    <row r="159" spans="1:27" ht="13.2">
      <c r="A159" s="222" t="s">
        <v>141</v>
      </c>
      <c r="B159" s="222" t="b">
        <v>0</v>
      </c>
      <c r="C159" s="222" t="b">
        <v>0</v>
      </c>
      <c r="D159" s="222" t="b">
        <v>0</v>
      </c>
      <c r="E159" s="222" t="b">
        <v>0</v>
      </c>
      <c r="F159" s="222" t="b">
        <v>0</v>
      </c>
      <c r="G159" s="222" t="b">
        <v>0</v>
      </c>
      <c r="H159" s="222" t="b">
        <v>0</v>
      </c>
      <c r="I159" s="222" t="b">
        <v>0</v>
      </c>
      <c r="J159" s="222" t="b">
        <v>0</v>
      </c>
      <c r="K159" s="222" t="b">
        <v>0</v>
      </c>
      <c r="L159" s="222" t="b">
        <v>0</v>
      </c>
      <c r="M159" s="222" t="b">
        <v>0</v>
      </c>
      <c r="N159" s="222" t="b">
        <v>0</v>
      </c>
      <c r="O159" s="222" t="b">
        <v>0</v>
      </c>
      <c r="P159" s="222" t="b">
        <v>0</v>
      </c>
      <c r="Q159" s="222" t="b">
        <v>0</v>
      </c>
      <c r="R159" s="222" t="b">
        <v>0</v>
      </c>
      <c r="S159" s="222" t="b">
        <v>0</v>
      </c>
      <c r="T159" s="222" t="b">
        <v>0</v>
      </c>
      <c r="U159" s="222" t="b">
        <v>0</v>
      </c>
      <c r="V159" s="222" t="b">
        <v>0</v>
      </c>
      <c r="W159" s="222" t="b">
        <v>0</v>
      </c>
      <c r="X159" s="222" t="b">
        <v>0</v>
      </c>
      <c r="Y159" s="222" t="b">
        <v>0</v>
      </c>
      <c r="Z159" s="222" t="b">
        <v>0</v>
      </c>
      <c r="AA159" s="222" t="b">
        <v>0</v>
      </c>
    </row>
    <row r="160" spans="1:27" ht="13.2">
      <c r="A160" s="222" t="s">
        <v>788</v>
      </c>
      <c r="B160" s="222" t="b">
        <v>0</v>
      </c>
      <c r="C160" s="222" t="b">
        <v>0</v>
      </c>
      <c r="D160" s="222" t="b">
        <v>0</v>
      </c>
      <c r="E160" s="222" t="b">
        <v>0</v>
      </c>
      <c r="F160" s="222" t="b">
        <v>0</v>
      </c>
      <c r="G160" s="222" t="b">
        <v>0</v>
      </c>
      <c r="H160" s="222" t="b">
        <v>0</v>
      </c>
      <c r="I160" s="222" t="b">
        <v>0</v>
      </c>
      <c r="J160" s="222" t="b">
        <v>0</v>
      </c>
      <c r="K160" s="222" t="b">
        <v>0</v>
      </c>
      <c r="L160" s="222" t="b">
        <v>0</v>
      </c>
      <c r="M160" s="222" t="b">
        <v>0</v>
      </c>
      <c r="N160" s="222" t="b">
        <v>0</v>
      </c>
      <c r="O160" s="222" t="b">
        <v>0</v>
      </c>
      <c r="P160" s="222" t="b">
        <v>0</v>
      </c>
      <c r="Q160" s="222" t="b">
        <v>0</v>
      </c>
      <c r="R160" s="222" t="b">
        <v>0</v>
      </c>
      <c r="S160" s="222" t="b">
        <v>0</v>
      </c>
      <c r="T160" s="222" t="b">
        <v>0</v>
      </c>
      <c r="U160" s="222" t="b">
        <v>0</v>
      </c>
      <c r="V160" s="222" t="b">
        <v>0</v>
      </c>
      <c r="W160" s="222" t="b">
        <v>0</v>
      </c>
      <c r="X160" s="222" t="b">
        <v>0</v>
      </c>
      <c r="Y160" s="222" t="b">
        <v>0</v>
      </c>
      <c r="Z160" s="222" t="b">
        <v>0</v>
      </c>
      <c r="AA160" s="222" t="b">
        <v>0</v>
      </c>
    </row>
    <row r="161" spans="1:27" ht="13.2">
      <c r="A161" s="222" t="s">
        <v>789</v>
      </c>
      <c r="B161" s="222" t="b">
        <v>0</v>
      </c>
      <c r="C161" s="222" t="b">
        <v>0</v>
      </c>
      <c r="D161" s="222" t="b">
        <v>0</v>
      </c>
      <c r="E161" s="222" t="b">
        <v>0</v>
      </c>
      <c r="F161" s="222" t="b">
        <v>0</v>
      </c>
      <c r="G161" s="222" t="b">
        <v>0</v>
      </c>
      <c r="H161" s="222" t="b">
        <v>0</v>
      </c>
      <c r="I161" s="222" t="b">
        <v>0</v>
      </c>
      <c r="J161" s="222" t="b">
        <v>0</v>
      </c>
      <c r="K161" s="222" t="b">
        <v>0</v>
      </c>
      <c r="L161" s="222" t="b">
        <v>0</v>
      </c>
      <c r="M161" s="222" t="b">
        <v>0</v>
      </c>
      <c r="N161" s="222" t="b">
        <v>0</v>
      </c>
      <c r="O161" s="222" t="b">
        <v>0</v>
      </c>
      <c r="P161" s="222" t="b">
        <v>0</v>
      </c>
      <c r="Q161" s="222" t="b">
        <v>0</v>
      </c>
      <c r="R161" s="222" t="b">
        <v>0</v>
      </c>
      <c r="S161" s="222" t="b">
        <v>0</v>
      </c>
      <c r="T161" s="222" t="b">
        <v>0</v>
      </c>
      <c r="U161" s="222" t="b">
        <v>0</v>
      </c>
      <c r="V161" s="222" t="b">
        <v>0</v>
      </c>
      <c r="W161" s="222" t="b">
        <v>0</v>
      </c>
      <c r="X161" s="222" t="b">
        <v>0</v>
      </c>
      <c r="Y161" s="222" t="b">
        <v>0</v>
      </c>
      <c r="Z161" s="222" t="b">
        <v>0</v>
      </c>
      <c r="AA161" s="222" t="b">
        <v>0</v>
      </c>
    </row>
    <row r="162" spans="1:27" ht="13.2">
      <c r="A162" s="222" t="s">
        <v>790</v>
      </c>
      <c r="B162" s="222" t="b">
        <v>0</v>
      </c>
      <c r="C162" s="222" t="b">
        <v>0</v>
      </c>
      <c r="D162" s="222" t="b">
        <v>0</v>
      </c>
      <c r="E162" s="222" t="b">
        <v>0</v>
      </c>
      <c r="F162" s="222" t="b">
        <v>0</v>
      </c>
      <c r="G162" s="222" t="b">
        <v>0</v>
      </c>
      <c r="H162" s="222" t="b">
        <v>0</v>
      </c>
      <c r="I162" s="222" t="b">
        <v>0</v>
      </c>
      <c r="J162" s="222" t="b">
        <v>0</v>
      </c>
      <c r="K162" s="222" t="b">
        <v>0</v>
      </c>
      <c r="L162" s="222" t="b">
        <v>0</v>
      </c>
      <c r="M162" s="222" t="b">
        <v>0</v>
      </c>
      <c r="N162" s="222" t="b">
        <v>0</v>
      </c>
      <c r="O162" s="222" t="b">
        <v>0</v>
      </c>
      <c r="P162" s="222" t="b">
        <v>0</v>
      </c>
      <c r="Q162" s="222" t="b">
        <v>0</v>
      </c>
      <c r="R162" s="222" t="b">
        <v>0</v>
      </c>
      <c r="S162" s="222" t="b">
        <v>0</v>
      </c>
      <c r="T162" s="222" t="b">
        <v>0</v>
      </c>
      <c r="U162" s="222" t="b">
        <v>0</v>
      </c>
      <c r="V162" s="222" t="b">
        <v>0</v>
      </c>
      <c r="W162" s="222" t="b">
        <v>0</v>
      </c>
      <c r="X162" s="222" t="b">
        <v>0</v>
      </c>
      <c r="Y162" s="222" t="b">
        <v>0</v>
      </c>
      <c r="Z162" s="222" t="b">
        <v>0</v>
      </c>
      <c r="AA162" s="222" t="b">
        <v>0</v>
      </c>
    </row>
    <row r="163" spans="1:27" ht="13.2">
      <c r="A163" s="222" t="s">
        <v>220</v>
      </c>
      <c r="B163" s="222" t="b">
        <v>0</v>
      </c>
      <c r="C163" s="222" t="b">
        <v>0</v>
      </c>
      <c r="D163" s="222" t="b">
        <v>0</v>
      </c>
      <c r="E163" s="222" t="b">
        <v>0</v>
      </c>
      <c r="F163" s="222" t="b">
        <v>0</v>
      </c>
      <c r="G163" s="222" t="b">
        <v>0</v>
      </c>
      <c r="H163" s="222" t="b">
        <v>0</v>
      </c>
      <c r="I163" s="222" t="b">
        <v>0</v>
      </c>
      <c r="J163" s="222" t="b">
        <v>0</v>
      </c>
      <c r="K163" s="222" t="b">
        <v>0</v>
      </c>
      <c r="L163" s="222" t="b">
        <v>0</v>
      </c>
      <c r="M163" s="222" t="b">
        <v>0</v>
      </c>
      <c r="N163" s="222" t="b">
        <v>0</v>
      </c>
      <c r="O163" s="222" t="b">
        <v>0</v>
      </c>
      <c r="P163" s="222" t="b">
        <v>0</v>
      </c>
      <c r="Q163" s="222" t="b">
        <v>0</v>
      </c>
      <c r="R163" s="222" t="b">
        <v>0</v>
      </c>
      <c r="S163" s="222" t="b">
        <v>0</v>
      </c>
      <c r="T163" s="222" t="b">
        <v>0</v>
      </c>
      <c r="U163" s="222" t="b">
        <v>0</v>
      </c>
      <c r="V163" s="222" t="b">
        <v>0</v>
      </c>
      <c r="W163" s="222" t="b">
        <v>0</v>
      </c>
      <c r="X163" s="222" t="b">
        <v>0</v>
      </c>
      <c r="Y163" s="222" t="b">
        <v>0</v>
      </c>
      <c r="Z163" s="222" t="b">
        <v>0</v>
      </c>
      <c r="AA163" s="222" t="b">
        <v>0</v>
      </c>
    </row>
    <row r="164" spans="1:27" ht="13.2">
      <c r="A164" s="222" t="s">
        <v>791</v>
      </c>
      <c r="B164" s="222" t="b">
        <v>0</v>
      </c>
      <c r="C164" s="222" t="b">
        <v>0</v>
      </c>
      <c r="D164" s="222" t="b">
        <v>0</v>
      </c>
      <c r="E164" s="222" t="b">
        <v>0</v>
      </c>
      <c r="F164" s="222" t="b">
        <v>0</v>
      </c>
      <c r="G164" s="222" t="b">
        <v>0</v>
      </c>
      <c r="H164" s="222" t="b">
        <v>0</v>
      </c>
      <c r="I164" s="222" t="b">
        <v>0</v>
      </c>
      <c r="J164" s="222" t="b">
        <v>0</v>
      </c>
      <c r="K164" s="222" t="b">
        <v>0</v>
      </c>
      <c r="L164" s="222" t="b">
        <v>0</v>
      </c>
      <c r="M164" s="222" t="b">
        <v>0</v>
      </c>
      <c r="N164" s="222" t="b">
        <v>0</v>
      </c>
      <c r="O164" s="222" t="b">
        <v>0</v>
      </c>
      <c r="P164" s="222" t="b">
        <v>0</v>
      </c>
      <c r="Q164" s="222" t="b">
        <v>0</v>
      </c>
      <c r="R164" s="222" t="b">
        <v>0</v>
      </c>
      <c r="S164" s="222" t="b">
        <v>0</v>
      </c>
      <c r="T164" s="222" t="b">
        <v>0</v>
      </c>
      <c r="U164" s="222" t="b">
        <v>0</v>
      </c>
      <c r="V164" s="222" t="b">
        <v>0</v>
      </c>
      <c r="W164" s="222" t="b">
        <v>0</v>
      </c>
      <c r="X164" s="222" t="b">
        <v>0</v>
      </c>
      <c r="Y164" s="222" t="b">
        <v>0</v>
      </c>
      <c r="Z164" s="222" t="b">
        <v>0</v>
      </c>
      <c r="AA164" s="222" t="b">
        <v>0</v>
      </c>
    </row>
    <row r="165" spans="1:27" ht="13.2">
      <c r="A165" s="222" t="s">
        <v>792</v>
      </c>
      <c r="B165" s="222" t="b">
        <v>0</v>
      </c>
      <c r="C165" s="222" t="b">
        <v>0</v>
      </c>
      <c r="D165" s="222" t="b">
        <v>0</v>
      </c>
      <c r="E165" s="222" t="b">
        <v>0</v>
      </c>
      <c r="F165" s="222" t="b">
        <v>0</v>
      </c>
      <c r="G165" s="222" t="b">
        <v>0</v>
      </c>
      <c r="H165" s="222" t="b">
        <v>0</v>
      </c>
      <c r="I165" s="222" t="b">
        <v>0</v>
      </c>
      <c r="J165" s="222" t="b">
        <v>0</v>
      </c>
      <c r="K165" s="222" t="b">
        <v>0</v>
      </c>
      <c r="L165" s="222" t="b">
        <v>0</v>
      </c>
      <c r="M165" s="222" t="b">
        <v>0</v>
      </c>
      <c r="N165" s="222" t="b">
        <v>0</v>
      </c>
      <c r="O165" s="222" t="b">
        <v>0</v>
      </c>
      <c r="P165" s="222" t="b">
        <v>0</v>
      </c>
      <c r="Q165" s="222" t="b">
        <v>0</v>
      </c>
      <c r="R165" s="222" t="b">
        <v>0</v>
      </c>
      <c r="S165" s="222" t="b">
        <v>0</v>
      </c>
      <c r="T165" s="222" t="b">
        <v>0</v>
      </c>
      <c r="U165" s="222" t="b">
        <v>0</v>
      </c>
      <c r="V165" s="222" t="b">
        <v>0</v>
      </c>
      <c r="W165" s="222" t="b">
        <v>0</v>
      </c>
      <c r="X165" s="222" t="b">
        <v>0</v>
      </c>
      <c r="Y165" s="222" t="b">
        <v>0</v>
      </c>
      <c r="Z165" s="222" t="b">
        <v>0</v>
      </c>
      <c r="AA165" s="222" t="b">
        <v>0</v>
      </c>
    </row>
    <row r="166" spans="1:27" ht="13.2">
      <c r="A166" s="222" t="s">
        <v>793</v>
      </c>
      <c r="B166" s="222" t="b">
        <v>0</v>
      </c>
      <c r="C166" s="222" t="b">
        <v>0</v>
      </c>
      <c r="D166" s="222" t="b">
        <v>0</v>
      </c>
      <c r="E166" s="222" t="b">
        <v>0</v>
      </c>
      <c r="F166" s="222" t="b">
        <v>0</v>
      </c>
      <c r="G166" s="222" t="b">
        <v>0</v>
      </c>
      <c r="H166" s="222" t="b">
        <v>0</v>
      </c>
      <c r="I166" s="222" t="b">
        <v>0</v>
      </c>
      <c r="J166" s="222" t="b">
        <v>0</v>
      </c>
      <c r="K166" s="222" t="b">
        <v>0</v>
      </c>
      <c r="L166" s="222" t="b">
        <v>0</v>
      </c>
      <c r="M166" s="222" t="b">
        <v>0</v>
      </c>
      <c r="N166" s="222" t="b">
        <v>0</v>
      </c>
      <c r="O166" s="222" t="b">
        <v>0</v>
      </c>
      <c r="P166" s="222" t="b">
        <v>0</v>
      </c>
      <c r="Q166" s="222" t="b">
        <v>0</v>
      </c>
      <c r="R166" s="222" t="b">
        <v>0</v>
      </c>
      <c r="S166" s="222" t="b">
        <v>0</v>
      </c>
      <c r="T166" s="222" t="b">
        <v>0</v>
      </c>
      <c r="U166" s="222" t="b">
        <v>0</v>
      </c>
      <c r="V166" s="222" t="b">
        <v>0</v>
      </c>
      <c r="W166" s="222" t="b">
        <v>0</v>
      </c>
      <c r="X166" s="222" t="b">
        <v>0</v>
      </c>
      <c r="Y166" s="222" t="b">
        <v>0</v>
      </c>
      <c r="Z166" s="222" t="b">
        <v>0</v>
      </c>
      <c r="AA166" s="222" t="b">
        <v>0</v>
      </c>
    </row>
    <row r="167" spans="1:27" ht="13.2">
      <c r="A167" s="222" t="s">
        <v>147</v>
      </c>
      <c r="B167" s="222" t="b">
        <v>0</v>
      </c>
      <c r="C167" s="222" t="b">
        <v>0</v>
      </c>
      <c r="D167" s="222" t="b">
        <v>0</v>
      </c>
      <c r="E167" s="222" t="b">
        <v>0</v>
      </c>
      <c r="F167" s="222" t="b">
        <v>0</v>
      </c>
      <c r="G167" s="222" t="b">
        <v>0</v>
      </c>
      <c r="H167" s="222" t="b">
        <v>0</v>
      </c>
      <c r="I167" s="222" t="b">
        <v>0</v>
      </c>
      <c r="J167" s="222" t="b">
        <v>0</v>
      </c>
      <c r="K167" s="222" t="b">
        <v>0</v>
      </c>
      <c r="L167" s="222" t="b">
        <v>0</v>
      </c>
      <c r="M167" s="222" t="b">
        <v>0</v>
      </c>
      <c r="N167" s="222" t="b">
        <v>0</v>
      </c>
      <c r="O167" s="222" t="b">
        <v>0</v>
      </c>
      <c r="P167" s="222" t="b">
        <v>0</v>
      </c>
      <c r="Q167" s="222" t="b">
        <v>0</v>
      </c>
      <c r="R167" s="222" t="b">
        <v>0</v>
      </c>
      <c r="S167" s="222" t="b">
        <v>0</v>
      </c>
      <c r="T167" s="222" t="b">
        <v>0</v>
      </c>
      <c r="U167" s="222" t="b">
        <v>0</v>
      </c>
      <c r="V167" s="222" t="b">
        <v>0</v>
      </c>
      <c r="W167" s="222" t="b">
        <v>0</v>
      </c>
      <c r="X167" s="222" t="b">
        <v>0</v>
      </c>
      <c r="Y167" s="222" t="b">
        <v>0</v>
      </c>
      <c r="Z167" s="222" t="b">
        <v>0</v>
      </c>
      <c r="AA167" s="222" t="b">
        <v>0</v>
      </c>
    </row>
    <row r="168" spans="1:27" ht="13.2">
      <c r="A168" s="222" t="s">
        <v>362</v>
      </c>
      <c r="B168" s="222" t="b">
        <v>0</v>
      </c>
      <c r="C168" s="222" t="b">
        <v>0</v>
      </c>
      <c r="D168" s="222" t="b">
        <v>0</v>
      </c>
      <c r="E168" s="222" t="b">
        <v>0</v>
      </c>
      <c r="F168" s="222" t="b">
        <v>0</v>
      </c>
      <c r="G168" s="222" t="b">
        <v>0</v>
      </c>
      <c r="H168" s="222" t="b">
        <v>0</v>
      </c>
      <c r="I168" s="222" t="b">
        <v>0</v>
      </c>
      <c r="J168" s="222" t="b">
        <v>0</v>
      </c>
      <c r="K168" s="222" t="b">
        <v>0</v>
      </c>
      <c r="L168" s="222" t="b">
        <v>0</v>
      </c>
      <c r="M168" s="222" t="b">
        <v>0</v>
      </c>
      <c r="N168" s="222" t="b">
        <v>0</v>
      </c>
      <c r="O168" s="222" t="b">
        <v>0</v>
      </c>
      <c r="P168" s="222" t="b">
        <v>0</v>
      </c>
      <c r="Q168" s="222" t="b">
        <v>0</v>
      </c>
      <c r="R168" s="222" t="b">
        <v>0</v>
      </c>
      <c r="S168" s="222" t="b">
        <v>0</v>
      </c>
      <c r="T168" s="222" t="b">
        <v>0</v>
      </c>
      <c r="U168" s="222" t="b">
        <v>0</v>
      </c>
      <c r="V168" s="222" t="b">
        <v>0</v>
      </c>
      <c r="W168" s="222" t="b">
        <v>0</v>
      </c>
      <c r="X168" s="222" t="b">
        <v>0</v>
      </c>
      <c r="Y168" s="222" t="b">
        <v>0</v>
      </c>
      <c r="Z168" s="222" t="b">
        <v>0</v>
      </c>
      <c r="AA168" s="222" t="b">
        <v>0</v>
      </c>
    </row>
    <row r="169" spans="1:27" ht="13.2">
      <c r="A169" s="222" t="s">
        <v>794</v>
      </c>
      <c r="B169" s="222" t="b">
        <v>0</v>
      </c>
      <c r="C169" s="222" t="b">
        <v>0</v>
      </c>
      <c r="D169" s="222" t="b">
        <v>0</v>
      </c>
      <c r="E169" s="222" t="b">
        <v>0</v>
      </c>
      <c r="F169" s="222" t="b">
        <v>0</v>
      </c>
      <c r="G169" s="222" t="b">
        <v>0</v>
      </c>
      <c r="H169" s="222" t="b">
        <v>0</v>
      </c>
      <c r="I169" s="222" t="b">
        <v>0</v>
      </c>
      <c r="J169" s="222" t="b">
        <v>0</v>
      </c>
      <c r="K169" s="222" t="b">
        <v>0</v>
      </c>
      <c r="L169" s="222" t="b">
        <v>0</v>
      </c>
      <c r="M169" s="222" t="b">
        <v>0</v>
      </c>
      <c r="N169" s="222" t="b">
        <v>0</v>
      </c>
      <c r="O169" s="222" t="b">
        <v>0</v>
      </c>
      <c r="P169" s="222" t="b">
        <v>0</v>
      </c>
      <c r="Q169" s="222" t="b">
        <v>0</v>
      </c>
      <c r="R169" s="222" t="b">
        <v>0</v>
      </c>
      <c r="S169" s="222" t="b">
        <v>0</v>
      </c>
      <c r="T169" s="222" t="b">
        <v>0</v>
      </c>
      <c r="U169" s="222" t="b">
        <v>0</v>
      </c>
      <c r="V169" s="222" t="b">
        <v>0</v>
      </c>
      <c r="W169" s="222" t="b">
        <v>0</v>
      </c>
      <c r="X169" s="222" t="b">
        <v>0</v>
      </c>
      <c r="Y169" s="222" t="b">
        <v>0</v>
      </c>
      <c r="Z169" s="222" t="b">
        <v>0</v>
      </c>
      <c r="AA169" s="222" t="b">
        <v>0</v>
      </c>
    </row>
    <row r="170" spans="1:27" ht="13.2">
      <c r="A170" s="222" t="s">
        <v>359</v>
      </c>
      <c r="B170" s="222" t="b">
        <v>0</v>
      </c>
      <c r="C170" s="222" t="b">
        <v>0</v>
      </c>
      <c r="D170" s="222" t="b">
        <v>0</v>
      </c>
      <c r="E170" s="222" t="b">
        <v>0</v>
      </c>
      <c r="F170" s="222" t="b">
        <v>0</v>
      </c>
      <c r="G170" s="222" t="b">
        <v>0</v>
      </c>
      <c r="H170" s="222" t="b">
        <v>0</v>
      </c>
      <c r="I170" s="222" t="b">
        <v>0</v>
      </c>
      <c r="J170" s="222" t="b">
        <v>0</v>
      </c>
      <c r="K170" s="222" t="b">
        <v>0</v>
      </c>
      <c r="L170" s="222" t="b">
        <v>0</v>
      </c>
      <c r="M170" s="222" t="b">
        <v>0</v>
      </c>
      <c r="N170" s="222" t="b">
        <v>0</v>
      </c>
      <c r="O170" s="222" t="b">
        <v>0</v>
      </c>
      <c r="P170" s="222" t="b">
        <v>0</v>
      </c>
      <c r="Q170" s="222" t="b">
        <v>0</v>
      </c>
      <c r="R170" s="222" t="b">
        <v>0</v>
      </c>
      <c r="S170" s="222" t="b">
        <v>0</v>
      </c>
      <c r="T170" s="222" t="b">
        <v>0</v>
      </c>
      <c r="U170" s="222" t="b">
        <v>0</v>
      </c>
      <c r="V170" s="222" t="b">
        <v>0</v>
      </c>
      <c r="W170" s="222" t="b">
        <v>0</v>
      </c>
      <c r="X170" s="222" t="b">
        <v>0</v>
      </c>
      <c r="Y170" s="222" t="b">
        <v>0</v>
      </c>
      <c r="Z170" s="222" t="b">
        <v>0</v>
      </c>
      <c r="AA170" s="222" t="b">
        <v>0</v>
      </c>
    </row>
    <row r="171" spans="1:27" ht="13.2">
      <c r="A171" s="222" t="s">
        <v>176</v>
      </c>
      <c r="B171" s="222" t="b">
        <v>0</v>
      </c>
      <c r="C171" s="222" t="b">
        <v>0</v>
      </c>
      <c r="D171" s="222" t="b">
        <v>0</v>
      </c>
      <c r="E171" s="222" t="b">
        <v>0</v>
      </c>
      <c r="F171" s="222" t="b">
        <v>0</v>
      </c>
      <c r="G171" s="222" t="b">
        <v>0</v>
      </c>
      <c r="H171" s="222" t="b">
        <v>0</v>
      </c>
      <c r="I171" s="222" t="b">
        <v>0</v>
      </c>
      <c r="J171" s="222" t="b">
        <v>0</v>
      </c>
      <c r="K171" s="222" t="b">
        <v>0</v>
      </c>
      <c r="L171" s="222" t="b">
        <v>0</v>
      </c>
      <c r="M171" s="222" t="b">
        <v>0</v>
      </c>
      <c r="N171" s="222" t="b">
        <v>0</v>
      </c>
      <c r="O171" s="222" t="b">
        <v>0</v>
      </c>
      <c r="P171" s="222" t="b">
        <v>0</v>
      </c>
      <c r="Q171" s="222" t="b">
        <v>0</v>
      </c>
      <c r="R171" s="222" t="b">
        <v>0</v>
      </c>
      <c r="S171" s="222" t="b">
        <v>0</v>
      </c>
      <c r="T171" s="222" t="b">
        <v>0</v>
      </c>
      <c r="U171" s="222" t="b">
        <v>0</v>
      </c>
      <c r="V171" s="222" t="b">
        <v>0</v>
      </c>
      <c r="W171" s="222" t="b">
        <v>0</v>
      </c>
      <c r="X171" s="222" t="b">
        <v>0</v>
      </c>
      <c r="Y171" s="222" t="b">
        <v>0</v>
      </c>
      <c r="Z171" s="222" t="b">
        <v>0</v>
      </c>
      <c r="AA171" s="222" t="b">
        <v>0</v>
      </c>
    </row>
    <row r="172" spans="1:27" ht="13.2">
      <c r="A172" s="222" t="s">
        <v>795</v>
      </c>
      <c r="B172" s="222" t="b">
        <v>0</v>
      </c>
      <c r="C172" s="222" t="b">
        <v>0</v>
      </c>
      <c r="D172" s="222" t="b">
        <v>0</v>
      </c>
      <c r="E172" s="222" t="b">
        <v>0</v>
      </c>
      <c r="F172" s="222" t="b">
        <v>0</v>
      </c>
      <c r="G172" s="222" t="b">
        <v>0</v>
      </c>
      <c r="H172" s="222" t="b">
        <v>0</v>
      </c>
      <c r="I172" s="222" t="b">
        <v>0</v>
      </c>
      <c r="J172" s="222" t="b">
        <v>0</v>
      </c>
      <c r="K172" s="222" t="b">
        <v>0</v>
      </c>
      <c r="L172" s="222" t="b">
        <v>0</v>
      </c>
      <c r="M172" s="222" t="b">
        <v>0</v>
      </c>
      <c r="N172" s="222" t="b">
        <v>0</v>
      </c>
      <c r="O172" s="222" t="b">
        <v>0</v>
      </c>
      <c r="P172" s="222" t="b">
        <v>0</v>
      </c>
      <c r="Q172" s="222" t="b">
        <v>0</v>
      </c>
      <c r="R172" s="222" t="b">
        <v>0</v>
      </c>
      <c r="S172" s="222" t="b">
        <v>0</v>
      </c>
      <c r="T172" s="222" t="b">
        <v>0</v>
      </c>
      <c r="U172" s="222" t="b">
        <v>0</v>
      </c>
      <c r="V172" s="222" t="b">
        <v>0</v>
      </c>
      <c r="W172" s="222" t="b">
        <v>0</v>
      </c>
      <c r="X172" s="222" t="b">
        <v>0</v>
      </c>
      <c r="Y172" s="222" t="b">
        <v>0</v>
      </c>
      <c r="Z172" s="222" t="b">
        <v>0</v>
      </c>
      <c r="AA172" s="222" t="b">
        <v>0</v>
      </c>
    </row>
    <row r="173" spans="1:27" ht="13.2">
      <c r="A173" s="222" t="s">
        <v>796</v>
      </c>
      <c r="B173" s="222" t="b">
        <v>0</v>
      </c>
      <c r="C173" s="222" t="b">
        <v>0</v>
      </c>
      <c r="D173" s="222" t="b">
        <v>0</v>
      </c>
      <c r="E173" s="222" t="b">
        <v>0</v>
      </c>
      <c r="F173" s="222" t="b">
        <v>0</v>
      </c>
      <c r="G173" s="222" t="b">
        <v>0</v>
      </c>
      <c r="H173" s="222" t="b">
        <v>0</v>
      </c>
      <c r="I173" s="222" t="b">
        <v>0</v>
      </c>
      <c r="J173" s="222" t="b">
        <v>0</v>
      </c>
      <c r="K173" s="222" t="b">
        <v>0</v>
      </c>
      <c r="L173" s="222" t="b">
        <v>0</v>
      </c>
      <c r="M173" s="222" t="b">
        <v>0</v>
      </c>
      <c r="N173" s="222" t="b">
        <v>0</v>
      </c>
      <c r="O173" s="222" t="b">
        <v>0</v>
      </c>
      <c r="P173" s="222" t="b">
        <v>0</v>
      </c>
      <c r="Q173" s="222" t="b">
        <v>0</v>
      </c>
      <c r="R173" s="222" t="b">
        <v>0</v>
      </c>
      <c r="S173" s="222" t="b">
        <v>0</v>
      </c>
      <c r="T173" s="222" t="b">
        <v>0</v>
      </c>
      <c r="U173" s="222" t="b">
        <v>0</v>
      </c>
      <c r="V173" s="222" t="b">
        <v>0</v>
      </c>
      <c r="W173" s="222" t="b">
        <v>0</v>
      </c>
      <c r="X173" s="222" t="b">
        <v>0</v>
      </c>
      <c r="Y173" s="222" t="b">
        <v>0</v>
      </c>
      <c r="Z173" s="222" t="b">
        <v>0</v>
      </c>
      <c r="AA173" s="222" t="b">
        <v>0</v>
      </c>
    </row>
    <row r="174" spans="1:27" ht="13.2">
      <c r="A174" s="222" t="s">
        <v>797</v>
      </c>
      <c r="B174" s="222" t="b">
        <v>0</v>
      </c>
      <c r="C174" s="222" t="b">
        <v>0</v>
      </c>
      <c r="D174" s="222" t="b">
        <v>0</v>
      </c>
      <c r="E174" s="222" t="b">
        <v>0</v>
      </c>
      <c r="F174" s="222" t="b">
        <v>0</v>
      </c>
      <c r="G174" s="222" t="b">
        <v>0</v>
      </c>
      <c r="H174" s="222" t="b">
        <v>0</v>
      </c>
      <c r="I174" s="222" t="b">
        <v>0</v>
      </c>
      <c r="J174" s="222" t="b">
        <v>0</v>
      </c>
      <c r="K174" s="222" t="b">
        <v>0</v>
      </c>
      <c r="L174" s="222" t="b">
        <v>0</v>
      </c>
      <c r="M174" s="222" t="b">
        <v>0</v>
      </c>
      <c r="N174" s="222" t="b">
        <v>0</v>
      </c>
      <c r="O174" s="222" t="b">
        <v>0</v>
      </c>
      <c r="P174" s="222" t="b">
        <v>0</v>
      </c>
      <c r="Q174" s="222" t="b">
        <v>0</v>
      </c>
      <c r="R174" s="222" t="b">
        <v>0</v>
      </c>
      <c r="S174" s="222" t="b">
        <v>0</v>
      </c>
      <c r="T174" s="222" t="b">
        <v>0</v>
      </c>
      <c r="U174" s="222" t="b">
        <v>0</v>
      </c>
      <c r="V174" s="222" t="b">
        <v>0</v>
      </c>
      <c r="W174" s="222" t="b">
        <v>0</v>
      </c>
      <c r="X174" s="222" t="b">
        <v>0</v>
      </c>
      <c r="Y174" s="222" t="b">
        <v>0</v>
      </c>
      <c r="Z174" s="222" t="b">
        <v>0</v>
      </c>
      <c r="AA174" s="222" t="b">
        <v>0</v>
      </c>
    </row>
    <row r="175" spans="1:27" ht="13.2">
      <c r="A175" s="222" t="s">
        <v>798</v>
      </c>
      <c r="B175" s="222" t="b">
        <v>0</v>
      </c>
      <c r="C175" s="222" t="b">
        <v>0</v>
      </c>
      <c r="D175" s="222" t="b">
        <v>0</v>
      </c>
      <c r="E175" s="222" t="b">
        <v>0</v>
      </c>
      <c r="F175" s="222" t="b">
        <v>0</v>
      </c>
      <c r="G175" s="222" t="b">
        <v>0</v>
      </c>
      <c r="H175" s="222" t="b">
        <v>0</v>
      </c>
      <c r="I175" s="222" t="b">
        <v>0</v>
      </c>
      <c r="J175" s="222" t="b">
        <v>0</v>
      </c>
      <c r="K175" s="222" t="b">
        <v>0</v>
      </c>
      <c r="L175" s="222" t="b">
        <v>0</v>
      </c>
      <c r="M175" s="222" t="b">
        <v>0</v>
      </c>
      <c r="N175" s="222" t="b">
        <v>0</v>
      </c>
      <c r="O175" s="222" t="b">
        <v>0</v>
      </c>
      <c r="P175" s="222" t="b">
        <v>0</v>
      </c>
      <c r="Q175" s="222" t="b">
        <v>0</v>
      </c>
      <c r="R175" s="222" t="b">
        <v>0</v>
      </c>
      <c r="S175" s="222" t="b">
        <v>0</v>
      </c>
      <c r="T175" s="222" t="b">
        <v>0</v>
      </c>
      <c r="U175" s="222" t="b">
        <v>0</v>
      </c>
      <c r="V175" s="222" t="b">
        <v>0</v>
      </c>
      <c r="W175" s="222" t="b">
        <v>0</v>
      </c>
      <c r="X175" s="222" t="b">
        <v>0</v>
      </c>
      <c r="Y175" s="222" t="b">
        <v>0</v>
      </c>
      <c r="Z175" s="222" t="b">
        <v>0</v>
      </c>
      <c r="AA175" s="222" t="b">
        <v>0</v>
      </c>
    </row>
    <row r="176" spans="1:27" ht="13.2">
      <c r="A176" s="222" t="s">
        <v>799</v>
      </c>
      <c r="B176" s="222" t="b">
        <v>0</v>
      </c>
      <c r="C176" s="222" t="b">
        <v>0</v>
      </c>
      <c r="D176" s="222" t="b">
        <v>0</v>
      </c>
      <c r="E176" s="222" t="b">
        <v>0</v>
      </c>
      <c r="F176" s="222" t="b">
        <v>0</v>
      </c>
      <c r="G176" s="222" t="b">
        <v>0</v>
      </c>
      <c r="H176" s="222" t="b">
        <v>0</v>
      </c>
      <c r="I176" s="222" t="b">
        <v>0</v>
      </c>
      <c r="J176" s="222" t="b">
        <v>0</v>
      </c>
      <c r="K176" s="222" t="b">
        <v>0</v>
      </c>
      <c r="L176" s="222" t="b">
        <v>0</v>
      </c>
      <c r="M176" s="222" t="b">
        <v>0</v>
      </c>
      <c r="N176" s="222" t="b">
        <v>0</v>
      </c>
      <c r="O176" s="222" t="b">
        <v>0</v>
      </c>
      <c r="P176" s="222" t="b">
        <v>0</v>
      </c>
      <c r="Q176" s="222" t="b">
        <v>0</v>
      </c>
      <c r="R176" s="222" t="b">
        <v>0</v>
      </c>
      <c r="S176" s="222" t="b">
        <v>0</v>
      </c>
      <c r="T176" s="222" t="b">
        <v>0</v>
      </c>
      <c r="U176" s="222" t="b">
        <v>0</v>
      </c>
      <c r="V176" s="222" t="b">
        <v>0</v>
      </c>
      <c r="W176" s="222" t="b">
        <v>0</v>
      </c>
      <c r="X176" s="222" t="b">
        <v>0</v>
      </c>
      <c r="Y176" s="222" t="b">
        <v>0</v>
      </c>
      <c r="Z176" s="222" t="b">
        <v>0</v>
      </c>
      <c r="AA176" s="222" t="b">
        <v>0</v>
      </c>
    </row>
    <row r="177" spans="1:27" ht="13.2">
      <c r="A177" s="222" t="s">
        <v>150</v>
      </c>
      <c r="B177" s="222" t="b">
        <v>0</v>
      </c>
      <c r="C177" s="222" t="b">
        <v>0</v>
      </c>
      <c r="D177" s="222" t="b">
        <v>0</v>
      </c>
      <c r="E177" s="222" t="b">
        <v>0</v>
      </c>
      <c r="F177" s="222" t="b">
        <v>0</v>
      </c>
      <c r="G177" s="222" t="b">
        <v>0</v>
      </c>
      <c r="H177" s="222" t="b">
        <v>0</v>
      </c>
      <c r="I177" s="222" t="b">
        <v>0</v>
      </c>
      <c r="J177" s="222" t="b">
        <v>0</v>
      </c>
      <c r="K177" s="222" t="b">
        <v>0</v>
      </c>
      <c r="L177" s="222" t="b">
        <v>0</v>
      </c>
      <c r="M177" s="222" t="b">
        <v>0</v>
      </c>
      <c r="N177" s="222" t="b">
        <v>0</v>
      </c>
      <c r="O177" s="222" t="b">
        <v>0</v>
      </c>
      <c r="P177" s="222" t="b">
        <v>0</v>
      </c>
      <c r="Q177" s="222" t="b">
        <v>0</v>
      </c>
      <c r="R177" s="222" t="b">
        <v>0</v>
      </c>
      <c r="S177" s="222" t="b">
        <v>0</v>
      </c>
      <c r="T177" s="222" t="b">
        <v>0</v>
      </c>
      <c r="U177" s="222" t="b">
        <v>0</v>
      </c>
      <c r="V177" s="222" t="b">
        <v>0</v>
      </c>
      <c r="W177" s="222" t="b">
        <v>0</v>
      </c>
      <c r="X177" s="222" t="b">
        <v>0</v>
      </c>
      <c r="Y177" s="222" t="b">
        <v>0</v>
      </c>
      <c r="Z177" s="222" t="b">
        <v>0</v>
      </c>
      <c r="AA177" s="222" t="b">
        <v>0</v>
      </c>
    </row>
    <row r="178" spans="1:27" ht="13.2">
      <c r="A178" s="222" t="s">
        <v>800</v>
      </c>
      <c r="B178" s="222" t="b">
        <v>0</v>
      </c>
      <c r="C178" s="222" t="b">
        <v>0</v>
      </c>
      <c r="D178" s="222" t="b">
        <v>0</v>
      </c>
      <c r="E178" s="222" t="b">
        <v>0</v>
      </c>
      <c r="F178" s="222" t="b">
        <v>0</v>
      </c>
      <c r="G178" s="222" t="b">
        <v>0</v>
      </c>
      <c r="H178" s="222" t="b">
        <v>0</v>
      </c>
      <c r="I178" s="222" t="b">
        <v>0</v>
      </c>
      <c r="J178" s="222" t="b">
        <v>0</v>
      </c>
      <c r="K178" s="222" t="b">
        <v>0</v>
      </c>
      <c r="L178" s="222" t="b">
        <v>0</v>
      </c>
      <c r="M178" s="222" t="b">
        <v>0</v>
      </c>
      <c r="N178" s="222" t="b">
        <v>0</v>
      </c>
      <c r="O178" s="222" t="b">
        <v>0</v>
      </c>
      <c r="P178" s="222" t="b">
        <v>0</v>
      </c>
      <c r="Q178" s="222" t="b">
        <v>0</v>
      </c>
      <c r="R178" s="222" t="b">
        <v>0</v>
      </c>
      <c r="S178" s="222" t="b">
        <v>0</v>
      </c>
      <c r="T178" s="222" t="b">
        <v>0</v>
      </c>
      <c r="U178" s="222" t="b">
        <v>0</v>
      </c>
      <c r="V178" s="222" t="b">
        <v>0</v>
      </c>
      <c r="W178" s="222" t="b">
        <v>0</v>
      </c>
      <c r="X178" s="222" t="b">
        <v>0</v>
      </c>
      <c r="Y178" s="222" t="b">
        <v>0</v>
      </c>
      <c r="Z178" s="222" t="b">
        <v>0</v>
      </c>
      <c r="AA178" s="222" t="b">
        <v>0</v>
      </c>
    </row>
    <row r="179" spans="1:27" ht="13.2">
      <c r="A179" s="222" t="s">
        <v>801</v>
      </c>
      <c r="B179" s="222" t="b">
        <v>0</v>
      </c>
      <c r="C179" s="222" t="b">
        <v>0</v>
      </c>
      <c r="D179" s="222" t="b">
        <v>0</v>
      </c>
      <c r="E179" s="222" t="b">
        <v>0</v>
      </c>
      <c r="F179" s="222" t="b">
        <v>0</v>
      </c>
      <c r="G179" s="222" t="b">
        <v>0</v>
      </c>
      <c r="H179" s="222" t="b">
        <v>0</v>
      </c>
      <c r="I179" s="222" t="b">
        <v>0</v>
      </c>
      <c r="J179" s="222" t="b">
        <v>0</v>
      </c>
      <c r="K179" s="222" t="b">
        <v>0</v>
      </c>
      <c r="L179" s="222" t="b">
        <v>0</v>
      </c>
      <c r="M179" s="222" t="b">
        <v>0</v>
      </c>
      <c r="N179" s="222" t="b">
        <v>0</v>
      </c>
      <c r="O179" s="222" t="b">
        <v>0</v>
      </c>
      <c r="P179" s="222" t="b">
        <v>0</v>
      </c>
      <c r="Q179" s="222" t="b">
        <v>0</v>
      </c>
      <c r="R179" s="222" t="b">
        <v>0</v>
      </c>
      <c r="S179" s="222" t="b">
        <v>0</v>
      </c>
      <c r="T179" s="222" t="b">
        <v>0</v>
      </c>
      <c r="U179" s="222" t="b">
        <v>0</v>
      </c>
      <c r="V179" s="222" t="b">
        <v>0</v>
      </c>
      <c r="W179" s="222" t="b">
        <v>0</v>
      </c>
      <c r="X179" s="222" t="b">
        <v>0</v>
      </c>
      <c r="Y179" s="222" t="b">
        <v>0</v>
      </c>
      <c r="Z179" s="222" t="b">
        <v>0</v>
      </c>
      <c r="AA179" s="222" t="b">
        <v>0</v>
      </c>
    </row>
    <row r="180" spans="1:27" ht="13.2">
      <c r="A180" s="222" t="s">
        <v>157</v>
      </c>
      <c r="B180" s="222" t="b">
        <v>0</v>
      </c>
      <c r="C180" s="222" t="b">
        <v>0</v>
      </c>
      <c r="D180" s="222" t="b">
        <v>0</v>
      </c>
      <c r="E180" s="222" t="b">
        <v>0</v>
      </c>
      <c r="F180" s="222" t="b">
        <v>0</v>
      </c>
      <c r="G180" s="222" t="b">
        <v>0</v>
      </c>
      <c r="H180" s="222" t="b">
        <v>0</v>
      </c>
      <c r="I180" s="222" t="b">
        <v>0</v>
      </c>
      <c r="J180" s="222" t="b">
        <v>0</v>
      </c>
      <c r="K180" s="222" t="b">
        <v>0</v>
      </c>
      <c r="L180" s="222" t="b">
        <v>0</v>
      </c>
      <c r="M180" s="222" t="b">
        <v>0</v>
      </c>
      <c r="N180" s="222" t="b">
        <v>0</v>
      </c>
      <c r="O180" s="222" t="b">
        <v>0</v>
      </c>
      <c r="P180" s="222" t="b">
        <v>0</v>
      </c>
      <c r="Q180" s="222" t="b">
        <v>0</v>
      </c>
      <c r="R180" s="222" t="b">
        <v>0</v>
      </c>
      <c r="S180" s="222" t="b">
        <v>0</v>
      </c>
      <c r="T180" s="222" t="b">
        <v>0</v>
      </c>
      <c r="U180" s="222" t="b">
        <v>0</v>
      </c>
      <c r="V180" s="222" t="b">
        <v>0</v>
      </c>
      <c r="W180" s="222" t="b">
        <v>0</v>
      </c>
      <c r="X180" s="222" t="b">
        <v>0</v>
      </c>
      <c r="Y180" s="222" t="b">
        <v>0</v>
      </c>
      <c r="Z180" s="222" t="b">
        <v>0</v>
      </c>
      <c r="AA180" s="222" t="b">
        <v>0</v>
      </c>
    </row>
    <row r="181" spans="1:27" ht="13.2">
      <c r="A181" s="222" t="s">
        <v>190</v>
      </c>
      <c r="B181" s="222" t="b">
        <v>0</v>
      </c>
      <c r="C181" s="222" t="b">
        <v>0</v>
      </c>
      <c r="D181" s="222" t="b">
        <v>0</v>
      </c>
      <c r="E181" s="222" t="b">
        <v>0</v>
      </c>
      <c r="F181" s="222" t="b">
        <v>0</v>
      </c>
      <c r="G181" s="222" t="b">
        <v>0</v>
      </c>
      <c r="H181" s="222" t="b">
        <v>0</v>
      </c>
      <c r="I181" s="222" t="b">
        <v>0</v>
      </c>
      <c r="J181" s="222" t="b">
        <v>0</v>
      </c>
      <c r="K181" s="222" t="b">
        <v>0</v>
      </c>
      <c r="L181" s="222" t="b">
        <v>0</v>
      </c>
      <c r="M181" s="222" t="b">
        <v>0</v>
      </c>
      <c r="N181" s="222" t="b">
        <v>0</v>
      </c>
      <c r="O181" s="222" t="b">
        <v>0</v>
      </c>
      <c r="P181" s="222" t="b">
        <v>0</v>
      </c>
      <c r="Q181" s="222" t="b">
        <v>0</v>
      </c>
      <c r="R181" s="222" t="b">
        <v>0</v>
      </c>
      <c r="S181" s="222" t="b">
        <v>0</v>
      </c>
      <c r="T181" s="222" t="b">
        <v>0</v>
      </c>
      <c r="U181" s="222" t="b">
        <v>0</v>
      </c>
      <c r="V181" s="222" t="b">
        <v>0</v>
      </c>
      <c r="W181" s="222" t="b">
        <v>0</v>
      </c>
      <c r="X181" s="222" t="b">
        <v>0</v>
      </c>
      <c r="Y181" s="222" t="b">
        <v>0</v>
      </c>
      <c r="Z181" s="222" t="b">
        <v>0</v>
      </c>
      <c r="AA181" s="222" t="b">
        <v>0</v>
      </c>
    </row>
    <row r="182" spans="1:27" ht="13.2">
      <c r="A182" s="222" t="s">
        <v>802</v>
      </c>
      <c r="B182" s="222" t="b">
        <v>0</v>
      </c>
      <c r="C182" s="222" t="b">
        <v>0</v>
      </c>
      <c r="D182" s="222" t="b">
        <v>0</v>
      </c>
      <c r="E182" s="222" t="b">
        <v>0</v>
      </c>
      <c r="F182" s="222" t="b">
        <v>0</v>
      </c>
      <c r="G182" s="222" t="b">
        <v>0</v>
      </c>
      <c r="H182" s="222" t="b">
        <v>0</v>
      </c>
      <c r="I182" s="222" t="b">
        <v>0</v>
      </c>
      <c r="J182" s="222" t="b">
        <v>0</v>
      </c>
      <c r="K182" s="222" t="b">
        <v>0</v>
      </c>
      <c r="L182" s="222" t="b">
        <v>0</v>
      </c>
      <c r="M182" s="222" t="b">
        <v>0</v>
      </c>
      <c r="N182" s="222" t="b">
        <v>0</v>
      </c>
      <c r="O182" s="222" t="b">
        <v>0</v>
      </c>
      <c r="P182" s="222" t="b">
        <v>0</v>
      </c>
      <c r="Q182" s="222" t="b">
        <v>0</v>
      </c>
      <c r="R182" s="222" t="b">
        <v>0</v>
      </c>
      <c r="S182" s="222" t="b">
        <v>0</v>
      </c>
      <c r="T182" s="222" t="b">
        <v>0</v>
      </c>
      <c r="U182" s="222" t="b">
        <v>0</v>
      </c>
      <c r="V182" s="222" t="b">
        <v>0</v>
      </c>
      <c r="W182" s="222" t="b">
        <v>0</v>
      </c>
      <c r="X182" s="222" t="b">
        <v>0</v>
      </c>
      <c r="Y182" s="222" t="b">
        <v>0</v>
      </c>
      <c r="Z182" s="222" t="b">
        <v>0</v>
      </c>
      <c r="AA182" s="222" t="b">
        <v>0</v>
      </c>
    </row>
    <row r="183" spans="1:27" ht="13.2">
      <c r="A183" s="222" t="s">
        <v>802</v>
      </c>
      <c r="B183" s="222" t="b">
        <v>0</v>
      </c>
      <c r="C183" s="222" t="b">
        <v>0</v>
      </c>
      <c r="D183" s="222" t="b">
        <v>0</v>
      </c>
      <c r="E183" s="222" t="b">
        <v>0</v>
      </c>
      <c r="F183" s="222" t="b">
        <v>0</v>
      </c>
      <c r="G183" s="222" t="b">
        <v>0</v>
      </c>
      <c r="H183" s="222" t="b">
        <v>0</v>
      </c>
      <c r="I183" s="222" t="b">
        <v>0</v>
      </c>
      <c r="J183" s="222" t="b">
        <v>0</v>
      </c>
      <c r="K183" s="222" t="b">
        <v>0</v>
      </c>
      <c r="L183" s="222" t="b">
        <v>0</v>
      </c>
      <c r="M183" s="222" t="b">
        <v>0</v>
      </c>
      <c r="N183" s="222" t="b">
        <v>0</v>
      </c>
      <c r="O183" s="222" t="b">
        <v>0</v>
      </c>
      <c r="P183" s="222" t="b">
        <v>0</v>
      </c>
      <c r="Q183" s="222" t="b">
        <v>0</v>
      </c>
      <c r="R183" s="222" t="b">
        <v>0</v>
      </c>
      <c r="S183" s="222" t="b">
        <v>0</v>
      </c>
      <c r="T183" s="222" t="b">
        <v>0</v>
      </c>
      <c r="U183" s="222" t="b">
        <v>0</v>
      </c>
      <c r="V183" s="222" t="b">
        <v>0</v>
      </c>
      <c r="W183" s="222" t="b">
        <v>0</v>
      </c>
      <c r="X183" s="222" t="b">
        <v>0</v>
      </c>
      <c r="Y183" s="222" t="b">
        <v>0</v>
      </c>
      <c r="Z183" s="222" t="b">
        <v>0</v>
      </c>
      <c r="AA183" s="222" t="b">
        <v>0</v>
      </c>
    </row>
    <row r="184" spans="1:27" ht="13.2">
      <c r="A184" s="222" t="s">
        <v>803</v>
      </c>
      <c r="B184" s="222" t="b">
        <v>0</v>
      </c>
      <c r="C184" s="222" t="b">
        <v>0</v>
      </c>
      <c r="D184" s="222" t="b">
        <v>0</v>
      </c>
      <c r="E184" s="222" t="b">
        <v>0</v>
      </c>
      <c r="F184" s="222" t="b">
        <v>0</v>
      </c>
      <c r="G184" s="222" t="b">
        <v>0</v>
      </c>
      <c r="H184" s="222" t="b">
        <v>0</v>
      </c>
      <c r="I184" s="222" t="b">
        <v>0</v>
      </c>
      <c r="J184" s="222" t="b">
        <v>0</v>
      </c>
      <c r="K184" s="222" t="b">
        <v>0</v>
      </c>
      <c r="L184" s="222" t="b">
        <v>0</v>
      </c>
      <c r="M184" s="222" t="b">
        <v>0</v>
      </c>
      <c r="N184" s="222" t="b">
        <v>0</v>
      </c>
      <c r="O184" s="222" t="b">
        <v>0</v>
      </c>
      <c r="P184" s="222" t="b">
        <v>0</v>
      </c>
      <c r="Q184" s="222" t="b">
        <v>0</v>
      </c>
      <c r="R184" s="222" t="b">
        <v>0</v>
      </c>
      <c r="S184" s="222" t="b">
        <v>0</v>
      </c>
      <c r="T184" s="222" t="b">
        <v>0</v>
      </c>
      <c r="U184" s="222" t="b">
        <v>0</v>
      </c>
      <c r="V184" s="222" t="b">
        <v>0</v>
      </c>
      <c r="W184" s="222" t="b">
        <v>0</v>
      </c>
      <c r="X184" s="222" t="b">
        <v>0</v>
      </c>
      <c r="Y184" s="222" t="b">
        <v>0</v>
      </c>
      <c r="Z184" s="222" t="b">
        <v>0</v>
      </c>
      <c r="AA184" s="222" t="b">
        <v>0</v>
      </c>
    </row>
    <row r="185" spans="1:27" ht="13.2">
      <c r="A185" s="222" t="s">
        <v>804</v>
      </c>
      <c r="B185" s="222" t="b">
        <v>0</v>
      </c>
      <c r="C185" s="222" t="b">
        <v>0</v>
      </c>
      <c r="D185" s="222" t="b">
        <v>0</v>
      </c>
      <c r="E185" s="222" t="b">
        <v>0</v>
      </c>
      <c r="F185" s="222" t="b">
        <v>0</v>
      </c>
      <c r="G185" s="222" t="b">
        <v>0</v>
      </c>
      <c r="H185" s="222" t="b">
        <v>0</v>
      </c>
      <c r="I185" s="222" t="b">
        <v>0</v>
      </c>
      <c r="J185" s="222" t="b">
        <v>0</v>
      </c>
      <c r="K185" s="222" t="b">
        <v>0</v>
      </c>
      <c r="L185" s="222" t="b">
        <v>0</v>
      </c>
      <c r="M185" s="222" t="b">
        <v>0</v>
      </c>
      <c r="N185" s="222" t="b">
        <v>0</v>
      </c>
      <c r="O185" s="222" t="b">
        <v>0</v>
      </c>
      <c r="P185" s="222" t="b">
        <v>0</v>
      </c>
      <c r="Q185" s="222" t="b">
        <v>0</v>
      </c>
      <c r="R185" s="222" t="b">
        <v>0</v>
      </c>
      <c r="S185" s="222" t="b">
        <v>0</v>
      </c>
      <c r="T185" s="222" t="b">
        <v>0</v>
      </c>
      <c r="U185" s="222" t="b">
        <v>0</v>
      </c>
      <c r="V185" s="222" t="b">
        <v>0</v>
      </c>
      <c r="W185" s="222" t="b">
        <v>0</v>
      </c>
      <c r="X185" s="222" t="b">
        <v>0</v>
      </c>
      <c r="Y185" s="222" t="b">
        <v>0</v>
      </c>
      <c r="Z185" s="222" t="b">
        <v>0</v>
      </c>
      <c r="AA185" s="222" t="b">
        <v>0</v>
      </c>
    </row>
    <row r="186" spans="1:27" ht="13.2">
      <c r="A186" s="222" t="s">
        <v>149</v>
      </c>
      <c r="B186" s="222" t="b">
        <v>0</v>
      </c>
      <c r="C186" s="222" t="b">
        <v>0</v>
      </c>
      <c r="D186" s="222" t="b">
        <v>0</v>
      </c>
      <c r="E186" s="222" t="b">
        <v>0</v>
      </c>
      <c r="F186" s="222" t="b">
        <v>0</v>
      </c>
      <c r="G186" s="222" t="b">
        <v>0</v>
      </c>
      <c r="H186" s="222" t="b">
        <v>0</v>
      </c>
      <c r="I186" s="222" t="b">
        <v>0</v>
      </c>
      <c r="J186" s="222" t="b">
        <v>0</v>
      </c>
      <c r="K186" s="222" t="b">
        <v>0</v>
      </c>
      <c r="L186" s="222" t="b">
        <v>0</v>
      </c>
      <c r="M186" s="222" t="b">
        <v>0</v>
      </c>
      <c r="N186" s="222" t="b">
        <v>0</v>
      </c>
      <c r="O186" s="222" t="b">
        <v>0</v>
      </c>
      <c r="P186" s="222" t="b">
        <v>0</v>
      </c>
      <c r="Q186" s="222" t="b">
        <v>0</v>
      </c>
      <c r="R186" s="222" t="b">
        <v>0</v>
      </c>
      <c r="S186" s="222" t="b">
        <v>0</v>
      </c>
      <c r="T186" s="222" t="b">
        <v>0</v>
      </c>
      <c r="U186" s="222" t="b">
        <v>0</v>
      </c>
      <c r="V186" s="222" t="b">
        <v>0</v>
      </c>
      <c r="W186" s="222" t="b">
        <v>0</v>
      </c>
      <c r="X186" s="222" t="b">
        <v>0</v>
      </c>
      <c r="Y186" s="222" t="b">
        <v>0</v>
      </c>
      <c r="Z186" s="222" t="b">
        <v>0</v>
      </c>
      <c r="AA186" s="222" t="b">
        <v>0</v>
      </c>
    </row>
    <row r="187" spans="1:27" ht="13.2">
      <c r="A187" s="222" t="s">
        <v>805</v>
      </c>
      <c r="B187" s="222" t="b">
        <v>0</v>
      </c>
      <c r="C187" s="222" t="b">
        <v>0</v>
      </c>
      <c r="D187" s="222" t="b">
        <v>0</v>
      </c>
      <c r="E187" s="222" t="b">
        <v>0</v>
      </c>
      <c r="F187" s="222" t="b">
        <v>0</v>
      </c>
      <c r="G187" s="222" t="b">
        <v>0</v>
      </c>
      <c r="H187" s="222" t="b">
        <v>0</v>
      </c>
      <c r="I187" s="222" t="b">
        <v>0</v>
      </c>
      <c r="J187" s="222" t="b">
        <v>0</v>
      </c>
      <c r="K187" s="222" t="b">
        <v>0</v>
      </c>
      <c r="L187" s="222" t="b">
        <v>0</v>
      </c>
      <c r="M187" s="222" t="b">
        <v>0</v>
      </c>
      <c r="N187" s="222" t="b">
        <v>0</v>
      </c>
      <c r="O187" s="222" t="b">
        <v>0</v>
      </c>
      <c r="P187" s="222" t="b">
        <v>0</v>
      </c>
      <c r="Q187" s="222" t="b">
        <v>0</v>
      </c>
      <c r="R187" s="222" t="b">
        <v>0</v>
      </c>
      <c r="S187" s="222" t="b">
        <v>0</v>
      </c>
      <c r="T187" s="222" t="b">
        <v>0</v>
      </c>
      <c r="U187" s="222" t="b">
        <v>0</v>
      </c>
      <c r="V187" s="222" t="b">
        <v>0</v>
      </c>
      <c r="W187" s="222" t="b">
        <v>0</v>
      </c>
      <c r="X187" s="222" t="b">
        <v>0</v>
      </c>
      <c r="Y187" s="222" t="b">
        <v>0</v>
      </c>
      <c r="Z187" s="222" t="b">
        <v>0</v>
      </c>
      <c r="AA187" s="222" t="b">
        <v>0</v>
      </c>
    </row>
    <row r="188" spans="1:27" ht="13.2">
      <c r="A188" s="222" t="s">
        <v>806</v>
      </c>
      <c r="B188" s="222" t="b">
        <v>0</v>
      </c>
      <c r="C188" s="222" t="b">
        <v>0</v>
      </c>
      <c r="D188" s="222" t="b">
        <v>0</v>
      </c>
      <c r="E188" s="222" t="b">
        <v>0</v>
      </c>
      <c r="F188" s="222" t="b">
        <v>0</v>
      </c>
      <c r="G188" s="222" t="b">
        <v>0</v>
      </c>
      <c r="H188" s="222" t="b">
        <v>0</v>
      </c>
      <c r="I188" s="222" t="b">
        <v>0</v>
      </c>
      <c r="J188" s="222" t="b">
        <v>0</v>
      </c>
      <c r="K188" s="222" t="b">
        <v>0</v>
      </c>
      <c r="L188" s="222" t="b">
        <v>0</v>
      </c>
      <c r="M188" s="222" t="b">
        <v>0</v>
      </c>
      <c r="N188" s="222" t="b">
        <v>0</v>
      </c>
      <c r="O188" s="222" t="b">
        <v>0</v>
      </c>
      <c r="P188" s="222" t="b">
        <v>0</v>
      </c>
      <c r="Q188" s="222" t="b">
        <v>0</v>
      </c>
      <c r="R188" s="222" t="b">
        <v>0</v>
      </c>
      <c r="S188" s="222" t="b">
        <v>0</v>
      </c>
      <c r="T188" s="222" t="b">
        <v>0</v>
      </c>
      <c r="U188" s="222" t="b">
        <v>0</v>
      </c>
      <c r="V188" s="222" t="b">
        <v>0</v>
      </c>
      <c r="W188" s="222" t="b">
        <v>0</v>
      </c>
      <c r="X188" s="222" t="b">
        <v>0</v>
      </c>
      <c r="Y188" s="222" t="b">
        <v>0</v>
      </c>
      <c r="Z188" s="222" t="b">
        <v>0</v>
      </c>
      <c r="AA188" s="222" t="b">
        <v>0</v>
      </c>
    </row>
    <row r="189" spans="1:27" ht="13.2">
      <c r="A189" s="222" t="s">
        <v>807</v>
      </c>
      <c r="B189" s="222" t="b">
        <v>0</v>
      </c>
      <c r="C189" s="222" t="b">
        <v>0</v>
      </c>
      <c r="D189" s="222" t="b">
        <v>0</v>
      </c>
      <c r="E189" s="222" t="b">
        <v>0</v>
      </c>
      <c r="F189" s="222" t="b">
        <v>0</v>
      </c>
      <c r="G189" s="222" t="b">
        <v>0</v>
      </c>
      <c r="H189" s="222" t="b">
        <v>0</v>
      </c>
      <c r="I189" s="222" t="b">
        <v>0</v>
      </c>
      <c r="J189" s="222" t="b">
        <v>0</v>
      </c>
      <c r="K189" s="222" t="b">
        <v>0</v>
      </c>
      <c r="L189" s="222" t="b">
        <v>0</v>
      </c>
      <c r="M189" s="222" t="b">
        <v>0</v>
      </c>
      <c r="N189" s="222" t="b">
        <v>0</v>
      </c>
      <c r="O189" s="222" t="b">
        <v>0</v>
      </c>
      <c r="P189" s="222" t="b">
        <v>0</v>
      </c>
      <c r="Q189" s="222" t="b">
        <v>0</v>
      </c>
      <c r="R189" s="222" t="b">
        <v>0</v>
      </c>
      <c r="S189" s="222" t="b">
        <v>0</v>
      </c>
      <c r="T189" s="222" t="b">
        <v>0</v>
      </c>
      <c r="U189" s="222" t="b">
        <v>0</v>
      </c>
      <c r="V189" s="222" t="b">
        <v>0</v>
      </c>
      <c r="W189" s="222" t="b">
        <v>0</v>
      </c>
      <c r="X189" s="222" t="b">
        <v>0</v>
      </c>
      <c r="Y189" s="222" t="b">
        <v>0</v>
      </c>
      <c r="Z189" s="222" t="b">
        <v>0</v>
      </c>
      <c r="AA189" s="222" t="b">
        <v>0</v>
      </c>
    </row>
    <row r="190" spans="1:27" ht="13.2">
      <c r="A190" s="222" t="s">
        <v>808</v>
      </c>
      <c r="B190" s="222" t="b">
        <v>0</v>
      </c>
      <c r="C190" s="222" t="b">
        <v>0</v>
      </c>
      <c r="D190" s="222" t="b">
        <v>0</v>
      </c>
      <c r="E190" s="222" t="b">
        <v>0</v>
      </c>
      <c r="F190" s="222" t="b">
        <v>0</v>
      </c>
      <c r="G190" s="222" t="b">
        <v>0</v>
      </c>
      <c r="H190" s="222" t="b">
        <v>0</v>
      </c>
      <c r="I190" s="222" t="b">
        <v>0</v>
      </c>
      <c r="J190" s="222" t="b">
        <v>0</v>
      </c>
      <c r="K190" s="222" t="b">
        <v>0</v>
      </c>
      <c r="L190" s="222" t="b">
        <v>0</v>
      </c>
      <c r="M190" s="222" t="b">
        <v>0</v>
      </c>
      <c r="N190" s="222" t="b">
        <v>0</v>
      </c>
      <c r="O190" s="222" t="b">
        <v>0</v>
      </c>
      <c r="P190" s="222" t="b">
        <v>0</v>
      </c>
      <c r="Q190" s="222" t="b">
        <v>0</v>
      </c>
      <c r="R190" s="222" t="b">
        <v>0</v>
      </c>
      <c r="S190" s="222" t="b">
        <v>0</v>
      </c>
      <c r="T190" s="222" t="b">
        <v>0</v>
      </c>
      <c r="U190" s="222" t="b">
        <v>0</v>
      </c>
      <c r="V190" s="222" t="b">
        <v>0</v>
      </c>
      <c r="W190" s="222" t="b">
        <v>0</v>
      </c>
      <c r="X190" s="222" t="b">
        <v>0</v>
      </c>
      <c r="Y190" s="222" t="b">
        <v>0</v>
      </c>
      <c r="Z190" s="222" t="b">
        <v>0</v>
      </c>
      <c r="AA190" s="222" t="b">
        <v>0</v>
      </c>
    </row>
    <row r="191" spans="1:27" ht="13.2">
      <c r="A191" s="222" t="s">
        <v>809</v>
      </c>
      <c r="B191" s="222" t="b">
        <v>0</v>
      </c>
      <c r="C191" s="222" t="b">
        <v>0</v>
      </c>
      <c r="D191" s="222" t="b">
        <v>0</v>
      </c>
      <c r="E191" s="222" t="b">
        <v>0</v>
      </c>
      <c r="F191" s="222" t="b">
        <v>0</v>
      </c>
      <c r="G191" s="222" t="b">
        <v>0</v>
      </c>
      <c r="H191" s="222" t="b">
        <v>0</v>
      </c>
      <c r="I191" s="222" t="b">
        <v>0</v>
      </c>
      <c r="J191" s="222" t="b">
        <v>0</v>
      </c>
      <c r="K191" s="222" t="b">
        <v>0</v>
      </c>
      <c r="L191" s="222" t="b">
        <v>0</v>
      </c>
      <c r="M191" s="222" t="b">
        <v>0</v>
      </c>
      <c r="N191" s="222" t="b">
        <v>0</v>
      </c>
      <c r="O191" s="222" t="b">
        <v>0</v>
      </c>
      <c r="P191" s="222" t="b">
        <v>0</v>
      </c>
      <c r="Q191" s="222" t="b">
        <v>0</v>
      </c>
      <c r="R191" s="222" t="b">
        <v>0</v>
      </c>
      <c r="S191" s="222" t="b">
        <v>0</v>
      </c>
      <c r="T191" s="222" t="b">
        <v>0</v>
      </c>
      <c r="U191" s="222" t="b">
        <v>0</v>
      </c>
      <c r="V191" s="222" t="b">
        <v>0</v>
      </c>
      <c r="W191" s="222" t="b">
        <v>0</v>
      </c>
      <c r="X191" s="222" t="b">
        <v>0</v>
      </c>
      <c r="Y191" s="222" t="b">
        <v>0</v>
      </c>
      <c r="Z191" s="222" t="b">
        <v>0</v>
      </c>
      <c r="AA191" s="222" t="b">
        <v>0</v>
      </c>
    </row>
    <row r="192" spans="1:27" ht="13.2">
      <c r="A192" s="222" t="s">
        <v>151</v>
      </c>
      <c r="B192" s="222" t="b">
        <v>0</v>
      </c>
      <c r="C192" s="222" t="b">
        <v>0</v>
      </c>
      <c r="D192" s="222" t="b">
        <v>0</v>
      </c>
      <c r="E192" s="222" t="b">
        <v>0</v>
      </c>
      <c r="F192" s="222" t="b">
        <v>0</v>
      </c>
      <c r="G192" s="222" t="b">
        <v>0</v>
      </c>
      <c r="H192" s="222" t="b">
        <v>0</v>
      </c>
      <c r="I192" s="222" t="b">
        <v>0</v>
      </c>
      <c r="J192" s="222" t="b">
        <v>0</v>
      </c>
      <c r="K192" s="222" t="b">
        <v>0</v>
      </c>
      <c r="L192" s="222" t="b">
        <v>0</v>
      </c>
      <c r="M192" s="222" t="b">
        <v>0</v>
      </c>
      <c r="N192" s="222" t="b">
        <v>0</v>
      </c>
      <c r="O192" s="222" t="b">
        <v>0</v>
      </c>
      <c r="P192" s="222" t="b">
        <v>0</v>
      </c>
      <c r="Q192" s="222" t="b">
        <v>0</v>
      </c>
      <c r="R192" s="222" t="b">
        <v>0</v>
      </c>
      <c r="S192" s="222" t="b">
        <v>0</v>
      </c>
      <c r="T192" s="222" t="b">
        <v>0</v>
      </c>
      <c r="U192" s="222" t="b">
        <v>0</v>
      </c>
      <c r="V192" s="222" t="b">
        <v>0</v>
      </c>
      <c r="W192" s="222" t="b">
        <v>0</v>
      </c>
      <c r="X192" s="222" t="b">
        <v>0</v>
      </c>
      <c r="Y192" s="222" t="b">
        <v>0</v>
      </c>
      <c r="Z192" s="222" t="b">
        <v>0</v>
      </c>
      <c r="AA192" s="222" t="b">
        <v>0</v>
      </c>
    </row>
    <row r="193" spans="1:27" ht="13.2">
      <c r="A193" s="222" t="s">
        <v>810</v>
      </c>
      <c r="B193" s="222" t="b">
        <v>0</v>
      </c>
      <c r="C193" s="222" t="b">
        <v>0</v>
      </c>
      <c r="D193" s="222" t="b">
        <v>0</v>
      </c>
      <c r="E193" s="222" t="b">
        <v>0</v>
      </c>
      <c r="F193" s="222" t="b">
        <v>0</v>
      </c>
      <c r="G193" s="222" t="b">
        <v>0</v>
      </c>
      <c r="H193" s="222" t="b">
        <v>0</v>
      </c>
      <c r="I193" s="222" t="b">
        <v>0</v>
      </c>
      <c r="J193" s="222" t="b">
        <v>0</v>
      </c>
      <c r="K193" s="222" t="b">
        <v>0</v>
      </c>
      <c r="L193" s="222" t="b">
        <v>0</v>
      </c>
      <c r="M193" s="222" t="b">
        <v>0</v>
      </c>
      <c r="N193" s="222" t="b">
        <v>0</v>
      </c>
      <c r="O193" s="222" t="b">
        <v>0</v>
      </c>
      <c r="P193" s="222" t="b">
        <v>0</v>
      </c>
      <c r="Q193" s="222" t="b">
        <v>0</v>
      </c>
      <c r="R193" s="222" t="b">
        <v>0</v>
      </c>
      <c r="S193" s="222" t="b">
        <v>0</v>
      </c>
      <c r="T193" s="222" t="b">
        <v>0</v>
      </c>
      <c r="U193" s="222" t="b">
        <v>0</v>
      </c>
      <c r="V193" s="222" t="b">
        <v>0</v>
      </c>
      <c r="W193" s="222" t="b">
        <v>0</v>
      </c>
      <c r="X193" s="222" t="b">
        <v>0</v>
      </c>
      <c r="Y193" s="222" t="b">
        <v>0</v>
      </c>
      <c r="Z193" s="222" t="b">
        <v>0</v>
      </c>
      <c r="AA193" s="222" t="b">
        <v>0</v>
      </c>
    </row>
    <row r="194" spans="1:27" ht="13.2">
      <c r="A194" s="222" t="s">
        <v>811</v>
      </c>
      <c r="B194" s="222" t="b">
        <v>0</v>
      </c>
      <c r="C194" s="222" t="b">
        <v>0</v>
      </c>
      <c r="D194" s="222" t="b">
        <v>0</v>
      </c>
      <c r="E194" s="222" t="b">
        <v>0</v>
      </c>
      <c r="F194" s="222" t="b">
        <v>0</v>
      </c>
      <c r="G194" s="222" t="b">
        <v>0</v>
      </c>
      <c r="H194" s="222" t="b">
        <v>0</v>
      </c>
      <c r="I194" s="222" t="b">
        <v>0</v>
      </c>
      <c r="J194" s="222" t="b">
        <v>0</v>
      </c>
      <c r="K194" s="222" t="b">
        <v>0</v>
      </c>
      <c r="L194" s="222" t="b">
        <v>0</v>
      </c>
      <c r="M194" s="222" t="b">
        <v>0</v>
      </c>
      <c r="N194" s="222" t="b">
        <v>0</v>
      </c>
      <c r="O194" s="222" t="b">
        <v>0</v>
      </c>
      <c r="P194" s="222" t="b">
        <v>0</v>
      </c>
      <c r="Q194" s="222" t="b">
        <v>0</v>
      </c>
      <c r="R194" s="222" t="b">
        <v>0</v>
      </c>
      <c r="S194" s="222" t="b">
        <v>0</v>
      </c>
      <c r="T194" s="222" t="b">
        <v>0</v>
      </c>
      <c r="U194" s="222" t="b">
        <v>0</v>
      </c>
      <c r="V194" s="222" t="b">
        <v>0</v>
      </c>
      <c r="W194" s="222" t="b">
        <v>0</v>
      </c>
      <c r="X194" s="222" t="b">
        <v>0</v>
      </c>
      <c r="Y194" s="222" t="b">
        <v>0</v>
      </c>
      <c r="Z194" s="222" t="b">
        <v>0</v>
      </c>
      <c r="AA194" s="222" t="b">
        <v>0</v>
      </c>
    </row>
    <row r="195" spans="1:27" ht="13.2">
      <c r="A195" s="222" t="s">
        <v>812</v>
      </c>
      <c r="B195" s="222" t="b">
        <v>0</v>
      </c>
      <c r="C195" s="222" t="b">
        <v>0</v>
      </c>
      <c r="D195" s="222" t="b">
        <v>0</v>
      </c>
      <c r="E195" s="222" t="b">
        <v>0</v>
      </c>
      <c r="F195" s="222" t="b">
        <v>0</v>
      </c>
      <c r="G195" s="222" t="b">
        <v>0</v>
      </c>
      <c r="H195" s="222" t="b">
        <v>0</v>
      </c>
      <c r="I195" s="222" t="b">
        <v>0</v>
      </c>
      <c r="J195" s="222" t="b">
        <v>0</v>
      </c>
      <c r="K195" s="222" t="b">
        <v>0</v>
      </c>
      <c r="L195" s="222" t="b">
        <v>0</v>
      </c>
      <c r="M195" s="222" t="b">
        <v>0</v>
      </c>
      <c r="N195" s="222" t="b">
        <v>0</v>
      </c>
      <c r="O195" s="222" t="b">
        <v>0</v>
      </c>
      <c r="P195" s="222" t="b">
        <v>0</v>
      </c>
      <c r="Q195" s="222" t="b">
        <v>0</v>
      </c>
      <c r="R195" s="222" t="b">
        <v>0</v>
      </c>
      <c r="S195" s="222" t="b">
        <v>0</v>
      </c>
      <c r="T195" s="222" t="b">
        <v>0</v>
      </c>
      <c r="U195" s="222" t="b">
        <v>0</v>
      </c>
      <c r="V195" s="222" t="b">
        <v>0</v>
      </c>
      <c r="W195" s="222" t="b">
        <v>0</v>
      </c>
      <c r="X195" s="222" t="b">
        <v>0</v>
      </c>
      <c r="Y195" s="222" t="b">
        <v>0</v>
      </c>
      <c r="Z195" s="222" t="b">
        <v>0</v>
      </c>
      <c r="AA195" s="222" t="b">
        <v>0</v>
      </c>
    </row>
    <row r="196" spans="1:27" ht="13.2">
      <c r="A196" s="222" t="s">
        <v>813</v>
      </c>
      <c r="B196" s="222" t="b">
        <v>0</v>
      </c>
      <c r="C196" s="222" t="b">
        <v>0</v>
      </c>
      <c r="D196" s="222" t="b">
        <v>0</v>
      </c>
      <c r="E196" s="222" t="b">
        <v>0</v>
      </c>
      <c r="F196" s="222" t="b">
        <v>0</v>
      </c>
      <c r="G196" s="222" t="b">
        <v>0</v>
      </c>
      <c r="H196" s="222" t="b">
        <v>0</v>
      </c>
      <c r="I196" s="222" t="b">
        <v>0</v>
      </c>
      <c r="J196" s="222" t="b">
        <v>0</v>
      </c>
      <c r="K196" s="222" t="b">
        <v>0</v>
      </c>
      <c r="L196" s="222" t="b">
        <v>0</v>
      </c>
      <c r="M196" s="222" t="b">
        <v>0</v>
      </c>
      <c r="N196" s="222" t="b">
        <v>0</v>
      </c>
      <c r="O196" s="222" t="b">
        <v>0</v>
      </c>
      <c r="P196" s="222" t="b">
        <v>0</v>
      </c>
      <c r="Q196" s="222" t="b">
        <v>0</v>
      </c>
      <c r="R196" s="222" t="b">
        <v>0</v>
      </c>
      <c r="S196" s="222" t="b">
        <v>0</v>
      </c>
      <c r="T196" s="222" t="b">
        <v>0</v>
      </c>
      <c r="U196" s="222" t="b">
        <v>0</v>
      </c>
      <c r="V196" s="222" t="b">
        <v>0</v>
      </c>
      <c r="W196" s="222" t="b">
        <v>0</v>
      </c>
      <c r="X196" s="222" t="b">
        <v>0</v>
      </c>
      <c r="Y196" s="222" t="b">
        <v>0</v>
      </c>
      <c r="Z196" s="222" t="b">
        <v>0</v>
      </c>
      <c r="AA196" s="222" t="b">
        <v>0</v>
      </c>
    </row>
    <row r="197" spans="1:27" ht="13.2">
      <c r="A197" s="222" t="s">
        <v>358</v>
      </c>
      <c r="B197" s="222" t="b">
        <v>0</v>
      </c>
      <c r="C197" s="222" t="b">
        <v>0</v>
      </c>
      <c r="D197" s="222" t="b">
        <v>0</v>
      </c>
      <c r="E197" s="222" t="b">
        <v>0</v>
      </c>
      <c r="F197" s="222" t="b">
        <v>0</v>
      </c>
      <c r="G197" s="222" t="b">
        <v>0</v>
      </c>
      <c r="H197" s="222" t="b">
        <v>0</v>
      </c>
      <c r="I197" s="222" t="b">
        <v>0</v>
      </c>
      <c r="J197" s="222" t="b">
        <v>0</v>
      </c>
      <c r="K197" s="222" t="b">
        <v>0</v>
      </c>
      <c r="L197" s="222" t="b">
        <v>0</v>
      </c>
      <c r="M197" s="222" t="b">
        <v>0</v>
      </c>
      <c r="N197" s="222" t="b">
        <v>0</v>
      </c>
      <c r="O197" s="222" t="b">
        <v>0</v>
      </c>
      <c r="P197" s="222" t="b">
        <v>0</v>
      </c>
      <c r="Q197" s="222" t="b">
        <v>0</v>
      </c>
      <c r="R197" s="222" t="b">
        <v>0</v>
      </c>
      <c r="S197" s="222" t="b">
        <v>0</v>
      </c>
      <c r="T197" s="222" t="b">
        <v>0</v>
      </c>
      <c r="U197" s="222" t="b">
        <v>0</v>
      </c>
      <c r="V197" s="222" t="b">
        <v>0</v>
      </c>
      <c r="W197" s="222" t="b">
        <v>0</v>
      </c>
      <c r="X197" s="222" t="b">
        <v>0</v>
      </c>
      <c r="Y197" s="222" t="b">
        <v>0</v>
      </c>
      <c r="Z197" s="222" t="b">
        <v>0</v>
      </c>
      <c r="AA197" s="222" t="b">
        <v>0</v>
      </c>
    </row>
    <row r="198" spans="1:27" ht="13.2">
      <c r="A198" s="222" t="s">
        <v>137</v>
      </c>
      <c r="B198" s="222" t="b">
        <v>0</v>
      </c>
      <c r="C198" s="222" t="b">
        <v>0</v>
      </c>
      <c r="D198" s="222" t="b">
        <v>0</v>
      </c>
      <c r="E198" s="222" t="b">
        <v>0</v>
      </c>
      <c r="F198" s="222" t="b">
        <v>0</v>
      </c>
      <c r="G198" s="222" t="b">
        <v>0</v>
      </c>
      <c r="H198" s="222" t="b">
        <v>0</v>
      </c>
      <c r="I198" s="222" t="b">
        <v>0</v>
      </c>
      <c r="J198" s="222" t="b">
        <v>0</v>
      </c>
      <c r="K198" s="222" t="b">
        <v>0</v>
      </c>
      <c r="L198" s="222" t="b">
        <v>0</v>
      </c>
      <c r="M198" s="222" t="b">
        <v>0</v>
      </c>
      <c r="N198" s="222" t="b">
        <v>0</v>
      </c>
      <c r="O198" s="222" t="b">
        <v>0</v>
      </c>
      <c r="P198" s="222" t="b">
        <v>0</v>
      </c>
      <c r="Q198" s="222" t="b">
        <v>0</v>
      </c>
      <c r="R198" s="222" t="b">
        <v>0</v>
      </c>
      <c r="S198" s="222" t="b">
        <v>0</v>
      </c>
      <c r="T198" s="222" t="b">
        <v>0</v>
      </c>
      <c r="U198" s="222" t="b">
        <v>0</v>
      </c>
      <c r="V198" s="222" t="b">
        <v>0</v>
      </c>
      <c r="W198" s="222" t="b">
        <v>0</v>
      </c>
      <c r="X198" s="222" t="b">
        <v>0</v>
      </c>
      <c r="Y198" s="222" t="b">
        <v>0</v>
      </c>
      <c r="Z198" s="222" t="b">
        <v>0</v>
      </c>
      <c r="AA198" s="222" t="b">
        <v>0</v>
      </c>
    </row>
    <row r="199" spans="1:27" ht="13.2">
      <c r="A199" s="222" t="s">
        <v>814</v>
      </c>
      <c r="B199" s="222" t="b">
        <v>0</v>
      </c>
      <c r="C199" s="222" t="b">
        <v>0</v>
      </c>
      <c r="D199" s="222" t="b">
        <v>0</v>
      </c>
      <c r="E199" s="222" t="b">
        <v>0</v>
      </c>
      <c r="F199" s="222" t="b">
        <v>0</v>
      </c>
      <c r="G199" s="222" t="b">
        <v>0</v>
      </c>
      <c r="H199" s="222" t="b">
        <v>0</v>
      </c>
      <c r="I199" s="222" t="b">
        <v>0</v>
      </c>
      <c r="J199" s="222" t="b">
        <v>0</v>
      </c>
      <c r="K199" s="222" t="b">
        <v>0</v>
      </c>
      <c r="L199" s="222" t="b">
        <v>0</v>
      </c>
      <c r="M199" s="222" t="b">
        <v>0</v>
      </c>
      <c r="N199" s="222" t="b">
        <v>0</v>
      </c>
      <c r="O199" s="222" t="b">
        <v>0</v>
      </c>
      <c r="P199" s="222" t="b">
        <v>0</v>
      </c>
      <c r="Q199" s="222" t="b">
        <v>0</v>
      </c>
      <c r="R199" s="222" t="b">
        <v>0</v>
      </c>
      <c r="S199" s="222" t="b">
        <v>0</v>
      </c>
      <c r="T199" s="222" t="b">
        <v>0</v>
      </c>
      <c r="U199" s="222" t="b">
        <v>0</v>
      </c>
      <c r="V199" s="222" t="b">
        <v>0</v>
      </c>
      <c r="W199" s="222" t="b">
        <v>0</v>
      </c>
      <c r="X199" s="222" t="b">
        <v>0</v>
      </c>
      <c r="Y199" s="222" t="b">
        <v>0</v>
      </c>
      <c r="Z199" s="222" t="b">
        <v>0</v>
      </c>
      <c r="AA199" s="222" t="b">
        <v>0</v>
      </c>
    </row>
    <row r="200" spans="1:27" ht="13.2">
      <c r="A200" s="222" t="s">
        <v>815</v>
      </c>
      <c r="B200" s="222" t="b">
        <v>0</v>
      </c>
      <c r="C200" s="222" t="b">
        <v>0</v>
      </c>
      <c r="D200" s="222" t="b">
        <v>0</v>
      </c>
      <c r="E200" s="222" t="b">
        <v>0</v>
      </c>
      <c r="F200" s="222" t="b">
        <v>0</v>
      </c>
      <c r="G200" s="222" t="b">
        <v>0</v>
      </c>
      <c r="H200" s="222" t="b">
        <v>0</v>
      </c>
      <c r="I200" s="222" t="b">
        <v>0</v>
      </c>
      <c r="J200" s="222" t="b">
        <v>0</v>
      </c>
      <c r="K200" s="222" t="b">
        <v>0</v>
      </c>
      <c r="L200" s="222" t="b">
        <v>0</v>
      </c>
      <c r="M200" s="222" t="b">
        <v>0</v>
      </c>
      <c r="N200" s="222" t="b">
        <v>0</v>
      </c>
      <c r="O200" s="222" t="b">
        <v>0</v>
      </c>
      <c r="P200" s="222" t="b">
        <v>0</v>
      </c>
      <c r="Q200" s="222" t="b">
        <v>0</v>
      </c>
      <c r="R200" s="222" t="b">
        <v>0</v>
      </c>
      <c r="S200" s="222" t="b">
        <v>0</v>
      </c>
      <c r="T200" s="222" t="b">
        <v>0</v>
      </c>
      <c r="U200" s="222" t="b">
        <v>0</v>
      </c>
      <c r="V200" s="222" t="b">
        <v>0</v>
      </c>
      <c r="W200" s="222" t="b">
        <v>0</v>
      </c>
      <c r="X200" s="222" t="b">
        <v>0</v>
      </c>
      <c r="Y200" s="222" t="b">
        <v>0</v>
      </c>
      <c r="Z200" s="222" t="b">
        <v>0</v>
      </c>
      <c r="AA200" s="222" t="b">
        <v>0</v>
      </c>
    </row>
    <row r="201" spans="1:27" ht="13.2">
      <c r="A201" s="222" t="s">
        <v>816</v>
      </c>
      <c r="B201" s="222" t="b">
        <v>0</v>
      </c>
      <c r="C201" s="222" t="b">
        <v>0</v>
      </c>
      <c r="D201" s="222" t="b">
        <v>0</v>
      </c>
      <c r="E201" s="222" t="b">
        <v>0</v>
      </c>
      <c r="F201" s="222" t="b">
        <v>0</v>
      </c>
      <c r="G201" s="222" t="b">
        <v>0</v>
      </c>
      <c r="H201" s="222" t="b">
        <v>0</v>
      </c>
      <c r="I201" s="222" t="b">
        <v>0</v>
      </c>
      <c r="J201" s="222" t="b">
        <v>0</v>
      </c>
      <c r="K201" s="222" t="b">
        <v>0</v>
      </c>
      <c r="L201" s="222" t="b">
        <v>0</v>
      </c>
      <c r="M201" s="222" t="b">
        <v>0</v>
      </c>
      <c r="N201" s="222" t="b">
        <v>0</v>
      </c>
      <c r="O201" s="222" t="b">
        <v>0</v>
      </c>
      <c r="P201" s="222" t="b">
        <v>0</v>
      </c>
      <c r="Q201" s="222" t="b">
        <v>0</v>
      </c>
      <c r="R201" s="222" t="b">
        <v>0</v>
      </c>
      <c r="S201" s="222" t="b">
        <v>0</v>
      </c>
      <c r="T201" s="222" t="b">
        <v>0</v>
      </c>
      <c r="U201" s="222" t="b">
        <v>0</v>
      </c>
      <c r="V201" s="222" t="b">
        <v>0</v>
      </c>
      <c r="W201" s="222" t="b">
        <v>0</v>
      </c>
      <c r="X201" s="222" t="b">
        <v>0</v>
      </c>
      <c r="Y201" s="222" t="b">
        <v>0</v>
      </c>
      <c r="Z201" s="222" t="b">
        <v>0</v>
      </c>
      <c r="AA201" s="222" t="b">
        <v>0</v>
      </c>
    </row>
    <row r="202" spans="1:27" ht="13.2">
      <c r="A202" s="222" t="s">
        <v>817</v>
      </c>
      <c r="B202" s="222" t="b">
        <v>0</v>
      </c>
      <c r="C202" s="222" t="b">
        <v>0</v>
      </c>
      <c r="D202" s="222" t="b">
        <v>0</v>
      </c>
      <c r="E202" s="222" t="b">
        <v>0</v>
      </c>
      <c r="F202" s="222" t="b">
        <v>0</v>
      </c>
      <c r="G202" s="222" t="b">
        <v>0</v>
      </c>
      <c r="H202" s="222" t="b">
        <v>0</v>
      </c>
      <c r="I202" s="222" t="b">
        <v>0</v>
      </c>
      <c r="J202" s="222" t="b">
        <v>0</v>
      </c>
      <c r="K202" s="222" t="b">
        <v>0</v>
      </c>
      <c r="L202" s="222" t="b">
        <v>0</v>
      </c>
      <c r="M202" s="222" t="b">
        <v>0</v>
      </c>
      <c r="N202" s="222" t="b">
        <v>0</v>
      </c>
      <c r="O202" s="222" t="b">
        <v>0</v>
      </c>
      <c r="P202" s="222" t="b">
        <v>0</v>
      </c>
      <c r="Q202" s="222" t="b">
        <v>0</v>
      </c>
      <c r="R202" s="222" t="b">
        <v>0</v>
      </c>
      <c r="S202" s="222" t="b">
        <v>0</v>
      </c>
      <c r="T202" s="222" t="b">
        <v>0</v>
      </c>
      <c r="U202" s="222" t="b">
        <v>0</v>
      </c>
      <c r="V202" s="222" t="b">
        <v>0</v>
      </c>
      <c r="W202" s="222" t="b">
        <v>0</v>
      </c>
      <c r="X202" s="222" t="b">
        <v>0</v>
      </c>
      <c r="Y202" s="222" t="b">
        <v>0</v>
      </c>
      <c r="Z202" s="222" t="b">
        <v>0</v>
      </c>
      <c r="AA202" s="222" t="b">
        <v>0</v>
      </c>
    </row>
    <row r="203" spans="1:27" ht="13.2">
      <c r="A203" s="222" t="s">
        <v>818</v>
      </c>
      <c r="B203" s="222" t="b">
        <v>0</v>
      </c>
      <c r="C203" s="222" t="b">
        <v>0</v>
      </c>
      <c r="D203" s="222" t="b">
        <v>0</v>
      </c>
      <c r="E203" s="222" t="b">
        <v>0</v>
      </c>
      <c r="F203" s="222" t="b">
        <v>0</v>
      </c>
      <c r="G203" s="222" t="b">
        <v>0</v>
      </c>
      <c r="H203" s="222" t="b">
        <v>0</v>
      </c>
      <c r="I203" s="222" t="b">
        <v>0</v>
      </c>
      <c r="J203" s="222" t="b">
        <v>0</v>
      </c>
      <c r="K203" s="222" t="b">
        <v>0</v>
      </c>
      <c r="L203" s="222" t="b">
        <v>0</v>
      </c>
      <c r="M203" s="222" t="b">
        <v>0</v>
      </c>
      <c r="N203" s="222" t="b">
        <v>0</v>
      </c>
      <c r="O203" s="222" t="b">
        <v>0</v>
      </c>
      <c r="P203" s="222" t="b">
        <v>0</v>
      </c>
      <c r="Q203" s="222" t="b">
        <v>0</v>
      </c>
      <c r="R203" s="222" t="b">
        <v>0</v>
      </c>
      <c r="S203" s="222" t="b">
        <v>0</v>
      </c>
      <c r="T203" s="222" t="b">
        <v>0</v>
      </c>
      <c r="U203" s="222" t="b">
        <v>0</v>
      </c>
      <c r="V203" s="222" t="b">
        <v>0</v>
      </c>
      <c r="W203" s="222" t="b">
        <v>0</v>
      </c>
      <c r="X203" s="222" t="b">
        <v>0</v>
      </c>
      <c r="Y203" s="222" t="b">
        <v>0</v>
      </c>
      <c r="Z203" s="222" t="b">
        <v>0</v>
      </c>
      <c r="AA203" s="222" t="b">
        <v>0</v>
      </c>
    </row>
    <row r="204" spans="1:27" ht="13.2">
      <c r="A204" s="222" t="s">
        <v>819</v>
      </c>
      <c r="B204" s="222" t="b">
        <v>0</v>
      </c>
      <c r="C204" s="222" t="b">
        <v>0</v>
      </c>
      <c r="D204" s="222" t="b">
        <v>0</v>
      </c>
      <c r="E204" s="222" t="b">
        <v>0</v>
      </c>
      <c r="F204" s="222" t="b">
        <v>0</v>
      </c>
      <c r="G204" s="222" t="b">
        <v>0</v>
      </c>
      <c r="H204" s="222" t="b">
        <v>0</v>
      </c>
      <c r="I204" s="222" t="b">
        <v>0</v>
      </c>
      <c r="J204" s="222" t="b">
        <v>0</v>
      </c>
      <c r="K204" s="222" t="b">
        <v>0</v>
      </c>
      <c r="L204" s="222" t="b">
        <v>0</v>
      </c>
      <c r="M204" s="222" t="b">
        <v>0</v>
      </c>
      <c r="N204" s="222" t="b">
        <v>0</v>
      </c>
      <c r="O204" s="222" t="b">
        <v>0</v>
      </c>
      <c r="P204" s="222" t="b">
        <v>0</v>
      </c>
      <c r="Q204" s="222" t="b">
        <v>0</v>
      </c>
      <c r="R204" s="222" t="b">
        <v>0</v>
      </c>
      <c r="S204" s="222" t="b">
        <v>0</v>
      </c>
      <c r="T204" s="222" t="b">
        <v>0</v>
      </c>
      <c r="U204" s="222" t="b">
        <v>0</v>
      </c>
      <c r="V204" s="222" t="b">
        <v>0</v>
      </c>
      <c r="W204" s="222" t="b">
        <v>0</v>
      </c>
      <c r="X204" s="222" t="b">
        <v>0</v>
      </c>
      <c r="Y204" s="222" t="b">
        <v>0</v>
      </c>
      <c r="Z204" s="222" t="b">
        <v>0</v>
      </c>
      <c r="AA204" s="222" t="b">
        <v>0</v>
      </c>
    </row>
    <row r="205" spans="1:27" ht="13.2">
      <c r="A205" s="222" t="s">
        <v>820</v>
      </c>
      <c r="B205" s="222" t="b">
        <v>0</v>
      </c>
      <c r="C205" s="222" t="b">
        <v>0</v>
      </c>
      <c r="D205" s="222" t="b">
        <v>0</v>
      </c>
      <c r="E205" s="222" t="b">
        <v>0</v>
      </c>
      <c r="F205" s="222" t="b">
        <v>0</v>
      </c>
      <c r="G205" s="222" t="b">
        <v>0</v>
      </c>
      <c r="H205" s="222" t="b">
        <v>0</v>
      </c>
      <c r="I205" s="222" t="b">
        <v>0</v>
      </c>
      <c r="J205" s="222" t="b">
        <v>0</v>
      </c>
      <c r="K205" s="222" t="b">
        <v>0</v>
      </c>
      <c r="L205" s="222" t="b">
        <v>0</v>
      </c>
      <c r="M205" s="222" t="b">
        <v>0</v>
      </c>
      <c r="N205" s="222" t="b">
        <v>0</v>
      </c>
      <c r="O205" s="222" t="b">
        <v>0</v>
      </c>
      <c r="P205" s="222" t="b">
        <v>0</v>
      </c>
      <c r="Q205" s="222" t="b">
        <v>0</v>
      </c>
      <c r="R205" s="222" t="b">
        <v>0</v>
      </c>
      <c r="S205" s="222" t="b">
        <v>0</v>
      </c>
      <c r="T205" s="222" t="b">
        <v>0</v>
      </c>
      <c r="U205" s="222" t="b">
        <v>0</v>
      </c>
      <c r="V205" s="222" t="b">
        <v>0</v>
      </c>
      <c r="W205" s="222" t="b">
        <v>0</v>
      </c>
      <c r="X205" s="222" t="b">
        <v>0</v>
      </c>
      <c r="Y205" s="222" t="b">
        <v>0</v>
      </c>
      <c r="Z205" s="222" t="b">
        <v>0</v>
      </c>
      <c r="AA205" s="222" t="b">
        <v>0</v>
      </c>
    </row>
    <row r="206" spans="1:27" ht="13.2">
      <c r="A206" s="222" t="s">
        <v>821</v>
      </c>
      <c r="B206" s="222" t="b">
        <v>0</v>
      </c>
      <c r="C206" s="222" t="b">
        <v>0</v>
      </c>
      <c r="D206" s="222" t="b">
        <v>0</v>
      </c>
      <c r="E206" s="222" t="b">
        <v>0</v>
      </c>
      <c r="F206" s="222" t="b">
        <v>0</v>
      </c>
      <c r="G206" s="222" t="b">
        <v>0</v>
      </c>
      <c r="H206" s="222" t="b">
        <v>0</v>
      </c>
      <c r="I206" s="222" t="b">
        <v>0</v>
      </c>
      <c r="J206" s="222" t="b">
        <v>0</v>
      </c>
      <c r="K206" s="222" t="b">
        <v>0</v>
      </c>
      <c r="L206" s="222" t="b">
        <v>0</v>
      </c>
      <c r="M206" s="222" t="b">
        <v>0</v>
      </c>
      <c r="N206" s="222" t="b">
        <v>0</v>
      </c>
      <c r="O206" s="222" t="b">
        <v>0</v>
      </c>
      <c r="P206" s="222" t="b">
        <v>0</v>
      </c>
      <c r="Q206" s="222" t="b">
        <v>0</v>
      </c>
      <c r="R206" s="222" t="b">
        <v>0</v>
      </c>
      <c r="S206" s="222" t="b">
        <v>0</v>
      </c>
      <c r="T206" s="222" t="b">
        <v>0</v>
      </c>
      <c r="U206" s="222" t="b">
        <v>0</v>
      </c>
      <c r="V206" s="222" t="b">
        <v>0</v>
      </c>
      <c r="W206" s="222" t="b">
        <v>0</v>
      </c>
      <c r="X206" s="222" t="b">
        <v>0</v>
      </c>
      <c r="Y206" s="222" t="b">
        <v>0</v>
      </c>
      <c r="Z206" s="222" t="b">
        <v>0</v>
      </c>
      <c r="AA206" s="222" t="b">
        <v>0</v>
      </c>
    </row>
    <row r="207" spans="1:27" ht="13.2">
      <c r="A207" s="222" t="s">
        <v>822</v>
      </c>
      <c r="B207" s="222" t="b">
        <v>0</v>
      </c>
      <c r="C207" s="222" t="b">
        <v>0</v>
      </c>
      <c r="D207" s="222" t="b">
        <v>0</v>
      </c>
      <c r="E207" s="222" t="b">
        <v>0</v>
      </c>
      <c r="F207" s="222" t="b">
        <v>0</v>
      </c>
      <c r="G207" s="222" t="b">
        <v>0</v>
      </c>
      <c r="H207" s="222" t="b">
        <v>0</v>
      </c>
      <c r="I207" s="222" t="b">
        <v>0</v>
      </c>
      <c r="J207" s="222" t="b">
        <v>0</v>
      </c>
      <c r="K207" s="222" t="b">
        <v>0</v>
      </c>
      <c r="L207" s="222" t="b">
        <v>0</v>
      </c>
      <c r="M207" s="222" t="b">
        <v>0</v>
      </c>
      <c r="N207" s="222" t="b">
        <v>0</v>
      </c>
      <c r="O207" s="222" t="b">
        <v>0</v>
      </c>
      <c r="P207" s="222" t="b">
        <v>0</v>
      </c>
      <c r="Q207" s="222" t="b">
        <v>0</v>
      </c>
      <c r="R207" s="222" t="b">
        <v>0</v>
      </c>
      <c r="S207" s="222" t="b">
        <v>0</v>
      </c>
      <c r="T207" s="222" t="b">
        <v>0</v>
      </c>
      <c r="U207" s="222" t="b">
        <v>0</v>
      </c>
      <c r="V207" s="222" t="b">
        <v>0</v>
      </c>
      <c r="W207" s="222" t="b">
        <v>0</v>
      </c>
      <c r="X207" s="222" t="b">
        <v>0</v>
      </c>
      <c r="Y207" s="222" t="b">
        <v>0</v>
      </c>
      <c r="Z207" s="222" t="b">
        <v>0</v>
      </c>
      <c r="AA207" s="222" t="b">
        <v>0</v>
      </c>
    </row>
    <row r="208" spans="1:27" ht="13.2">
      <c r="A208" s="222" t="s">
        <v>823</v>
      </c>
      <c r="B208" s="222" t="b">
        <v>0</v>
      </c>
      <c r="C208" s="222" t="b">
        <v>0</v>
      </c>
      <c r="D208" s="222" t="b">
        <v>0</v>
      </c>
      <c r="E208" s="222" t="b">
        <v>0</v>
      </c>
      <c r="F208" s="222" t="b">
        <v>0</v>
      </c>
      <c r="G208" s="222" t="b">
        <v>0</v>
      </c>
      <c r="H208" s="222" t="b">
        <v>0</v>
      </c>
      <c r="I208" s="222" t="b">
        <v>0</v>
      </c>
      <c r="J208" s="222" t="b">
        <v>0</v>
      </c>
      <c r="K208" s="222" t="b">
        <v>0</v>
      </c>
      <c r="L208" s="222" t="b">
        <v>0</v>
      </c>
      <c r="M208" s="222" t="b">
        <v>0</v>
      </c>
      <c r="N208" s="222" t="b">
        <v>0</v>
      </c>
      <c r="O208" s="222" t="b">
        <v>0</v>
      </c>
      <c r="P208" s="222" t="b">
        <v>0</v>
      </c>
      <c r="Q208" s="222" t="b">
        <v>0</v>
      </c>
      <c r="R208" s="222" t="b">
        <v>0</v>
      </c>
      <c r="S208" s="222" t="b">
        <v>0</v>
      </c>
      <c r="T208" s="222" t="b">
        <v>0</v>
      </c>
      <c r="U208" s="222" t="b">
        <v>0</v>
      </c>
      <c r="V208" s="222" t="b">
        <v>0</v>
      </c>
      <c r="W208" s="222" t="b">
        <v>0</v>
      </c>
      <c r="X208" s="222" t="b">
        <v>0</v>
      </c>
      <c r="Y208" s="222" t="b">
        <v>0</v>
      </c>
      <c r="Z208" s="222" t="b">
        <v>0</v>
      </c>
      <c r="AA208" s="222" t="b">
        <v>0</v>
      </c>
    </row>
    <row r="209" spans="1:27" ht="13.2">
      <c r="A209" s="222" t="s">
        <v>824</v>
      </c>
      <c r="B209" s="222" t="b">
        <v>0</v>
      </c>
      <c r="C209" s="222" t="b">
        <v>0</v>
      </c>
      <c r="D209" s="222" t="b">
        <v>0</v>
      </c>
      <c r="E209" s="222" t="b">
        <v>0</v>
      </c>
      <c r="F209" s="222" t="b">
        <v>0</v>
      </c>
      <c r="G209" s="222" t="b">
        <v>0</v>
      </c>
      <c r="H209" s="222" t="b">
        <v>0</v>
      </c>
      <c r="I209" s="222" t="b">
        <v>0</v>
      </c>
      <c r="J209" s="222" t="b">
        <v>0</v>
      </c>
      <c r="K209" s="222" t="b">
        <v>0</v>
      </c>
      <c r="L209" s="222" t="b">
        <v>0</v>
      </c>
      <c r="M209" s="222" t="b">
        <v>0</v>
      </c>
      <c r="N209" s="222" t="b">
        <v>0</v>
      </c>
      <c r="O209" s="222" t="b">
        <v>0</v>
      </c>
      <c r="P209" s="222" t="b">
        <v>0</v>
      </c>
      <c r="Q209" s="222" t="b">
        <v>0</v>
      </c>
      <c r="R209" s="222" t="b">
        <v>0</v>
      </c>
      <c r="S209" s="222" t="b">
        <v>0</v>
      </c>
      <c r="T209" s="222" t="b">
        <v>0</v>
      </c>
      <c r="U209" s="222" t="b">
        <v>0</v>
      </c>
      <c r="V209" s="222" t="b">
        <v>0</v>
      </c>
      <c r="W209" s="222" t="b">
        <v>0</v>
      </c>
      <c r="X209" s="222" t="b">
        <v>0</v>
      </c>
      <c r="Y209" s="222" t="b">
        <v>0</v>
      </c>
      <c r="Z209" s="222" t="b">
        <v>0</v>
      </c>
      <c r="AA209" s="222" t="b">
        <v>0</v>
      </c>
    </row>
    <row r="210" spans="1:27" ht="13.2">
      <c r="A210" s="222" t="s">
        <v>825</v>
      </c>
      <c r="B210" s="222" t="b">
        <v>0</v>
      </c>
      <c r="C210" s="222" t="b">
        <v>0</v>
      </c>
      <c r="D210" s="222" t="b">
        <v>0</v>
      </c>
      <c r="E210" s="222" t="b">
        <v>0</v>
      </c>
      <c r="F210" s="222" t="b">
        <v>0</v>
      </c>
      <c r="G210" s="222" t="b">
        <v>0</v>
      </c>
      <c r="H210" s="222" t="b">
        <v>0</v>
      </c>
      <c r="I210" s="222" t="b">
        <v>0</v>
      </c>
      <c r="J210" s="222" t="b">
        <v>0</v>
      </c>
      <c r="K210" s="222" t="b">
        <v>0</v>
      </c>
      <c r="L210" s="222" t="b">
        <v>0</v>
      </c>
      <c r="M210" s="222" t="b">
        <v>0</v>
      </c>
      <c r="N210" s="222" t="b">
        <v>0</v>
      </c>
      <c r="O210" s="222" t="b">
        <v>0</v>
      </c>
      <c r="P210" s="222" t="b">
        <v>0</v>
      </c>
      <c r="Q210" s="222" t="b">
        <v>0</v>
      </c>
      <c r="R210" s="222" t="b">
        <v>0</v>
      </c>
      <c r="S210" s="222" t="b">
        <v>0</v>
      </c>
      <c r="T210" s="222" t="b">
        <v>0</v>
      </c>
      <c r="U210" s="222" t="b">
        <v>0</v>
      </c>
      <c r="V210" s="222" t="b">
        <v>0</v>
      </c>
      <c r="W210" s="222" t="b">
        <v>0</v>
      </c>
      <c r="X210" s="222" t="b">
        <v>0</v>
      </c>
      <c r="Y210" s="222" t="b">
        <v>0</v>
      </c>
      <c r="Z210" s="222" t="b">
        <v>0</v>
      </c>
      <c r="AA210" s="222" t="b">
        <v>0</v>
      </c>
    </row>
    <row r="211" spans="1:27" ht="13.2">
      <c r="A211" s="222" t="s">
        <v>217</v>
      </c>
      <c r="B211" s="222" t="b">
        <v>0</v>
      </c>
      <c r="C211" s="222" t="b">
        <v>0</v>
      </c>
      <c r="D211" s="222" t="b">
        <v>0</v>
      </c>
      <c r="E211" s="222" t="b">
        <v>0</v>
      </c>
      <c r="F211" s="222" t="b">
        <v>0</v>
      </c>
      <c r="G211" s="222" t="b">
        <v>0</v>
      </c>
      <c r="H211" s="222" t="b">
        <v>0</v>
      </c>
      <c r="I211" s="222" t="b">
        <v>0</v>
      </c>
      <c r="J211" s="222" t="b">
        <v>0</v>
      </c>
      <c r="K211" s="222" t="b">
        <v>0</v>
      </c>
      <c r="L211" s="222" t="b">
        <v>0</v>
      </c>
      <c r="M211" s="222" t="b">
        <v>0</v>
      </c>
      <c r="N211" s="222" t="b">
        <v>0</v>
      </c>
      <c r="O211" s="222" t="b">
        <v>0</v>
      </c>
      <c r="P211" s="222" t="b">
        <v>0</v>
      </c>
      <c r="Q211" s="222" t="b">
        <v>0</v>
      </c>
      <c r="R211" s="222" t="b">
        <v>0</v>
      </c>
      <c r="S211" s="222" t="b">
        <v>0</v>
      </c>
      <c r="T211" s="222" t="b">
        <v>0</v>
      </c>
      <c r="U211" s="222" t="b">
        <v>0</v>
      </c>
      <c r="V211" s="222" t="b">
        <v>0</v>
      </c>
      <c r="W211" s="222" t="b">
        <v>0</v>
      </c>
      <c r="X211" s="222" t="b">
        <v>0</v>
      </c>
      <c r="Y211" s="222" t="b">
        <v>0</v>
      </c>
      <c r="Z211" s="222" t="b">
        <v>0</v>
      </c>
      <c r="AA211" s="222" t="b">
        <v>0</v>
      </c>
    </row>
    <row r="212" spans="1:27" ht="13.2">
      <c r="A212" s="222" t="s">
        <v>826</v>
      </c>
      <c r="B212" s="222" t="b">
        <v>0</v>
      </c>
      <c r="C212" s="222" t="b">
        <v>0</v>
      </c>
      <c r="D212" s="222" t="b">
        <v>0</v>
      </c>
      <c r="E212" s="222" t="b">
        <v>0</v>
      </c>
      <c r="F212" s="222" t="b">
        <v>0</v>
      </c>
      <c r="G212" s="222" t="b">
        <v>0</v>
      </c>
      <c r="H212" s="222" t="b">
        <v>0</v>
      </c>
      <c r="I212" s="222" t="b">
        <v>0</v>
      </c>
      <c r="J212" s="222" t="b">
        <v>0</v>
      </c>
      <c r="K212" s="222" t="b">
        <v>0</v>
      </c>
      <c r="L212" s="222" t="b">
        <v>0</v>
      </c>
      <c r="M212" s="222" t="b">
        <v>0</v>
      </c>
      <c r="N212" s="222" t="b">
        <v>0</v>
      </c>
      <c r="O212" s="222" t="b">
        <v>0</v>
      </c>
      <c r="P212" s="222" t="b">
        <v>0</v>
      </c>
      <c r="Q212" s="222" t="b">
        <v>0</v>
      </c>
      <c r="R212" s="222" t="b">
        <v>0</v>
      </c>
      <c r="S212" s="222" t="b">
        <v>0</v>
      </c>
      <c r="T212" s="222" t="b">
        <v>0</v>
      </c>
      <c r="U212" s="222" t="b">
        <v>0</v>
      </c>
      <c r="V212" s="222" t="b">
        <v>0</v>
      </c>
      <c r="W212" s="222" t="b">
        <v>0</v>
      </c>
      <c r="X212" s="222" t="b">
        <v>0</v>
      </c>
      <c r="Y212" s="222" t="b">
        <v>0</v>
      </c>
      <c r="Z212" s="222" t="b">
        <v>0</v>
      </c>
      <c r="AA212" s="222" t="b">
        <v>0</v>
      </c>
    </row>
    <row r="213" spans="1:27" ht="13.2">
      <c r="A213" s="222" t="s">
        <v>827</v>
      </c>
      <c r="B213" s="222" t="b">
        <v>0</v>
      </c>
      <c r="C213" s="222" t="b">
        <v>0</v>
      </c>
      <c r="D213" s="222" t="b">
        <v>0</v>
      </c>
      <c r="E213" s="222" t="b">
        <v>0</v>
      </c>
      <c r="F213" s="222" t="b">
        <v>0</v>
      </c>
      <c r="G213" s="222" t="b">
        <v>0</v>
      </c>
      <c r="H213" s="222" t="b">
        <v>0</v>
      </c>
      <c r="I213" s="222" t="b">
        <v>0</v>
      </c>
      <c r="J213" s="222" t="b">
        <v>0</v>
      </c>
      <c r="K213" s="222" t="b">
        <v>0</v>
      </c>
      <c r="L213" s="222" t="b">
        <v>0</v>
      </c>
      <c r="M213" s="222" t="b">
        <v>0</v>
      </c>
      <c r="N213" s="222" t="b">
        <v>0</v>
      </c>
      <c r="O213" s="222" t="b">
        <v>0</v>
      </c>
      <c r="P213" s="222" t="b">
        <v>0</v>
      </c>
      <c r="Q213" s="222" t="b">
        <v>0</v>
      </c>
      <c r="R213" s="222" t="b">
        <v>0</v>
      </c>
      <c r="S213" s="222" t="b">
        <v>0</v>
      </c>
      <c r="T213" s="222" t="b">
        <v>0</v>
      </c>
      <c r="U213" s="222" t="b">
        <v>0</v>
      </c>
      <c r="V213" s="222" t="b">
        <v>0</v>
      </c>
      <c r="W213" s="222" t="b">
        <v>0</v>
      </c>
      <c r="X213" s="222" t="b">
        <v>0</v>
      </c>
      <c r="Y213" s="222" t="b">
        <v>0</v>
      </c>
      <c r="Z213" s="222" t="b">
        <v>0</v>
      </c>
      <c r="AA213" s="222" t="b">
        <v>0</v>
      </c>
    </row>
    <row r="214" spans="1:27" ht="13.2">
      <c r="A214" s="222" t="s">
        <v>189</v>
      </c>
      <c r="B214" s="222" t="b">
        <v>0</v>
      </c>
      <c r="C214" s="222" t="b">
        <v>0</v>
      </c>
      <c r="D214" s="222" t="b">
        <v>0</v>
      </c>
      <c r="E214" s="222" t="b">
        <v>0</v>
      </c>
      <c r="F214" s="222" t="b">
        <v>0</v>
      </c>
      <c r="G214" s="222" t="b">
        <v>0</v>
      </c>
      <c r="H214" s="222" t="b">
        <v>0</v>
      </c>
      <c r="I214" s="222" t="b">
        <v>0</v>
      </c>
      <c r="J214" s="222" t="b">
        <v>0</v>
      </c>
      <c r="K214" s="222" t="b">
        <v>0</v>
      </c>
      <c r="L214" s="222" t="b">
        <v>0</v>
      </c>
      <c r="M214" s="222" t="b">
        <v>0</v>
      </c>
      <c r="N214" s="222" t="b">
        <v>0</v>
      </c>
      <c r="O214" s="222" t="b">
        <v>0</v>
      </c>
      <c r="P214" s="222" t="b">
        <v>0</v>
      </c>
      <c r="Q214" s="222" t="b">
        <v>0</v>
      </c>
      <c r="R214" s="222" t="b">
        <v>0</v>
      </c>
      <c r="S214" s="222" t="b">
        <v>0</v>
      </c>
      <c r="T214" s="222" t="b">
        <v>0</v>
      </c>
      <c r="U214" s="222" t="b">
        <v>0</v>
      </c>
      <c r="V214" s="222" t="b">
        <v>0</v>
      </c>
      <c r="W214" s="222" t="b">
        <v>0</v>
      </c>
      <c r="X214" s="222" t="b">
        <v>0</v>
      </c>
      <c r="Y214" s="222" t="b">
        <v>0</v>
      </c>
      <c r="Z214" s="222" t="b">
        <v>0</v>
      </c>
      <c r="AA214" s="222" t="b">
        <v>0</v>
      </c>
    </row>
    <row r="215" spans="1:27" ht="13.2">
      <c r="A215" s="222" t="s">
        <v>828</v>
      </c>
      <c r="B215" s="222" t="b">
        <v>0</v>
      </c>
      <c r="C215" s="222" t="b">
        <v>0</v>
      </c>
      <c r="D215" s="222" t="b">
        <v>0</v>
      </c>
      <c r="E215" s="222" t="b">
        <v>0</v>
      </c>
      <c r="F215" s="222" t="b">
        <v>0</v>
      </c>
      <c r="G215" s="222" t="b">
        <v>0</v>
      </c>
      <c r="H215" s="222" t="b">
        <v>0</v>
      </c>
      <c r="I215" s="222" t="b">
        <v>0</v>
      </c>
      <c r="J215" s="222" t="b">
        <v>0</v>
      </c>
      <c r="K215" s="222" t="b">
        <v>0</v>
      </c>
      <c r="L215" s="222" t="b">
        <v>0</v>
      </c>
      <c r="M215" s="222" t="b">
        <v>0</v>
      </c>
      <c r="N215" s="222" t="b">
        <v>0</v>
      </c>
      <c r="O215" s="222" t="b">
        <v>0</v>
      </c>
      <c r="P215" s="222" t="b">
        <v>0</v>
      </c>
      <c r="Q215" s="222" t="b">
        <v>0</v>
      </c>
      <c r="R215" s="222" t="b">
        <v>0</v>
      </c>
      <c r="S215" s="222" t="b">
        <v>0</v>
      </c>
      <c r="T215" s="222" t="b">
        <v>0</v>
      </c>
      <c r="U215" s="222" t="b">
        <v>0</v>
      </c>
      <c r="V215" s="222" t="b">
        <v>0</v>
      </c>
      <c r="W215" s="222" t="b">
        <v>0</v>
      </c>
      <c r="X215" s="222" t="b">
        <v>0</v>
      </c>
      <c r="Y215" s="222" t="b">
        <v>0</v>
      </c>
      <c r="Z215" s="222" t="b">
        <v>0</v>
      </c>
      <c r="AA215" s="222" t="b">
        <v>0</v>
      </c>
    </row>
    <row r="216" spans="1:27" ht="13.2">
      <c r="A216" s="222" t="s">
        <v>829</v>
      </c>
      <c r="B216" s="222" t="b">
        <v>0</v>
      </c>
      <c r="C216" s="222" t="b">
        <v>0</v>
      </c>
      <c r="D216" s="222" t="b">
        <v>0</v>
      </c>
      <c r="E216" s="222" t="b">
        <v>0</v>
      </c>
      <c r="F216" s="222" t="b">
        <v>0</v>
      </c>
      <c r="G216" s="222" t="b">
        <v>0</v>
      </c>
      <c r="H216" s="222" t="b">
        <v>0</v>
      </c>
      <c r="I216" s="222" t="b">
        <v>0</v>
      </c>
      <c r="J216" s="222" t="b">
        <v>0</v>
      </c>
      <c r="K216" s="222" t="b">
        <v>0</v>
      </c>
      <c r="L216" s="222" t="b">
        <v>0</v>
      </c>
      <c r="M216" s="222" t="b">
        <v>0</v>
      </c>
      <c r="N216" s="222" t="b">
        <v>0</v>
      </c>
      <c r="O216" s="222" t="b">
        <v>0</v>
      </c>
      <c r="P216" s="222" t="b">
        <v>0</v>
      </c>
      <c r="Q216" s="222" t="b">
        <v>0</v>
      </c>
      <c r="R216" s="222" t="b">
        <v>0</v>
      </c>
      <c r="S216" s="222" t="b">
        <v>0</v>
      </c>
      <c r="T216" s="222" t="b">
        <v>0</v>
      </c>
      <c r="U216" s="222" t="b">
        <v>0</v>
      </c>
      <c r="V216" s="222" t="b">
        <v>0</v>
      </c>
      <c r="W216" s="222" t="b">
        <v>0</v>
      </c>
      <c r="X216" s="222" t="b">
        <v>0</v>
      </c>
      <c r="Y216" s="222" t="b">
        <v>0</v>
      </c>
      <c r="Z216" s="222" t="b">
        <v>0</v>
      </c>
      <c r="AA216" s="222" t="b">
        <v>0</v>
      </c>
    </row>
    <row r="217" spans="1:27" ht="13.2">
      <c r="A217" s="222" t="s">
        <v>830</v>
      </c>
      <c r="B217" s="222" t="b">
        <v>0</v>
      </c>
      <c r="C217" s="222" t="b">
        <v>0</v>
      </c>
      <c r="D217" s="222" t="b">
        <v>0</v>
      </c>
      <c r="E217" s="222" t="b">
        <v>0</v>
      </c>
      <c r="F217" s="222" t="b">
        <v>0</v>
      </c>
      <c r="G217" s="222" t="b">
        <v>0</v>
      </c>
      <c r="H217" s="222" t="b">
        <v>0</v>
      </c>
      <c r="I217" s="222" t="b">
        <v>0</v>
      </c>
      <c r="J217" s="222" t="b">
        <v>0</v>
      </c>
      <c r="K217" s="222" t="b">
        <v>0</v>
      </c>
      <c r="L217" s="222" t="b">
        <v>0</v>
      </c>
      <c r="M217" s="222" t="b">
        <v>0</v>
      </c>
      <c r="N217" s="222" t="b">
        <v>0</v>
      </c>
      <c r="O217" s="222" t="b">
        <v>0</v>
      </c>
      <c r="P217" s="222" t="b">
        <v>0</v>
      </c>
      <c r="Q217" s="222" t="b">
        <v>0</v>
      </c>
      <c r="R217" s="222" t="b">
        <v>0</v>
      </c>
      <c r="S217" s="222" t="b">
        <v>0</v>
      </c>
      <c r="T217" s="222" t="b">
        <v>0</v>
      </c>
      <c r="U217" s="222" t="b">
        <v>0</v>
      </c>
      <c r="V217" s="222" t="b">
        <v>0</v>
      </c>
      <c r="W217" s="222" t="b">
        <v>0</v>
      </c>
      <c r="X217" s="222" t="b">
        <v>0</v>
      </c>
      <c r="Y217" s="222" t="b">
        <v>0</v>
      </c>
      <c r="Z217" s="222" t="b">
        <v>0</v>
      </c>
      <c r="AA217" s="222" t="b">
        <v>0</v>
      </c>
    </row>
    <row r="218" spans="1:27" ht="13.2">
      <c r="A218" s="222" t="s">
        <v>831</v>
      </c>
      <c r="B218" s="222" t="b">
        <v>0</v>
      </c>
      <c r="C218" s="222" t="b">
        <v>0</v>
      </c>
      <c r="D218" s="222" t="b">
        <v>0</v>
      </c>
      <c r="E218" s="222" t="b">
        <v>0</v>
      </c>
      <c r="F218" s="222" t="b">
        <v>0</v>
      </c>
      <c r="G218" s="222" t="b">
        <v>0</v>
      </c>
      <c r="H218" s="222" t="b">
        <v>0</v>
      </c>
      <c r="I218" s="222" t="b">
        <v>0</v>
      </c>
      <c r="J218" s="222" t="b">
        <v>0</v>
      </c>
      <c r="K218" s="222" t="b">
        <v>0</v>
      </c>
      <c r="L218" s="222" t="b">
        <v>0</v>
      </c>
      <c r="M218" s="222" t="b">
        <v>0</v>
      </c>
      <c r="N218" s="222" t="b">
        <v>0</v>
      </c>
      <c r="O218" s="222" t="b">
        <v>0</v>
      </c>
      <c r="P218" s="222" t="b">
        <v>0</v>
      </c>
      <c r="Q218" s="222" t="b">
        <v>0</v>
      </c>
      <c r="R218" s="222" t="b">
        <v>0</v>
      </c>
      <c r="S218" s="222" t="b">
        <v>0</v>
      </c>
      <c r="T218" s="222" t="b">
        <v>0</v>
      </c>
      <c r="U218" s="222" t="b">
        <v>0</v>
      </c>
      <c r="V218" s="222" t="b">
        <v>0</v>
      </c>
      <c r="W218" s="222" t="b">
        <v>0</v>
      </c>
      <c r="X218" s="222" t="b">
        <v>0</v>
      </c>
      <c r="Y218" s="222" t="b">
        <v>0</v>
      </c>
      <c r="Z218" s="222" t="b">
        <v>0</v>
      </c>
      <c r="AA218" s="222" t="b">
        <v>0</v>
      </c>
    </row>
    <row r="219" spans="1:27" ht="13.2">
      <c r="A219" s="222" t="s">
        <v>832</v>
      </c>
      <c r="B219" s="222" t="b">
        <v>0</v>
      </c>
      <c r="C219" s="222" t="b">
        <v>0</v>
      </c>
      <c r="D219" s="222" t="b">
        <v>0</v>
      </c>
      <c r="E219" s="222" t="b">
        <v>0</v>
      </c>
      <c r="F219" s="222" t="b">
        <v>0</v>
      </c>
      <c r="G219" s="222" t="b">
        <v>0</v>
      </c>
      <c r="H219" s="222" t="b">
        <v>0</v>
      </c>
      <c r="I219" s="222" t="b">
        <v>0</v>
      </c>
      <c r="J219" s="222" t="b">
        <v>0</v>
      </c>
      <c r="K219" s="222" t="b">
        <v>0</v>
      </c>
      <c r="L219" s="222" t="b">
        <v>0</v>
      </c>
      <c r="M219" s="222" t="b">
        <v>0</v>
      </c>
      <c r="N219" s="222" t="b">
        <v>0</v>
      </c>
      <c r="O219" s="222" t="b">
        <v>0</v>
      </c>
      <c r="P219" s="222" t="b">
        <v>0</v>
      </c>
      <c r="Q219" s="222" t="b">
        <v>0</v>
      </c>
      <c r="R219" s="222" t="b">
        <v>0</v>
      </c>
      <c r="S219" s="222" t="b">
        <v>0</v>
      </c>
      <c r="T219" s="222" t="b">
        <v>0</v>
      </c>
      <c r="U219" s="222" t="b">
        <v>0</v>
      </c>
      <c r="V219" s="222" t="b">
        <v>0</v>
      </c>
      <c r="W219" s="222" t="b">
        <v>0</v>
      </c>
      <c r="X219" s="222" t="b">
        <v>0</v>
      </c>
      <c r="Y219" s="222" t="b">
        <v>0</v>
      </c>
      <c r="Z219" s="222" t="b">
        <v>0</v>
      </c>
      <c r="AA219" s="222" t="b">
        <v>0</v>
      </c>
    </row>
    <row r="220" spans="1:27" ht="13.2">
      <c r="A220" s="222" t="s">
        <v>833</v>
      </c>
      <c r="B220" s="222" t="b">
        <v>0</v>
      </c>
      <c r="C220" s="222" t="b">
        <v>0</v>
      </c>
      <c r="D220" s="222" t="b">
        <v>0</v>
      </c>
      <c r="E220" s="222" t="b">
        <v>0</v>
      </c>
      <c r="F220" s="222" t="b">
        <v>0</v>
      </c>
      <c r="G220" s="222" t="b">
        <v>0</v>
      </c>
      <c r="H220" s="222" t="b">
        <v>0</v>
      </c>
      <c r="I220" s="222" t="b">
        <v>0</v>
      </c>
      <c r="J220" s="222" t="b">
        <v>0</v>
      </c>
      <c r="K220" s="222" t="b">
        <v>0</v>
      </c>
      <c r="L220" s="222" t="b">
        <v>0</v>
      </c>
      <c r="M220" s="222" t="b">
        <v>0</v>
      </c>
      <c r="N220" s="222" t="b">
        <v>0</v>
      </c>
      <c r="O220" s="222" t="b">
        <v>0</v>
      </c>
      <c r="P220" s="222" t="b">
        <v>0</v>
      </c>
      <c r="Q220" s="222" t="b">
        <v>0</v>
      </c>
      <c r="R220" s="222" t="b">
        <v>0</v>
      </c>
      <c r="S220" s="222" t="b">
        <v>0</v>
      </c>
      <c r="T220" s="222" t="b">
        <v>0</v>
      </c>
      <c r="U220" s="222" t="b">
        <v>0</v>
      </c>
      <c r="V220" s="222" t="b">
        <v>0</v>
      </c>
      <c r="W220" s="222" t="b">
        <v>0</v>
      </c>
      <c r="X220" s="222" t="b">
        <v>0</v>
      </c>
      <c r="Y220" s="222" t="b">
        <v>0</v>
      </c>
      <c r="Z220" s="222" t="b">
        <v>0</v>
      </c>
      <c r="AA220" s="222" t="b">
        <v>0</v>
      </c>
    </row>
    <row r="221" spans="1:27" ht="13.2">
      <c r="A221" s="222" t="s">
        <v>357</v>
      </c>
      <c r="B221" s="222" t="b">
        <v>0</v>
      </c>
      <c r="C221" s="222" t="b">
        <v>0</v>
      </c>
      <c r="D221" s="222" t="b">
        <v>0</v>
      </c>
      <c r="E221" s="222" t="b">
        <v>0</v>
      </c>
      <c r="F221" s="222" t="b">
        <v>0</v>
      </c>
      <c r="G221" s="222" t="b">
        <v>0</v>
      </c>
      <c r="H221" s="222" t="b">
        <v>0</v>
      </c>
      <c r="I221" s="222" t="b">
        <v>0</v>
      </c>
      <c r="J221" s="222" t="b">
        <v>0</v>
      </c>
      <c r="K221" s="222" t="b">
        <v>0</v>
      </c>
      <c r="L221" s="222" t="b">
        <v>0</v>
      </c>
      <c r="M221" s="222" t="b">
        <v>0</v>
      </c>
      <c r="N221" s="222" t="b">
        <v>0</v>
      </c>
      <c r="O221" s="222" t="b">
        <v>0</v>
      </c>
      <c r="P221" s="222" t="b">
        <v>0</v>
      </c>
      <c r="Q221" s="222" t="b">
        <v>0</v>
      </c>
      <c r="R221" s="222" t="b">
        <v>0</v>
      </c>
      <c r="S221" s="222" t="b">
        <v>0</v>
      </c>
      <c r="T221" s="222" t="b">
        <v>0</v>
      </c>
      <c r="U221" s="222" t="b">
        <v>0</v>
      </c>
      <c r="V221" s="222" t="b">
        <v>0</v>
      </c>
      <c r="W221" s="222" t="b">
        <v>0</v>
      </c>
      <c r="X221" s="222" t="b">
        <v>0</v>
      </c>
      <c r="Y221" s="222" t="b">
        <v>0</v>
      </c>
      <c r="Z221" s="222" t="b">
        <v>0</v>
      </c>
      <c r="AA221" s="222" t="b">
        <v>0</v>
      </c>
    </row>
    <row r="222" spans="1:27" ht="13.2">
      <c r="A222" s="222" t="s">
        <v>834</v>
      </c>
      <c r="B222" s="222" t="b">
        <v>0</v>
      </c>
      <c r="C222" s="222" t="b">
        <v>0</v>
      </c>
      <c r="D222" s="222" t="b">
        <v>0</v>
      </c>
      <c r="E222" s="222" t="b">
        <v>0</v>
      </c>
      <c r="F222" s="222" t="b">
        <v>0</v>
      </c>
      <c r="G222" s="222" t="b">
        <v>0</v>
      </c>
      <c r="H222" s="222" t="b">
        <v>0</v>
      </c>
      <c r="I222" s="222" t="b">
        <v>0</v>
      </c>
      <c r="J222" s="222" t="b">
        <v>0</v>
      </c>
      <c r="K222" s="222" t="b">
        <v>0</v>
      </c>
      <c r="L222" s="222" t="b">
        <v>0</v>
      </c>
      <c r="M222" s="222" t="b">
        <v>0</v>
      </c>
      <c r="N222" s="222" t="b">
        <v>0</v>
      </c>
      <c r="O222" s="222" t="b">
        <v>0</v>
      </c>
      <c r="P222" s="222" t="b">
        <v>0</v>
      </c>
      <c r="Q222" s="222" t="b">
        <v>0</v>
      </c>
      <c r="R222" s="222" t="b">
        <v>0</v>
      </c>
      <c r="S222" s="222" t="b">
        <v>0</v>
      </c>
      <c r="T222" s="222" t="b">
        <v>0</v>
      </c>
      <c r="U222" s="222" t="b">
        <v>0</v>
      </c>
      <c r="V222" s="222" t="b">
        <v>0</v>
      </c>
      <c r="W222" s="222" t="b">
        <v>0</v>
      </c>
      <c r="X222" s="222" t="b">
        <v>0</v>
      </c>
      <c r="Y222" s="222" t="b">
        <v>0</v>
      </c>
      <c r="Z222" s="222" t="b">
        <v>0</v>
      </c>
      <c r="AA222" s="222" t="b">
        <v>0</v>
      </c>
    </row>
    <row r="223" spans="1:27" ht="13.2">
      <c r="A223" s="222" t="s">
        <v>835</v>
      </c>
      <c r="B223" s="222" t="b">
        <v>0</v>
      </c>
      <c r="C223" s="222" t="b">
        <v>0</v>
      </c>
      <c r="D223" s="222" t="b">
        <v>0</v>
      </c>
      <c r="E223" s="222" t="b">
        <v>0</v>
      </c>
      <c r="F223" s="222" t="b">
        <v>0</v>
      </c>
      <c r="G223" s="222" t="b">
        <v>0</v>
      </c>
      <c r="H223" s="222" t="b">
        <v>0</v>
      </c>
      <c r="I223" s="222" t="b">
        <v>0</v>
      </c>
      <c r="J223" s="222" t="b">
        <v>0</v>
      </c>
      <c r="K223" s="222" t="b">
        <v>0</v>
      </c>
      <c r="L223" s="222" t="b">
        <v>0</v>
      </c>
      <c r="M223" s="222" t="b">
        <v>0</v>
      </c>
      <c r="N223" s="222" t="b">
        <v>0</v>
      </c>
      <c r="O223" s="222" t="b">
        <v>0</v>
      </c>
      <c r="P223" s="222" t="b">
        <v>0</v>
      </c>
      <c r="Q223" s="222" t="b">
        <v>0</v>
      </c>
      <c r="R223" s="222" t="b">
        <v>0</v>
      </c>
      <c r="S223" s="222" t="b">
        <v>0</v>
      </c>
      <c r="T223" s="222" t="b">
        <v>0</v>
      </c>
      <c r="U223" s="222" t="b">
        <v>0</v>
      </c>
      <c r="V223" s="222" t="b">
        <v>0</v>
      </c>
      <c r="W223" s="222" t="b">
        <v>0</v>
      </c>
      <c r="X223" s="222" t="b">
        <v>0</v>
      </c>
      <c r="Y223" s="222" t="b">
        <v>0</v>
      </c>
      <c r="Z223" s="222" t="b">
        <v>0</v>
      </c>
      <c r="AA223" s="222" t="b">
        <v>0</v>
      </c>
    </row>
    <row r="224" spans="1:27" ht="13.2">
      <c r="A224" s="222" t="s">
        <v>836</v>
      </c>
      <c r="B224" s="222" t="b">
        <v>0</v>
      </c>
      <c r="C224" s="222" t="b">
        <v>0</v>
      </c>
      <c r="D224" s="222" t="b">
        <v>0</v>
      </c>
      <c r="E224" s="222" t="b">
        <v>0</v>
      </c>
      <c r="F224" s="222" t="b">
        <v>0</v>
      </c>
      <c r="G224" s="222" t="b">
        <v>0</v>
      </c>
      <c r="H224" s="222" t="b">
        <v>0</v>
      </c>
      <c r="I224" s="222" t="b">
        <v>0</v>
      </c>
      <c r="J224" s="222" t="b">
        <v>0</v>
      </c>
      <c r="K224" s="222" t="b">
        <v>0</v>
      </c>
      <c r="L224" s="222" t="b">
        <v>0</v>
      </c>
      <c r="M224" s="222" t="b">
        <v>0</v>
      </c>
      <c r="N224" s="222" t="b">
        <v>0</v>
      </c>
      <c r="O224" s="222" t="b">
        <v>0</v>
      </c>
      <c r="P224" s="222" t="b">
        <v>0</v>
      </c>
      <c r="Q224" s="222" t="b">
        <v>0</v>
      </c>
      <c r="R224" s="222" t="b">
        <v>0</v>
      </c>
      <c r="S224" s="222" t="b">
        <v>0</v>
      </c>
      <c r="T224" s="222" t="b">
        <v>0</v>
      </c>
      <c r="U224" s="222" t="b">
        <v>0</v>
      </c>
      <c r="V224" s="222" t="b">
        <v>0</v>
      </c>
      <c r="W224" s="222" t="b">
        <v>0</v>
      </c>
      <c r="X224" s="222" t="b">
        <v>0</v>
      </c>
      <c r="Y224" s="222" t="b">
        <v>0</v>
      </c>
      <c r="Z224" s="222" t="b">
        <v>0</v>
      </c>
      <c r="AA224" s="222" t="b">
        <v>0</v>
      </c>
    </row>
    <row r="225" spans="1:27" ht="13.2">
      <c r="A225" s="222" t="s">
        <v>361</v>
      </c>
      <c r="B225" s="222" t="b">
        <v>0</v>
      </c>
      <c r="C225" s="222" t="b">
        <v>0</v>
      </c>
      <c r="D225" s="222" t="b">
        <v>0</v>
      </c>
      <c r="E225" s="222" t="b">
        <v>0</v>
      </c>
      <c r="F225" s="222" t="b">
        <v>0</v>
      </c>
      <c r="G225" s="222" t="b">
        <v>0</v>
      </c>
      <c r="H225" s="222" t="b">
        <v>0</v>
      </c>
      <c r="I225" s="222" t="b">
        <v>0</v>
      </c>
      <c r="J225" s="222" t="b">
        <v>0</v>
      </c>
      <c r="K225" s="222" t="b">
        <v>0</v>
      </c>
      <c r="L225" s="222" t="b">
        <v>0</v>
      </c>
      <c r="M225" s="222" t="b">
        <v>0</v>
      </c>
      <c r="N225" s="222" t="b">
        <v>0</v>
      </c>
      <c r="O225" s="222" t="b">
        <v>0</v>
      </c>
      <c r="P225" s="222" t="b">
        <v>0</v>
      </c>
      <c r="Q225" s="222" t="b">
        <v>0</v>
      </c>
      <c r="R225" s="222" t="b">
        <v>0</v>
      </c>
      <c r="S225" s="222" t="b">
        <v>0</v>
      </c>
      <c r="T225" s="222" t="b">
        <v>0</v>
      </c>
      <c r="U225" s="222" t="b">
        <v>0</v>
      </c>
      <c r="V225" s="222" t="b">
        <v>0</v>
      </c>
      <c r="W225" s="222" t="b">
        <v>0</v>
      </c>
      <c r="X225" s="222" t="b">
        <v>0</v>
      </c>
      <c r="Y225" s="222" t="b">
        <v>0</v>
      </c>
      <c r="Z225" s="222" t="b">
        <v>0</v>
      </c>
      <c r="AA225" s="222" t="b">
        <v>0</v>
      </c>
    </row>
    <row r="226" spans="1:27" ht="13.2">
      <c r="A226" s="222" t="s">
        <v>361</v>
      </c>
      <c r="B226" s="222" t="b">
        <v>0</v>
      </c>
      <c r="C226" s="222" t="b">
        <v>0</v>
      </c>
      <c r="D226" s="222" t="b">
        <v>0</v>
      </c>
      <c r="E226" s="222" t="b">
        <v>0</v>
      </c>
      <c r="F226" s="222" t="b">
        <v>0</v>
      </c>
      <c r="G226" s="222" t="b">
        <v>0</v>
      </c>
      <c r="H226" s="222" t="b">
        <v>0</v>
      </c>
      <c r="I226" s="222" t="b">
        <v>0</v>
      </c>
      <c r="J226" s="222" t="b">
        <v>0</v>
      </c>
      <c r="K226" s="222" t="b">
        <v>0</v>
      </c>
      <c r="L226" s="222" t="b">
        <v>0</v>
      </c>
      <c r="M226" s="222" t="b">
        <v>0</v>
      </c>
      <c r="N226" s="222" t="b">
        <v>0</v>
      </c>
      <c r="O226" s="222" t="b">
        <v>0</v>
      </c>
      <c r="P226" s="222" t="b">
        <v>0</v>
      </c>
      <c r="Q226" s="222" t="b">
        <v>0</v>
      </c>
      <c r="R226" s="222" t="b">
        <v>0</v>
      </c>
      <c r="S226" s="222" t="b">
        <v>0</v>
      </c>
      <c r="T226" s="222" t="b">
        <v>0</v>
      </c>
      <c r="U226" s="222" t="b">
        <v>0</v>
      </c>
      <c r="V226" s="222" t="b">
        <v>0</v>
      </c>
      <c r="W226" s="222" t="b">
        <v>0</v>
      </c>
      <c r="X226" s="222" t="b">
        <v>0</v>
      </c>
      <c r="Y226" s="222" t="b">
        <v>0</v>
      </c>
      <c r="Z226" s="222" t="b">
        <v>0</v>
      </c>
      <c r="AA226" s="222" t="b">
        <v>0</v>
      </c>
    </row>
    <row r="227" spans="1:27" ht="13.2">
      <c r="A227" s="222" t="s">
        <v>837</v>
      </c>
      <c r="B227" s="222" t="b">
        <v>0</v>
      </c>
      <c r="C227" s="222" t="b">
        <v>0</v>
      </c>
      <c r="D227" s="222" t="b">
        <v>0</v>
      </c>
      <c r="E227" s="222" t="b">
        <v>0</v>
      </c>
      <c r="F227" s="222" t="b">
        <v>0</v>
      </c>
      <c r="G227" s="222" t="b">
        <v>0</v>
      </c>
      <c r="H227" s="222" t="b">
        <v>0</v>
      </c>
      <c r="I227" s="222" t="b">
        <v>0</v>
      </c>
      <c r="J227" s="222" t="b">
        <v>0</v>
      </c>
      <c r="K227" s="222" t="b">
        <v>0</v>
      </c>
      <c r="L227" s="222" t="b">
        <v>0</v>
      </c>
      <c r="M227" s="222" t="b">
        <v>0</v>
      </c>
      <c r="N227" s="222" t="b">
        <v>0</v>
      </c>
      <c r="O227" s="222" t="b">
        <v>0</v>
      </c>
      <c r="P227" s="222" t="b">
        <v>0</v>
      </c>
      <c r="Q227" s="222" t="b">
        <v>0</v>
      </c>
      <c r="R227" s="222" t="b">
        <v>0</v>
      </c>
      <c r="S227" s="222" t="b">
        <v>0</v>
      </c>
      <c r="T227" s="222" t="b">
        <v>0</v>
      </c>
      <c r="U227" s="222" t="b">
        <v>0</v>
      </c>
      <c r="V227" s="222" t="b">
        <v>0</v>
      </c>
      <c r="W227" s="222" t="b">
        <v>0</v>
      </c>
      <c r="X227" s="222" t="b">
        <v>0</v>
      </c>
      <c r="Y227" s="222" t="b">
        <v>0</v>
      </c>
      <c r="Z227" s="222" t="b">
        <v>0</v>
      </c>
      <c r="AA227" s="222" t="b">
        <v>0</v>
      </c>
    </row>
    <row r="228" spans="1:27" ht="13.2">
      <c r="A228" s="222" t="s">
        <v>838</v>
      </c>
      <c r="B228" s="222" t="b">
        <v>0</v>
      </c>
      <c r="C228" s="222" t="b">
        <v>0</v>
      </c>
      <c r="D228" s="222" t="b">
        <v>0</v>
      </c>
      <c r="E228" s="222" t="b">
        <v>0</v>
      </c>
      <c r="F228" s="222" t="b">
        <v>0</v>
      </c>
      <c r="G228" s="222" t="b">
        <v>0</v>
      </c>
      <c r="H228" s="222" t="b">
        <v>0</v>
      </c>
      <c r="I228" s="222" t="b">
        <v>0</v>
      </c>
      <c r="J228" s="222" t="b">
        <v>0</v>
      </c>
      <c r="K228" s="222" t="b">
        <v>0</v>
      </c>
      <c r="L228" s="222" t="b">
        <v>0</v>
      </c>
      <c r="M228" s="222" t="b">
        <v>0</v>
      </c>
      <c r="N228" s="222" t="b">
        <v>0</v>
      </c>
      <c r="O228" s="222" t="b">
        <v>0</v>
      </c>
      <c r="P228" s="222" t="b">
        <v>0</v>
      </c>
      <c r="Q228" s="222" t="b">
        <v>0</v>
      </c>
      <c r="R228" s="222" t="b">
        <v>0</v>
      </c>
      <c r="S228" s="222" t="b">
        <v>0</v>
      </c>
      <c r="T228" s="222" t="b">
        <v>0</v>
      </c>
      <c r="U228" s="222" t="b">
        <v>0</v>
      </c>
      <c r="V228" s="222" t="b">
        <v>0</v>
      </c>
      <c r="W228" s="222" t="b">
        <v>0</v>
      </c>
      <c r="X228" s="222" t="b">
        <v>0</v>
      </c>
      <c r="Y228" s="222" t="b">
        <v>0</v>
      </c>
      <c r="Z228" s="222" t="b">
        <v>0</v>
      </c>
      <c r="AA228" s="222" t="b">
        <v>0</v>
      </c>
    </row>
    <row r="229" spans="1:27" ht="13.2">
      <c r="A229" s="222" t="s">
        <v>839</v>
      </c>
      <c r="B229" s="222" t="b">
        <v>0</v>
      </c>
      <c r="C229" s="222" t="b">
        <v>0</v>
      </c>
      <c r="D229" s="222" t="b">
        <v>0</v>
      </c>
      <c r="E229" s="222" t="b">
        <v>0</v>
      </c>
      <c r="F229" s="222" t="b">
        <v>0</v>
      </c>
      <c r="G229" s="222" t="b">
        <v>0</v>
      </c>
      <c r="H229" s="222" t="b">
        <v>0</v>
      </c>
      <c r="I229" s="222" t="b">
        <v>0</v>
      </c>
      <c r="J229" s="222" t="b">
        <v>0</v>
      </c>
      <c r="K229" s="222" t="b">
        <v>0</v>
      </c>
      <c r="L229" s="222" t="b">
        <v>0</v>
      </c>
      <c r="M229" s="222" t="b">
        <v>0</v>
      </c>
      <c r="N229" s="222" t="b">
        <v>0</v>
      </c>
      <c r="O229" s="222" t="b">
        <v>0</v>
      </c>
      <c r="P229" s="222" t="b">
        <v>0</v>
      </c>
      <c r="Q229" s="222" t="b">
        <v>0</v>
      </c>
      <c r="R229" s="222" t="b">
        <v>0</v>
      </c>
      <c r="S229" s="222" t="b">
        <v>0</v>
      </c>
      <c r="T229" s="222" t="b">
        <v>0</v>
      </c>
      <c r="U229" s="222" t="b">
        <v>0</v>
      </c>
      <c r="V229" s="222" t="b">
        <v>0</v>
      </c>
      <c r="W229" s="222" t="b">
        <v>0</v>
      </c>
      <c r="X229" s="222" t="b">
        <v>0</v>
      </c>
      <c r="Y229" s="222" t="b">
        <v>0</v>
      </c>
      <c r="Z229" s="222" t="b">
        <v>0</v>
      </c>
      <c r="AA229" s="222" t="b">
        <v>0</v>
      </c>
    </row>
    <row r="230" spans="1:27" ht="13.2">
      <c r="A230" s="222" t="s">
        <v>840</v>
      </c>
      <c r="B230" s="222" t="b">
        <v>0</v>
      </c>
      <c r="C230" s="222" t="b">
        <v>0</v>
      </c>
      <c r="D230" s="222" t="b">
        <v>0</v>
      </c>
      <c r="E230" s="222" t="b">
        <v>0</v>
      </c>
      <c r="F230" s="222" t="b">
        <v>0</v>
      </c>
      <c r="G230" s="222" t="b">
        <v>0</v>
      </c>
      <c r="H230" s="222" t="b">
        <v>0</v>
      </c>
      <c r="I230" s="222" t="b">
        <v>0</v>
      </c>
      <c r="J230" s="222" t="b">
        <v>0</v>
      </c>
      <c r="K230" s="222" t="b">
        <v>0</v>
      </c>
      <c r="L230" s="222" t="b">
        <v>0</v>
      </c>
      <c r="M230" s="222" t="b">
        <v>0</v>
      </c>
      <c r="N230" s="222" t="b">
        <v>0</v>
      </c>
      <c r="O230" s="222" t="b">
        <v>0</v>
      </c>
      <c r="P230" s="222" t="b">
        <v>0</v>
      </c>
      <c r="Q230" s="222" t="b">
        <v>0</v>
      </c>
      <c r="R230" s="222" t="b">
        <v>0</v>
      </c>
      <c r="S230" s="222" t="b">
        <v>0</v>
      </c>
      <c r="T230" s="222" t="b">
        <v>0</v>
      </c>
      <c r="U230" s="222" t="b">
        <v>0</v>
      </c>
      <c r="V230" s="222" t="b">
        <v>0</v>
      </c>
      <c r="W230" s="222" t="b">
        <v>0</v>
      </c>
      <c r="X230" s="222" t="b">
        <v>0</v>
      </c>
      <c r="Y230" s="222" t="b">
        <v>0</v>
      </c>
      <c r="Z230" s="222" t="b">
        <v>0</v>
      </c>
      <c r="AA230" s="222" t="b">
        <v>0</v>
      </c>
    </row>
    <row r="231" spans="1:27" ht="13.2">
      <c r="A231" s="222" t="s">
        <v>841</v>
      </c>
      <c r="B231" s="222" t="b">
        <v>0</v>
      </c>
      <c r="C231" s="222" t="b">
        <v>0</v>
      </c>
      <c r="D231" s="222" t="b">
        <v>0</v>
      </c>
      <c r="E231" s="222" t="b">
        <v>0</v>
      </c>
      <c r="F231" s="222" t="b">
        <v>0</v>
      </c>
      <c r="G231" s="222" t="b">
        <v>0</v>
      </c>
      <c r="H231" s="222" t="b">
        <v>0</v>
      </c>
      <c r="I231" s="222" t="b">
        <v>0</v>
      </c>
      <c r="J231" s="222" t="b">
        <v>0</v>
      </c>
      <c r="K231" s="222" t="b">
        <v>0</v>
      </c>
      <c r="L231" s="222" t="b">
        <v>0</v>
      </c>
      <c r="M231" s="222" t="b">
        <v>0</v>
      </c>
      <c r="N231" s="222" t="b">
        <v>0</v>
      </c>
      <c r="O231" s="222" t="b">
        <v>0</v>
      </c>
      <c r="P231" s="222" t="b">
        <v>0</v>
      </c>
      <c r="Q231" s="222" t="b">
        <v>0</v>
      </c>
      <c r="R231" s="222" t="b">
        <v>0</v>
      </c>
      <c r="S231" s="222" t="b">
        <v>0</v>
      </c>
      <c r="T231" s="222" t="b">
        <v>0</v>
      </c>
      <c r="U231" s="222" t="b">
        <v>0</v>
      </c>
      <c r="V231" s="222" t="b">
        <v>0</v>
      </c>
      <c r="W231" s="222" t="b">
        <v>0</v>
      </c>
      <c r="X231" s="222" t="b">
        <v>0</v>
      </c>
      <c r="Y231" s="222" t="b">
        <v>0</v>
      </c>
      <c r="Z231" s="222" t="b">
        <v>0</v>
      </c>
      <c r="AA231" s="222" t="b">
        <v>0</v>
      </c>
    </row>
    <row r="232" spans="1:27" ht="13.2">
      <c r="A232" s="222" t="s">
        <v>842</v>
      </c>
      <c r="B232" s="222" t="b">
        <v>0</v>
      </c>
      <c r="C232" s="222" t="b">
        <v>0</v>
      </c>
      <c r="D232" s="222" t="b">
        <v>0</v>
      </c>
      <c r="E232" s="222" t="b">
        <v>0</v>
      </c>
      <c r="F232" s="222" t="b">
        <v>0</v>
      </c>
      <c r="G232" s="222" t="b">
        <v>0</v>
      </c>
      <c r="H232" s="222" t="b">
        <v>0</v>
      </c>
      <c r="I232" s="222" t="b">
        <v>0</v>
      </c>
      <c r="J232" s="222" t="b">
        <v>0</v>
      </c>
      <c r="K232" s="222" t="b">
        <v>0</v>
      </c>
      <c r="L232" s="222" t="b">
        <v>0</v>
      </c>
      <c r="M232" s="222" t="b">
        <v>0</v>
      </c>
      <c r="N232" s="222" t="b">
        <v>0</v>
      </c>
      <c r="O232" s="222" t="b">
        <v>0</v>
      </c>
      <c r="P232" s="222" t="b">
        <v>0</v>
      </c>
      <c r="Q232" s="222" t="b">
        <v>0</v>
      </c>
      <c r="R232" s="222" t="b">
        <v>0</v>
      </c>
      <c r="S232" s="222" t="b">
        <v>0</v>
      </c>
      <c r="T232" s="222" t="b">
        <v>0</v>
      </c>
      <c r="U232" s="222" t="b">
        <v>0</v>
      </c>
      <c r="V232" s="222" t="b">
        <v>0</v>
      </c>
      <c r="W232" s="222" t="b">
        <v>0</v>
      </c>
      <c r="X232" s="222" t="b">
        <v>0</v>
      </c>
      <c r="Y232" s="222" t="b">
        <v>0</v>
      </c>
      <c r="Z232" s="222" t="b">
        <v>0</v>
      </c>
      <c r="AA232" s="222" t="b">
        <v>0</v>
      </c>
    </row>
    <row r="233" spans="1:27" ht="13.2">
      <c r="A233" s="222" t="s">
        <v>843</v>
      </c>
      <c r="B233" s="222" t="b">
        <v>0</v>
      </c>
      <c r="C233" s="222" t="b">
        <v>0</v>
      </c>
      <c r="D233" s="222" t="b">
        <v>0</v>
      </c>
      <c r="E233" s="222" t="b">
        <v>0</v>
      </c>
      <c r="F233" s="222" t="b">
        <v>0</v>
      </c>
      <c r="G233" s="222" t="b">
        <v>0</v>
      </c>
      <c r="H233" s="222" t="b">
        <v>0</v>
      </c>
      <c r="I233" s="222" t="b">
        <v>0</v>
      </c>
      <c r="J233" s="222" t="b">
        <v>0</v>
      </c>
      <c r="K233" s="222" t="b">
        <v>0</v>
      </c>
      <c r="L233" s="222" t="b">
        <v>0</v>
      </c>
      <c r="M233" s="222" t="b">
        <v>0</v>
      </c>
      <c r="N233" s="222" t="b">
        <v>0</v>
      </c>
      <c r="O233" s="222" t="b">
        <v>0</v>
      </c>
      <c r="P233" s="222" t="b">
        <v>0</v>
      </c>
      <c r="Q233" s="222" t="b">
        <v>0</v>
      </c>
      <c r="R233" s="222" t="b">
        <v>0</v>
      </c>
      <c r="S233" s="222" t="b">
        <v>0</v>
      </c>
      <c r="T233" s="222" t="b">
        <v>0</v>
      </c>
      <c r="U233" s="222" t="b">
        <v>0</v>
      </c>
      <c r="V233" s="222" t="b">
        <v>0</v>
      </c>
      <c r="W233" s="222" t="b">
        <v>0</v>
      </c>
      <c r="X233" s="222" t="b">
        <v>0</v>
      </c>
      <c r="Y233" s="222" t="b">
        <v>0</v>
      </c>
      <c r="Z233" s="222" t="b">
        <v>0</v>
      </c>
      <c r="AA233" s="222" t="b">
        <v>0</v>
      </c>
    </row>
    <row r="234" spans="1:27" ht="13.2">
      <c r="A234" s="222" t="s">
        <v>844</v>
      </c>
      <c r="B234" s="222" t="b">
        <v>0</v>
      </c>
      <c r="C234" s="222" t="b">
        <v>0</v>
      </c>
      <c r="D234" s="222" t="b">
        <v>0</v>
      </c>
      <c r="E234" s="222" t="b">
        <v>0</v>
      </c>
      <c r="F234" s="222" t="b">
        <v>0</v>
      </c>
      <c r="G234" s="222" t="b">
        <v>0</v>
      </c>
      <c r="H234" s="222" t="b">
        <v>0</v>
      </c>
      <c r="I234" s="222" t="b">
        <v>0</v>
      </c>
      <c r="J234" s="222" t="b">
        <v>0</v>
      </c>
      <c r="K234" s="222" t="b">
        <v>0</v>
      </c>
      <c r="L234" s="222" t="b">
        <v>0</v>
      </c>
      <c r="M234" s="222" t="b">
        <v>0</v>
      </c>
      <c r="N234" s="222" t="b">
        <v>0</v>
      </c>
      <c r="O234" s="222" t="b">
        <v>0</v>
      </c>
      <c r="P234" s="222" t="b">
        <v>0</v>
      </c>
      <c r="Q234" s="222" t="b">
        <v>0</v>
      </c>
      <c r="R234" s="222" t="b">
        <v>0</v>
      </c>
      <c r="S234" s="222" t="b">
        <v>0</v>
      </c>
      <c r="T234" s="222" t="b">
        <v>0</v>
      </c>
      <c r="U234" s="222" t="b">
        <v>0</v>
      </c>
      <c r="V234" s="222" t="b">
        <v>0</v>
      </c>
      <c r="W234" s="222" t="b">
        <v>0</v>
      </c>
      <c r="X234" s="222" t="b">
        <v>0</v>
      </c>
      <c r="Y234" s="222" t="b">
        <v>0</v>
      </c>
      <c r="Z234" s="222" t="b">
        <v>0</v>
      </c>
      <c r="AA234" s="222" t="b">
        <v>0</v>
      </c>
    </row>
    <row r="235" spans="1:27" ht="13.2">
      <c r="A235" s="222" t="s">
        <v>845</v>
      </c>
      <c r="B235" s="222" t="b">
        <v>0</v>
      </c>
      <c r="C235" s="222" t="b">
        <v>0</v>
      </c>
      <c r="D235" s="222" t="b">
        <v>0</v>
      </c>
      <c r="E235" s="222" t="b">
        <v>0</v>
      </c>
      <c r="F235" s="222" t="b">
        <v>0</v>
      </c>
      <c r="G235" s="222" t="b">
        <v>0</v>
      </c>
      <c r="H235" s="222" t="b">
        <v>0</v>
      </c>
      <c r="I235" s="222" t="b">
        <v>0</v>
      </c>
      <c r="J235" s="222" t="b">
        <v>0</v>
      </c>
      <c r="K235" s="222" t="b">
        <v>0</v>
      </c>
      <c r="L235" s="222" t="b">
        <v>0</v>
      </c>
      <c r="M235" s="222" t="b">
        <v>0</v>
      </c>
      <c r="N235" s="222" t="b">
        <v>0</v>
      </c>
      <c r="O235" s="222" t="b">
        <v>0</v>
      </c>
      <c r="P235" s="222" t="b">
        <v>0</v>
      </c>
      <c r="Q235" s="222" t="b">
        <v>0</v>
      </c>
      <c r="R235" s="222" t="b">
        <v>0</v>
      </c>
      <c r="S235" s="222" t="b">
        <v>0</v>
      </c>
      <c r="T235" s="222" t="b">
        <v>0</v>
      </c>
      <c r="U235" s="222" t="b">
        <v>0</v>
      </c>
      <c r="V235" s="222" t="b">
        <v>0</v>
      </c>
      <c r="W235" s="222" t="b">
        <v>0</v>
      </c>
      <c r="X235" s="222" t="b">
        <v>0</v>
      </c>
      <c r="Y235" s="222" t="b">
        <v>0</v>
      </c>
      <c r="Z235" s="222" t="b">
        <v>0</v>
      </c>
      <c r="AA235" s="222" t="b">
        <v>0</v>
      </c>
    </row>
    <row r="236" spans="1:27" ht="13.2">
      <c r="A236" s="222" t="s">
        <v>846</v>
      </c>
      <c r="B236" s="222" t="b">
        <v>0</v>
      </c>
      <c r="C236" s="222" t="b">
        <v>0</v>
      </c>
      <c r="D236" s="222" t="b">
        <v>0</v>
      </c>
      <c r="E236" s="222" t="b">
        <v>0</v>
      </c>
      <c r="F236" s="222" t="b">
        <v>0</v>
      </c>
      <c r="G236" s="222" t="b">
        <v>0</v>
      </c>
      <c r="H236" s="222" t="b">
        <v>0</v>
      </c>
      <c r="I236" s="222" t="b">
        <v>0</v>
      </c>
      <c r="J236" s="222" t="b">
        <v>0</v>
      </c>
      <c r="K236" s="222" t="b">
        <v>0</v>
      </c>
      <c r="L236" s="222" t="b">
        <v>0</v>
      </c>
      <c r="M236" s="222" t="b">
        <v>0</v>
      </c>
      <c r="N236" s="222" t="b">
        <v>0</v>
      </c>
      <c r="O236" s="222" t="b">
        <v>0</v>
      </c>
      <c r="P236" s="222" t="b">
        <v>0</v>
      </c>
      <c r="Q236" s="222" t="b">
        <v>0</v>
      </c>
      <c r="R236" s="222" t="b">
        <v>0</v>
      </c>
      <c r="S236" s="222" t="b">
        <v>0</v>
      </c>
      <c r="T236" s="222" t="b">
        <v>0</v>
      </c>
      <c r="U236" s="222" t="b">
        <v>0</v>
      </c>
      <c r="V236" s="222" t="b">
        <v>0</v>
      </c>
      <c r="W236" s="222" t="b">
        <v>0</v>
      </c>
      <c r="X236" s="222" t="b">
        <v>0</v>
      </c>
      <c r="Y236" s="222" t="b">
        <v>0</v>
      </c>
      <c r="Z236" s="222" t="b">
        <v>0</v>
      </c>
      <c r="AA236" s="222" t="b">
        <v>0</v>
      </c>
    </row>
    <row r="237" spans="1:27" ht="13.2">
      <c r="A237" s="222" t="s">
        <v>847</v>
      </c>
      <c r="B237" s="222" t="b">
        <v>0</v>
      </c>
      <c r="C237" s="222" t="b">
        <v>0</v>
      </c>
      <c r="D237" s="222" t="b">
        <v>0</v>
      </c>
      <c r="E237" s="222" t="b">
        <v>0</v>
      </c>
      <c r="F237" s="222" t="b">
        <v>0</v>
      </c>
      <c r="G237" s="222" t="b">
        <v>0</v>
      </c>
      <c r="H237" s="222" t="b">
        <v>0</v>
      </c>
      <c r="I237" s="222" t="b">
        <v>0</v>
      </c>
      <c r="J237" s="222" t="b">
        <v>0</v>
      </c>
      <c r="K237" s="222" t="b">
        <v>0</v>
      </c>
      <c r="L237" s="222" t="b">
        <v>0</v>
      </c>
      <c r="M237" s="222" t="b">
        <v>0</v>
      </c>
      <c r="N237" s="222" t="b">
        <v>0</v>
      </c>
      <c r="O237" s="222" t="b">
        <v>0</v>
      </c>
      <c r="P237" s="222" t="b">
        <v>0</v>
      </c>
      <c r="Q237" s="222" t="b">
        <v>0</v>
      </c>
      <c r="R237" s="222" t="b">
        <v>0</v>
      </c>
      <c r="S237" s="222" t="b">
        <v>0</v>
      </c>
      <c r="T237" s="222" t="b">
        <v>0</v>
      </c>
      <c r="U237" s="222" t="b">
        <v>0</v>
      </c>
      <c r="V237" s="222" t="b">
        <v>0</v>
      </c>
      <c r="W237" s="222" t="b">
        <v>0</v>
      </c>
      <c r="X237" s="222" t="b">
        <v>0</v>
      </c>
      <c r="Y237" s="222" t="b">
        <v>0</v>
      </c>
      <c r="Z237" s="222" t="b">
        <v>0</v>
      </c>
      <c r="AA237" s="222" t="b">
        <v>0</v>
      </c>
    </row>
    <row r="238" spans="1:27" ht="13.2">
      <c r="A238" s="222" t="s">
        <v>848</v>
      </c>
      <c r="B238" s="222" t="b">
        <v>0</v>
      </c>
      <c r="C238" s="222" t="b">
        <v>0</v>
      </c>
      <c r="D238" s="222" t="b">
        <v>0</v>
      </c>
      <c r="E238" s="222" t="b">
        <v>0</v>
      </c>
      <c r="F238" s="222" t="b">
        <v>0</v>
      </c>
      <c r="G238" s="222" t="b">
        <v>0</v>
      </c>
      <c r="H238" s="222" t="b">
        <v>0</v>
      </c>
      <c r="I238" s="222" t="b">
        <v>0</v>
      </c>
      <c r="J238" s="222" t="b">
        <v>0</v>
      </c>
      <c r="K238" s="222" t="b">
        <v>0</v>
      </c>
      <c r="L238" s="222" t="b">
        <v>0</v>
      </c>
      <c r="M238" s="222" t="b">
        <v>0</v>
      </c>
      <c r="N238" s="222" t="b">
        <v>0</v>
      </c>
      <c r="O238" s="222" t="b">
        <v>0</v>
      </c>
      <c r="P238" s="222" t="b">
        <v>0</v>
      </c>
      <c r="Q238" s="222" t="b">
        <v>0</v>
      </c>
      <c r="R238" s="222" t="b">
        <v>0</v>
      </c>
      <c r="S238" s="222" t="b">
        <v>0</v>
      </c>
      <c r="T238" s="222" t="b">
        <v>0</v>
      </c>
      <c r="U238" s="222" t="b">
        <v>0</v>
      </c>
      <c r="V238" s="222" t="b">
        <v>0</v>
      </c>
      <c r="W238" s="222" t="b">
        <v>0</v>
      </c>
      <c r="X238" s="222" t="b">
        <v>0</v>
      </c>
      <c r="Y238" s="222" t="b">
        <v>0</v>
      </c>
      <c r="Z238" s="222" t="b">
        <v>0</v>
      </c>
      <c r="AA238" s="222" t="b">
        <v>0</v>
      </c>
    </row>
    <row r="239" spans="1:27" ht="13.2">
      <c r="A239" s="222" t="s">
        <v>849</v>
      </c>
      <c r="B239" s="222" t="b">
        <v>0</v>
      </c>
      <c r="C239" s="222" t="b">
        <v>0</v>
      </c>
      <c r="D239" s="222" t="b">
        <v>0</v>
      </c>
      <c r="E239" s="222" t="b">
        <v>0</v>
      </c>
      <c r="F239" s="222" t="b">
        <v>0</v>
      </c>
      <c r="G239" s="222" t="b">
        <v>0</v>
      </c>
      <c r="H239" s="222" t="b">
        <v>0</v>
      </c>
      <c r="I239" s="222" t="b">
        <v>0</v>
      </c>
      <c r="J239" s="222" t="b">
        <v>0</v>
      </c>
      <c r="K239" s="222" t="b">
        <v>0</v>
      </c>
      <c r="L239" s="222" t="b">
        <v>0</v>
      </c>
      <c r="M239" s="222" t="b">
        <v>0</v>
      </c>
      <c r="N239" s="222" t="b">
        <v>0</v>
      </c>
      <c r="O239" s="222" t="b">
        <v>0</v>
      </c>
      <c r="P239" s="222" t="b">
        <v>0</v>
      </c>
      <c r="Q239" s="222" t="b">
        <v>0</v>
      </c>
      <c r="R239" s="222" t="b">
        <v>0</v>
      </c>
      <c r="S239" s="222" t="b">
        <v>0</v>
      </c>
      <c r="T239" s="222" t="b">
        <v>0</v>
      </c>
      <c r="U239" s="222" t="b">
        <v>0</v>
      </c>
      <c r="V239" s="222" t="b">
        <v>0</v>
      </c>
      <c r="W239" s="222" t="b">
        <v>0</v>
      </c>
      <c r="X239" s="222" t="b">
        <v>0</v>
      </c>
      <c r="Y239" s="222" t="b">
        <v>0</v>
      </c>
      <c r="Z239" s="222" t="b">
        <v>0</v>
      </c>
      <c r="AA239" s="222" t="b">
        <v>0</v>
      </c>
    </row>
    <row r="240" spans="1:27" ht="13.2">
      <c r="A240" s="222" t="s">
        <v>850</v>
      </c>
      <c r="B240" s="222" t="b">
        <v>0</v>
      </c>
      <c r="C240" s="222" t="b">
        <v>0</v>
      </c>
      <c r="D240" s="222" t="b">
        <v>0</v>
      </c>
      <c r="E240" s="222" t="b">
        <v>0</v>
      </c>
      <c r="F240" s="222" t="b">
        <v>0</v>
      </c>
      <c r="G240" s="222" t="b">
        <v>0</v>
      </c>
      <c r="H240" s="222" t="b">
        <v>0</v>
      </c>
      <c r="I240" s="222" t="b">
        <v>0</v>
      </c>
      <c r="J240" s="222" t="b">
        <v>0</v>
      </c>
      <c r="K240" s="222" t="b">
        <v>0</v>
      </c>
      <c r="L240" s="222" t="b">
        <v>0</v>
      </c>
      <c r="M240" s="222" t="b">
        <v>0</v>
      </c>
      <c r="N240" s="222" t="b">
        <v>0</v>
      </c>
      <c r="O240" s="222" t="b">
        <v>0</v>
      </c>
      <c r="P240" s="222" t="b">
        <v>0</v>
      </c>
      <c r="Q240" s="222" t="b">
        <v>0</v>
      </c>
      <c r="R240" s="222" t="b">
        <v>0</v>
      </c>
      <c r="S240" s="222" t="b">
        <v>0</v>
      </c>
      <c r="T240" s="222" t="b">
        <v>0</v>
      </c>
      <c r="U240" s="222" t="b">
        <v>0</v>
      </c>
      <c r="V240" s="222" t="b">
        <v>0</v>
      </c>
      <c r="W240" s="222" t="b">
        <v>0</v>
      </c>
      <c r="X240" s="222" t="b">
        <v>0</v>
      </c>
      <c r="Y240" s="222" t="b">
        <v>0</v>
      </c>
      <c r="Z240" s="222" t="b">
        <v>0</v>
      </c>
      <c r="AA240" s="222" t="b">
        <v>0</v>
      </c>
    </row>
    <row r="241" spans="1:27" ht="13.2">
      <c r="A241" s="222" t="s">
        <v>851</v>
      </c>
      <c r="B241" s="222" t="b">
        <v>0</v>
      </c>
      <c r="C241" s="222" t="b">
        <v>0</v>
      </c>
      <c r="D241" s="222" t="b">
        <v>0</v>
      </c>
      <c r="E241" s="222" t="b">
        <v>0</v>
      </c>
      <c r="F241" s="222" t="b">
        <v>0</v>
      </c>
      <c r="G241" s="222" t="b">
        <v>0</v>
      </c>
      <c r="H241" s="222" t="b">
        <v>0</v>
      </c>
      <c r="I241" s="222" t="b">
        <v>0</v>
      </c>
      <c r="J241" s="222" t="b">
        <v>0</v>
      </c>
      <c r="K241" s="222" t="b">
        <v>0</v>
      </c>
      <c r="L241" s="222" t="b">
        <v>0</v>
      </c>
      <c r="M241" s="222" t="b">
        <v>0</v>
      </c>
      <c r="N241" s="222" t="b">
        <v>0</v>
      </c>
      <c r="O241" s="222" t="b">
        <v>0</v>
      </c>
      <c r="P241" s="222" t="b">
        <v>0</v>
      </c>
      <c r="Q241" s="222" t="b">
        <v>0</v>
      </c>
      <c r="R241" s="222" t="b">
        <v>0</v>
      </c>
      <c r="S241" s="222" t="b">
        <v>0</v>
      </c>
      <c r="T241" s="222" t="b">
        <v>0</v>
      </c>
      <c r="U241" s="222" t="b">
        <v>0</v>
      </c>
      <c r="V241" s="222" t="b">
        <v>0</v>
      </c>
      <c r="W241" s="222" t="b">
        <v>0</v>
      </c>
      <c r="X241" s="222" t="b">
        <v>0</v>
      </c>
      <c r="Y241" s="222" t="b">
        <v>0</v>
      </c>
      <c r="Z241" s="222" t="b">
        <v>0</v>
      </c>
      <c r="AA241" s="222" t="b">
        <v>0</v>
      </c>
    </row>
    <row r="242" spans="1:27" ht="13.2">
      <c r="A242" s="222" t="s">
        <v>852</v>
      </c>
      <c r="B242" s="222" t="b">
        <v>0</v>
      </c>
      <c r="C242" s="222" t="b">
        <v>0</v>
      </c>
      <c r="D242" s="222" t="b">
        <v>0</v>
      </c>
      <c r="E242" s="222" t="b">
        <v>0</v>
      </c>
      <c r="F242" s="222" t="b">
        <v>0</v>
      </c>
      <c r="G242" s="222" t="b">
        <v>0</v>
      </c>
      <c r="H242" s="222" t="b">
        <v>0</v>
      </c>
      <c r="I242" s="222" t="b">
        <v>0</v>
      </c>
      <c r="J242" s="222" t="b">
        <v>0</v>
      </c>
      <c r="K242" s="222" t="b">
        <v>0</v>
      </c>
      <c r="L242" s="222" t="b">
        <v>0</v>
      </c>
      <c r="M242" s="222" t="b">
        <v>0</v>
      </c>
      <c r="N242" s="222" t="b">
        <v>0</v>
      </c>
      <c r="O242" s="222" t="b">
        <v>0</v>
      </c>
      <c r="P242" s="222" t="b">
        <v>0</v>
      </c>
      <c r="Q242" s="222" t="b">
        <v>0</v>
      </c>
      <c r="R242" s="222" t="b">
        <v>0</v>
      </c>
      <c r="S242" s="222" t="b">
        <v>0</v>
      </c>
      <c r="T242" s="222" t="b">
        <v>0</v>
      </c>
      <c r="U242" s="222" t="b">
        <v>0</v>
      </c>
      <c r="V242" s="222" t="b">
        <v>0</v>
      </c>
      <c r="W242" s="222" t="b">
        <v>0</v>
      </c>
      <c r="X242" s="222" t="b">
        <v>0</v>
      </c>
      <c r="Y242" s="222" t="b">
        <v>0</v>
      </c>
      <c r="Z242" s="222" t="b">
        <v>0</v>
      </c>
      <c r="AA242" s="222" t="b">
        <v>0</v>
      </c>
    </row>
    <row r="243" spans="1:27" ht="13.2">
      <c r="A243" s="222" t="s">
        <v>853</v>
      </c>
      <c r="B243" s="222" t="b">
        <v>0</v>
      </c>
      <c r="C243" s="222" t="b">
        <v>0</v>
      </c>
      <c r="D243" s="222" t="b">
        <v>0</v>
      </c>
      <c r="E243" s="222" t="b">
        <v>0</v>
      </c>
      <c r="F243" s="222" t="b">
        <v>0</v>
      </c>
      <c r="G243" s="222" t="b">
        <v>0</v>
      </c>
      <c r="H243" s="222" t="b">
        <v>0</v>
      </c>
      <c r="I243" s="222" t="b">
        <v>0</v>
      </c>
      <c r="J243" s="222" t="b">
        <v>0</v>
      </c>
      <c r="K243" s="222" t="b">
        <v>0</v>
      </c>
      <c r="L243" s="222" t="b">
        <v>0</v>
      </c>
      <c r="M243" s="222" t="b">
        <v>0</v>
      </c>
      <c r="N243" s="222" t="b">
        <v>0</v>
      </c>
      <c r="O243" s="222" t="b">
        <v>0</v>
      </c>
      <c r="P243" s="222" t="b">
        <v>0</v>
      </c>
      <c r="Q243" s="222" t="b">
        <v>0</v>
      </c>
      <c r="R243" s="222" t="b">
        <v>0</v>
      </c>
      <c r="S243" s="222" t="b">
        <v>0</v>
      </c>
      <c r="T243" s="222" t="b">
        <v>0</v>
      </c>
      <c r="U243" s="222" t="b">
        <v>0</v>
      </c>
      <c r="V243" s="222" t="b">
        <v>0</v>
      </c>
      <c r="W243" s="222" t="b">
        <v>0</v>
      </c>
      <c r="X243" s="222" t="b">
        <v>0</v>
      </c>
      <c r="Y243" s="222" t="b">
        <v>0</v>
      </c>
      <c r="Z243" s="222" t="b">
        <v>0</v>
      </c>
      <c r="AA243" s="222" t="b">
        <v>0</v>
      </c>
    </row>
    <row r="244" spans="1:27" ht="13.2">
      <c r="A244" s="222" t="s">
        <v>854</v>
      </c>
      <c r="B244" s="222" t="b">
        <v>0</v>
      </c>
      <c r="C244" s="222" t="b">
        <v>0</v>
      </c>
      <c r="D244" s="222" t="b">
        <v>0</v>
      </c>
      <c r="E244" s="222" t="b">
        <v>0</v>
      </c>
      <c r="F244" s="222" t="b">
        <v>0</v>
      </c>
      <c r="G244" s="222" t="b">
        <v>0</v>
      </c>
      <c r="H244" s="222" t="b">
        <v>0</v>
      </c>
      <c r="I244" s="222" t="b">
        <v>0</v>
      </c>
      <c r="J244" s="222" t="b">
        <v>0</v>
      </c>
      <c r="K244" s="222" t="b">
        <v>0</v>
      </c>
      <c r="L244" s="222" t="b">
        <v>0</v>
      </c>
      <c r="M244" s="222" t="b">
        <v>0</v>
      </c>
      <c r="N244" s="222" t="b">
        <v>0</v>
      </c>
      <c r="O244" s="222" t="b">
        <v>0</v>
      </c>
      <c r="P244" s="222" t="b">
        <v>0</v>
      </c>
      <c r="Q244" s="222" t="b">
        <v>0</v>
      </c>
      <c r="R244" s="222" t="b">
        <v>0</v>
      </c>
      <c r="S244" s="222" t="b">
        <v>0</v>
      </c>
      <c r="T244" s="222" t="b">
        <v>0</v>
      </c>
      <c r="U244" s="222" t="b">
        <v>0</v>
      </c>
      <c r="V244" s="222" t="b">
        <v>0</v>
      </c>
      <c r="W244" s="222" t="b">
        <v>0</v>
      </c>
      <c r="X244" s="222" t="b">
        <v>0</v>
      </c>
      <c r="Y244" s="222" t="b">
        <v>0</v>
      </c>
      <c r="Z244" s="222" t="b">
        <v>0</v>
      </c>
      <c r="AA244" s="222" t="b">
        <v>0</v>
      </c>
    </row>
    <row r="245" spans="1:27" ht="13.2">
      <c r="A245" s="222" t="s">
        <v>855</v>
      </c>
      <c r="B245" s="222" t="b">
        <v>0</v>
      </c>
      <c r="C245" s="222" t="b">
        <v>0</v>
      </c>
      <c r="D245" s="222" t="b">
        <v>0</v>
      </c>
      <c r="E245" s="222" t="b">
        <v>0</v>
      </c>
      <c r="F245" s="222" t="b">
        <v>0</v>
      </c>
      <c r="G245" s="222" t="b">
        <v>0</v>
      </c>
      <c r="H245" s="222" t="b">
        <v>0</v>
      </c>
      <c r="I245" s="222" t="b">
        <v>0</v>
      </c>
      <c r="J245" s="222" t="b">
        <v>0</v>
      </c>
      <c r="K245" s="222" t="b">
        <v>0</v>
      </c>
      <c r="L245" s="222" t="b">
        <v>0</v>
      </c>
      <c r="M245" s="222" t="b">
        <v>0</v>
      </c>
      <c r="N245" s="222" t="b">
        <v>0</v>
      </c>
      <c r="O245" s="222" t="b">
        <v>0</v>
      </c>
      <c r="P245" s="222" t="b">
        <v>0</v>
      </c>
      <c r="Q245" s="222" t="b">
        <v>0</v>
      </c>
      <c r="R245" s="222" t="b">
        <v>0</v>
      </c>
      <c r="S245" s="222" t="b">
        <v>0</v>
      </c>
      <c r="T245" s="222" t="b">
        <v>0</v>
      </c>
      <c r="U245" s="222" t="b">
        <v>0</v>
      </c>
      <c r="V245" s="222" t="b">
        <v>0</v>
      </c>
      <c r="W245" s="222" t="b">
        <v>0</v>
      </c>
      <c r="X245" s="222" t="b">
        <v>0</v>
      </c>
      <c r="Y245" s="222" t="b">
        <v>0</v>
      </c>
      <c r="Z245" s="222" t="b">
        <v>0</v>
      </c>
      <c r="AA245" s="222" t="b">
        <v>0</v>
      </c>
    </row>
    <row r="246" spans="1:27" ht="13.2">
      <c r="A246" s="222" t="s">
        <v>856</v>
      </c>
      <c r="B246" s="222" t="b">
        <v>0</v>
      </c>
      <c r="C246" s="222" t="b">
        <v>0</v>
      </c>
      <c r="D246" s="222" t="b">
        <v>0</v>
      </c>
      <c r="E246" s="222" t="b">
        <v>0</v>
      </c>
      <c r="F246" s="222" t="b">
        <v>0</v>
      </c>
      <c r="G246" s="222" t="b">
        <v>0</v>
      </c>
      <c r="H246" s="222" t="b">
        <v>0</v>
      </c>
      <c r="I246" s="222" t="b">
        <v>0</v>
      </c>
      <c r="J246" s="222" t="b">
        <v>0</v>
      </c>
      <c r="K246" s="222" t="b">
        <v>0</v>
      </c>
      <c r="L246" s="222" t="b">
        <v>0</v>
      </c>
      <c r="M246" s="222" t="b">
        <v>0</v>
      </c>
      <c r="N246" s="222" t="b">
        <v>0</v>
      </c>
      <c r="O246" s="222" t="b">
        <v>0</v>
      </c>
      <c r="P246" s="222" t="b">
        <v>0</v>
      </c>
      <c r="Q246" s="222" t="b">
        <v>0</v>
      </c>
      <c r="R246" s="222" t="b">
        <v>0</v>
      </c>
      <c r="S246" s="222" t="b">
        <v>0</v>
      </c>
      <c r="T246" s="222" t="b">
        <v>0</v>
      </c>
      <c r="U246" s="222" t="b">
        <v>0</v>
      </c>
      <c r="V246" s="222" t="b">
        <v>0</v>
      </c>
      <c r="W246" s="222" t="b">
        <v>0</v>
      </c>
      <c r="X246" s="222" t="b">
        <v>0</v>
      </c>
      <c r="Y246" s="222" t="b">
        <v>0</v>
      </c>
      <c r="Z246" s="222" t="b">
        <v>0</v>
      </c>
      <c r="AA246" s="222" t="b">
        <v>0</v>
      </c>
    </row>
    <row r="247" spans="1:27" ht="13.2">
      <c r="A247" s="222" t="s">
        <v>857</v>
      </c>
      <c r="B247" s="222" t="b">
        <v>0</v>
      </c>
      <c r="C247" s="222" t="b">
        <v>0</v>
      </c>
      <c r="D247" s="222" t="b">
        <v>0</v>
      </c>
      <c r="E247" s="222" t="b">
        <v>0</v>
      </c>
      <c r="F247" s="222" t="b">
        <v>0</v>
      </c>
      <c r="G247" s="222" t="b">
        <v>0</v>
      </c>
      <c r="H247" s="222" t="b">
        <v>0</v>
      </c>
      <c r="I247" s="222" t="b">
        <v>0</v>
      </c>
      <c r="J247" s="222" t="b">
        <v>0</v>
      </c>
      <c r="K247" s="222" t="b">
        <v>0</v>
      </c>
      <c r="L247" s="222" t="b">
        <v>0</v>
      </c>
      <c r="M247" s="222" t="b">
        <v>0</v>
      </c>
      <c r="N247" s="222" t="b">
        <v>0</v>
      </c>
      <c r="O247" s="222" t="b">
        <v>0</v>
      </c>
      <c r="P247" s="222" t="b">
        <v>0</v>
      </c>
      <c r="Q247" s="222" t="b">
        <v>0</v>
      </c>
      <c r="R247" s="222" t="b">
        <v>0</v>
      </c>
      <c r="S247" s="222" t="b">
        <v>0</v>
      </c>
      <c r="T247" s="222" t="b">
        <v>0</v>
      </c>
      <c r="U247" s="222" t="b">
        <v>0</v>
      </c>
      <c r="V247" s="222" t="b">
        <v>0</v>
      </c>
      <c r="W247" s="222" t="b">
        <v>0</v>
      </c>
      <c r="X247" s="222" t="b">
        <v>0</v>
      </c>
      <c r="Y247" s="222" t="b">
        <v>0</v>
      </c>
      <c r="Z247" s="222" t="b">
        <v>0</v>
      </c>
      <c r="AA247" s="222" t="b">
        <v>0</v>
      </c>
    </row>
    <row r="248" spans="1:27" ht="13.2">
      <c r="A248" s="222" t="s">
        <v>858</v>
      </c>
      <c r="B248" s="222" t="b">
        <v>0</v>
      </c>
      <c r="C248" s="222" t="b">
        <v>0</v>
      </c>
      <c r="D248" s="222" t="b">
        <v>0</v>
      </c>
      <c r="E248" s="222" t="b">
        <v>0</v>
      </c>
      <c r="F248" s="222" t="b">
        <v>0</v>
      </c>
      <c r="G248" s="222" t="b">
        <v>0</v>
      </c>
      <c r="H248" s="222" t="b">
        <v>0</v>
      </c>
      <c r="I248" s="222" t="b">
        <v>0</v>
      </c>
      <c r="J248" s="222" t="b">
        <v>0</v>
      </c>
      <c r="K248" s="222" t="b">
        <v>0</v>
      </c>
      <c r="L248" s="222" t="b">
        <v>0</v>
      </c>
      <c r="M248" s="222" t="b">
        <v>0</v>
      </c>
      <c r="N248" s="222" t="b">
        <v>0</v>
      </c>
      <c r="O248" s="222" t="b">
        <v>0</v>
      </c>
      <c r="P248" s="222" t="b">
        <v>0</v>
      </c>
      <c r="Q248" s="222" t="b">
        <v>0</v>
      </c>
      <c r="R248" s="222" t="b">
        <v>0</v>
      </c>
      <c r="S248" s="222" t="b">
        <v>0</v>
      </c>
      <c r="T248" s="222" t="b">
        <v>0</v>
      </c>
      <c r="U248" s="222" t="b">
        <v>0</v>
      </c>
      <c r="V248" s="222" t="b">
        <v>0</v>
      </c>
      <c r="W248" s="222" t="b">
        <v>0</v>
      </c>
      <c r="X248" s="222" t="b">
        <v>0</v>
      </c>
      <c r="Y248" s="222" t="b">
        <v>0</v>
      </c>
      <c r="Z248" s="222" t="b">
        <v>0</v>
      </c>
      <c r="AA248" s="222" t="b">
        <v>0</v>
      </c>
    </row>
    <row r="249" spans="1:27" ht="13.2">
      <c r="A249" s="222" t="s">
        <v>346</v>
      </c>
      <c r="B249" s="222" t="b">
        <v>0</v>
      </c>
      <c r="C249" s="222" t="b">
        <v>0</v>
      </c>
      <c r="D249" s="222" t="b">
        <v>0</v>
      </c>
      <c r="E249" s="222" t="b">
        <v>0</v>
      </c>
      <c r="F249" s="222" t="b">
        <v>0</v>
      </c>
      <c r="G249" s="222" t="b">
        <v>0</v>
      </c>
      <c r="H249" s="222" t="b">
        <v>0</v>
      </c>
      <c r="I249" s="222" t="b">
        <v>0</v>
      </c>
      <c r="J249" s="222" t="b">
        <v>0</v>
      </c>
      <c r="K249" s="222" t="b">
        <v>0</v>
      </c>
      <c r="L249" s="222" t="b">
        <v>0</v>
      </c>
      <c r="M249" s="222" t="b">
        <v>0</v>
      </c>
      <c r="N249" s="222" t="b">
        <v>0</v>
      </c>
      <c r="O249" s="222" t="b">
        <v>0</v>
      </c>
      <c r="P249" s="222" t="b">
        <v>0</v>
      </c>
      <c r="Q249" s="222" t="b">
        <v>0</v>
      </c>
      <c r="R249" s="222" t="b">
        <v>0</v>
      </c>
      <c r="S249" s="222" t="b">
        <v>0</v>
      </c>
      <c r="T249" s="222" t="b">
        <v>0</v>
      </c>
      <c r="U249" s="222" t="b">
        <v>0</v>
      </c>
      <c r="V249" s="222" t="b">
        <v>0</v>
      </c>
      <c r="W249" s="222" t="b">
        <v>0</v>
      </c>
      <c r="X249" s="222" t="b">
        <v>0</v>
      </c>
      <c r="Y249" s="222" t="b">
        <v>0</v>
      </c>
      <c r="Z249" s="222" t="b">
        <v>0</v>
      </c>
      <c r="AA249" s="222" t="b">
        <v>0</v>
      </c>
    </row>
    <row r="250" spans="1:27" ht="13.2">
      <c r="A250" s="222" t="s">
        <v>859</v>
      </c>
      <c r="B250" s="222" t="b">
        <v>0</v>
      </c>
      <c r="C250" s="222" t="b">
        <v>0</v>
      </c>
      <c r="D250" s="222" t="b">
        <v>0</v>
      </c>
      <c r="E250" s="222" t="b">
        <v>0</v>
      </c>
      <c r="F250" s="222" t="b">
        <v>0</v>
      </c>
      <c r="G250" s="222" t="b">
        <v>0</v>
      </c>
      <c r="H250" s="222" t="b">
        <v>0</v>
      </c>
      <c r="I250" s="222" t="b">
        <v>0</v>
      </c>
      <c r="J250" s="222" t="b">
        <v>0</v>
      </c>
      <c r="K250" s="222" t="b">
        <v>0</v>
      </c>
      <c r="L250" s="222" t="b">
        <v>0</v>
      </c>
      <c r="M250" s="222" t="b">
        <v>0</v>
      </c>
      <c r="N250" s="222" t="b">
        <v>0</v>
      </c>
      <c r="O250" s="222" t="b">
        <v>0</v>
      </c>
      <c r="P250" s="222" t="b">
        <v>0</v>
      </c>
      <c r="Q250" s="222" t="b">
        <v>0</v>
      </c>
      <c r="R250" s="222" t="b">
        <v>0</v>
      </c>
      <c r="S250" s="222" t="b">
        <v>0</v>
      </c>
      <c r="T250" s="222" t="b">
        <v>0</v>
      </c>
      <c r="U250" s="222" t="b">
        <v>0</v>
      </c>
      <c r="V250" s="222" t="b">
        <v>0</v>
      </c>
      <c r="W250" s="222" t="b">
        <v>0</v>
      </c>
      <c r="X250" s="222" t="b">
        <v>0</v>
      </c>
      <c r="Y250" s="222" t="b">
        <v>0</v>
      </c>
      <c r="Z250" s="222" t="b">
        <v>0</v>
      </c>
      <c r="AA250" s="222" t="b">
        <v>0</v>
      </c>
    </row>
    <row r="251" spans="1:27" ht="13.2">
      <c r="A251" s="222" t="s">
        <v>860</v>
      </c>
      <c r="B251" s="222" t="b">
        <v>0</v>
      </c>
      <c r="C251" s="222" t="b">
        <v>0</v>
      </c>
      <c r="D251" s="222" t="b">
        <v>0</v>
      </c>
      <c r="E251" s="222" t="b">
        <v>0</v>
      </c>
      <c r="F251" s="222" t="b">
        <v>0</v>
      </c>
      <c r="G251" s="222" t="b">
        <v>0</v>
      </c>
      <c r="H251" s="222" t="b">
        <v>0</v>
      </c>
      <c r="I251" s="222" t="b">
        <v>0</v>
      </c>
      <c r="J251" s="222" t="b">
        <v>0</v>
      </c>
      <c r="K251" s="222" t="b">
        <v>0</v>
      </c>
      <c r="L251" s="222" t="b">
        <v>0</v>
      </c>
      <c r="M251" s="222" t="b">
        <v>0</v>
      </c>
      <c r="N251" s="222" t="b">
        <v>0</v>
      </c>
      <c r="O251" s="222" t="b">
        <v>0</v>
      </c>
      <c r="P251" s="222" t="b">
        <v>0</v>
      </c>
      <c r="Q251" s="222" t="b">
        <v>0</v>
      </c>
      <c r="R251" s="222" t="b">
        <v>0</v>
      </c>
      <c r="S251" s="222" t="b">
        <v>0</v>
      </c>
      <c r="T251" s="222" t="b">
        <v>0</v>
      </c>
      <c r="U251" s="222" t="b">
        <v>0</v>
      </c>
      <c r="V251" s="222" t="b">
        <v>0</v>
      </c>
      <c r="W251" s="222" t="b">
        <v>0</v>
      </c>
      <c r="X251" s="222" t="b">
        <v>0</v>
      </c>
      <c r="Y251" s="222" t="b">
        <v>0</v>
      </c>
      <c r="Z251" s="222" t="b">
        <v>0</v>
      </c>
      <c r="AA251" s="222" t="b">
        <v>0</v>
      </c>
    </row>
    <row r="252" spans="1:27" ht="13.2">
      <c r="A252" s="222" t="s">
        <v>861</v>
      </c>
      <c r="B252" s="222" t="b">
        <v>0</v>
      </c>
      <c r="C252" s="222" t="b">
        <v>0</v>
      </c>
      <c r="D252" s="222" t="b">
        <v>0</v>
      </c>
      <c r="E252" s="222" t="b">
        <v>0</v>
      </c>
      <c r="F252" s="222" t="b">
        <v>0</v>
      </c>
      <c r="G252" s="222" t="b">
        <v>0</v>
      </c>
      <c r="H252" s="222" t="b">
        <v>0</v>
      </c>
      <c r="I252" s="222" t="b">
        <v>0</v>
      </c>
      <c r="J252" s="222" t="b">
        <v>0</v>
      </c>
      <c r="K252" s="222" t="b">
        <v>0</v>
      </c>
      <c r="L252" s="222" t="b">
        <v>0</v>
      </c>
      <c r="M252" s="222" t="b">
        <v>0</v>
      </c>
      <c r="N252" s="222" t="b">
        <v>0</v>
      </c>
      <c r="O252" s="222" t="b">
        <v>0</v>
      </c>
      <c r="P252" s="222" t="b">
        <v>0</v>
      </c>
      <c r="Q252" s="222" t="b">
        <v>0</v>
      </c>
      <c r="R252" s="222" t="b">
        <v>0</v>
      </c>
      <c r="S252" s="222" t="b">
        <v>0</v>
      </c>
      <c r="T252" s="222" t="b">
        <v>0</v>
      </c>
      <c r="U252" s="222" t="b">
        <v>0</v>
      </c>
      <c r="V252" s="222" t="b">
        <v>0</v>
      </c>
      <c r="W252" s="222" t="b">
        <v>0</v>
      </c>
      <c r="X252" s="222" t="b">
        <v>0</v>
      </c>
      <c r="Y252" s="222" t="b">
        <v>0</v>
      </c>
      <c r="Z252" s="222" t="b">
        <v>0</v>
      </c>
      <c r="AA252" s="222" t="b">
        <v>0</v>
      </c>
    </row>
    <row r="253" spans="1:27" ht="13.2">
      <c r="A253" s="222" t="s">
        <v>199</v>
      </c>
      <c r="B253" s="222" t="b">
        <v>0</v>
      </c>
      <c r="C253" s="222" t="b">
        <v>0</v>
      </c>
      <c r="D253" s="222" t="b">
        <v>0</v>
      </c>
      <c r="E253" s="222" t="b">
        <v>0</v>
      </c>
      <c r="F253" s="222" t="b">
        <v>0</v>
      </c>
      <c r="G253" s="222" t="b">
        <v>0</v>
      </c>
      <c r="H253" s="222" t="b">
        <v>0</v>
      </c>
      <c r="I253" s="222" t="b">
        <v>0</v>
      </c>
      <c r="J253" s="222" t="b">
        <v>0</v>
      </c>
      <c r="K253" s="222" t="b">
        <v>1</v>
      </c>
      <c r="L253" s="222" t="b">
        <v>1</v>
      </c>
      <c r="M253" s="222" t="b">
        <v>1</v>
      </c>
      <c r="N253" s="222" t="b">
        <v>1</v>
      </c>
      <c r="O253" s="222" t="b">
        <v>1</v>
      </c>
      <c r="P253" s="222" t="b">
        <v>1</v>
      </c>
      <c r="Q253" s="222" t="b">
        <v>1</v>
      </c>
      <c r="R253" s="222" t="b">
        <v>1</v>
      </c>
      <c r="S253" s="222" t="b">
        <v>0</v>
      </c>
      <c r="T253" s="222" t="b">
        <v>1</v>
      </c>
      <c r="U253" s="222" t="b">
        <v>1</v>
      </c>
      <c r="V253" s="222" t="b">
        <v>1</v>
      </c>
      <c r="W253" s="222" t="b">
        <v>1</v>
      </c>
      <c r="X253" s="222" t="b">
        <v>1</v>
      </c>
      <c r="Y253" s="222" t="b">
        <v>1</v>
      </c>
      <c r="Z253" s="222" t="b">
        <v>1</v>
      </c>
      <c r="AA253" s="222" t="b">
        <v>1</v>
      </c>
    </row>
    <row r="254" spans="1:27" ht="13.2">
      <c r="A254" s="222" t="s">
        <v>862</v>
      </c>
      <c r="B254" s="222" t="b">
        <v>0</v>
      </c>
      <c r="C254" s="222" t="b">
        <v>0</v>
      </c>
      <c r="D254" s="222" t="b">
        <v>0</v>
      </c>
      <c r="E254" s="222" t="b">
        <v>0</v>
      </c>
      <c r="F254" s="222" t="b">
        <v>0</v>
      </c>
      <c r="G254" s="222" t="b">
        <v>0</v>
      </c>
      <c r="H254" s="222" t="b">
        <v>0</v>
      </c>
      <c r="I254" s="222" t="b">
        <v>0</v>
      </c>
      <c r="J254" s="222" t="b">
        <v>0</v>
      </c>
      <c r="K254" s="222" t="b">
        <v>0</v>
      </c>
      <c r="L254" s="222" t="b">
        <v>0</v>
      </c>
      <c r="M254" s="222" t="b">
        <v>0</v>
      </c>
      <c r="N254" s="222" t="b">
        <v>0</v>
      </c>
      <c r="O254" s="222" t="b">
        <v>0</v>
      </c>
      <c r="P254" s="222" t="b">
        <v>0</v>
      </c>
      <c r="Q254" s="222" t="b">
        <v>0</v>
      </c>
      <c r="R254" s="222" t="b">
        <v>0</v>
      </c>
      <c r="S254" s="222" t="b">
        <v>0</v>
      </c>
      <c r="T254" s="222" t="b">
        <v>0</v>
      </c>
      <c r="U254" s="222" t="b">
        <v>0</v>
      </c>
      <c r="V254" s="222" t="b">
        <v>0</v>
      </c>
      <c r="W254" s="222" t="b">
        <v>0</v>
      </c>
      <c r="X254" s="222" t="b">
        <v>0</v>
      </c>
      <c r="Y254" s="222" t="b">
        <v>0</v>
      </c>
      <c r="Z254" s="222" t="b">
        <v>0</v>
      </c>
      <c r="AA254" s="222" t="b">
        <v>0</v>
      </c>
    </row>
    <row r="255" spans="1:27" ht="13.2">
      <c r="A255" s="222" t="s">
        <v>116</v>
      </c>
      <c r="B255" s="222" t="b">
        <v>0</v>
      </c>
      <c r="C255" s="222" t="b">
        <v>0</v>
      </c>
      <c r="D255" s="222" t="b">
        <v>0</v>
      </c>
      <c r="E255" s="222" t="b">
        <v>0</v>
      </c>
      <c r="F255" s="222" t="b">
        <v>0</v>
      </c>
      <c r="G255" s="222" t="b">
        <v>0</v>
      </c>
      <c r="H255" s="222" t="b">
        <v>0</v>
      </c>
      <c r="I255" s="222" t="b">
        <v>0</v>
      </c>
      <c r="J255" s="222" t="b">
        <v>0</v>
      </c>
      <c r="K255" s="222" t="b">
        <v>0</v>
      </c>
      <c r="L255" s="222" t="b">
        <v>0</v>
      </c>
      <c r="M255" s="222" t="b">
        <v>0</v>
      </c>
      <c r="N255" s="222" t="b">
        <v>0</v>
      </c>
      <c r="O255" s="222" t="b">
        <v>0</v>
      </c>
      <c r="P255" s="222" t="b">
        <v>0</v>
      </c>
      <c r="Q255" s="222" t="b">
        <v>0</v>
      </c>
      <c r="R255" s="222" t="b">
        <v>0</v>
      </c>
      <c r="S255" s="222" t="b">
        <v>0</v>
      </c>
      <c r="T255" s="222" t="b">
        <v>0</v>
      </c>
      <c r="U255" s="222" t="b">
        <v>0</v>
      </c>
      <c r="V255" s="222" t="b">
        <v>0</v>
      </c>
      <c r="W255" s="222" t="b">
        <v>0</v>
      </c>
      <c r="X255" s="222" t="b">
        <v>0</v>
      </c>
      <c r="Y255" s="222" t="b">
        <v>0</v>
      </c>
      <c r="Z255" s="222" t="b">
        <v>0</v>
      </c>
      <c r="AA255" s="222" t="b">
        <v>0</v>
      </c>
    </row>
    <row r="256" spans="1:27" ht="13.2">
      <c r="A256" s="222" t="s">
        <v>863</v>
      </c>
      <c r="B256" s="222" t="b">
        <v>0</v>
      </c>
      <c r="C256" s="222" t="b">
        <v>0</v>
      </c>
      <c r="D256" s="222" t="b">
        <v>0</v>
      </c>
      <c r="E256" s="222" t="b">
        <v>0</v>
      </c>
      <c r="F256" s="222" t="b">
        <v>0</v>
      </c>
      <c r="G256" s="222" t="b">
        <v>0</v>
      </c>
      <c r="H256" s="222" t="b">
        <v>0</v>
      </c>
      <c r="I256" s="222" t="b">
        <v>0</v>
      </c>
      <c r="J256" s="222" t="b">
        <v>0</v>
      </c>
      <c r="K256" s="222" t="b">
        <v>0</v>
      </c>
      <c r="L256" s="222" t="b">
        <v>0</v>
      </c>
      <c r="M256" s="222" t="b">
        <v>0</v>
      </c>
      <c r="N256" s="222" t="b">
        <v>0</v>
      </c>
      <c r="O256" s="222" t="b">
        <v>0</v>
      </c>
      <c r="P256" s="222" t="b">
        <v>0</v>
      </c>
      <c r="Q256" s="222" t="b">
        <v>0</v>
      </c>
      <c r="R256" s="222" t="b">
        <v>0</v>
      </c>
      <c r="S256" s="222" t="b">
        <v>0</v>
      </c>
      <c r="T256" s="222" t="b">
        <v>0</v>
      </c>
      <c r="U256" s="222" t="b">
        <v>0</v>
      </c>
      <c r="V256" s="222" t="b">
        <v>0</v>
      </c>
      <c r="W256" s="222" t="b">
        <v>0</v>
      </c>
      <c r="X256" s="222" t="b">
        <v>0</v>
      </c>
      <c r="Y256" s="222" t="b">
        <v>0</v>
      </c>
      <c r="Z256" s="222" t="b">
        <v>0</v>
      </c>
      <c r="AA256" s="222" t="b">
        <v>0</v>
      </c>
    </row>
    <row r="257" spans="1:27" ht="13.2">
      <c r="A257" s="222" t="s">
        <v>864</v>
      </c>
      <c r="B257" s="222" t="b">
        <v>0</v>
      </c>
      <c r="C257" s="222" t="b">
        <v>0</v>
      </c>
      <c r="D257" s="222" t="b">
        <v>0</v>
      </c>
      <c r="E257" s="222" t="b">
        <v>0</v>
      </c>
      <c r="F257" s="222" t="b">
        <v>0</v>
      </c>
      <c r="G257" s="222" t="b">
        <v>0</v>
      </c>
      <c r="H257" s="222" t="b">
        <v>0</v>
      </c>
      <c r="I257" s="222" t="b">
        <v>0</v>
      </c>
      <c r="J257" s="222" t="b">
        <v>0</v>
      </c>
      <c r="K257" s="222" t="b">
        <v>0</v>
      </c>
      <c r="L257" s="222" t="b">
        <v>0</v>
      </c>
      <c r="M257" s="222" t="b">
        <v>0</v>
      </c>
      <c r="N257" s="222" t="b">
        <v>0</v>
      </c>
      <c r="O257" s="222" t="b">
        <v>0</v>
      </c>
      <c r="P257" s="222" t="b">
        <v>0</v>
      </c>
      <c r="Q257" s="222" t="b">
        <v>0</v>
      </c>
      <c r="R257" s="222" t="b">
        <v>0</v>
      </c>
      <c r="S257" s="222" t="b">
        <v>0</v>
      </c>
      <c r="T257" s="222" t="b">
        <v>0</v>
      </c>
      <c r="U257" s="222" t="b">
        <v>0</v>
      </c>
      <c r="V257" s="222" t="b">
        <v>0</v>
      </c>
      <c r="W257" s="222" t="b">
        <v>0</v>
      </c>
      <c r="X257" s="222" t="b">
        <v>0</v>
      </c>
      <c r="Y257" s="222" t="b">
        <v>0</v>
      </c>
      <c r="Z257" s="222" t="b">
        <v>0</v>
      </c>
      <c r="AA257" s="222" t="b">
        <v>0</v>
      </c>
    </row>
    <row r="258" spans="1:27" ht="13.2">
      <c r="A258" s="222" t="s">
        <v>865</v>
      </c>
      <c r="B258" s="222" t="b">
        <v>0</v>
      </c>
      <c r="C258" s="222" t="b">
        <v>0</v>
      </c>
      <c r="D258" s="222" t="b">
        <v>0</v>
      </c>
      <c r="E258" s="222" t="b">
        <v>0</v>
      </c>
      <c r="F258" s="222" t="b">
        <v>0</v>
      </c>
      <c r="G258" s="222" t="b">
        <v>0</v>
      </c>
      <c r="H258" s="222" t="b">
        <v>0</v>
      </c>
      <c r="I258" s="222" t="b">
        <v>0</v>
      </c>
      <c r="J258" s="222" t="b">
        <v>0</v>
      </c>
      <c r="K258" s="222" t="b">
        <v>0</v>
      </c>
      <c r="L258" s="222" t="b">
        <v>0</v>
      </c>
      <c r="M258" s="222" t="b">
        <v>0</v>
      </c>
      <c r="N258" s="222" t="b">
        <v>0</v>
      </c>
      <c r="O258" s="222" t="b">
        <v>0</v>
      </c>
      <c r="P258" s="222" t="b">
        <v>0</v>
      </c>
      <c r="Q258" s="222" t="b">
        <v>0</v>
      </c>
      <c r="R258" s="222" t="b">
        <v>0</v>
      </c>
      <c r="S258" s="222" t="b">
        <v>0</v>
      </c>
      <c r="T258" s="222" t="b">
        <v>0</v>
      </c>
      <c r="U258" s="222" t="b">
        <v>0</v>
      </c>
      <c r="V258" s="222" t="b">
        <v>0</v>
      </c>
      <c r="W258" s="222" t="b">
        <v>0</v>
      </c>
      <c r="X258" s="222" t="b">
        <v>0</v>
      </c>
      <c r="Y258" s="222" t="b">
        <v>0</v>
      </c>
      <c r="Z258" s="222" t="b">
        <v>0</v>
      </c>
      <c r="AA258" s="222" t="b">
        <v>0</v>
      </c>
    </row>
    <row r="259" spans="1:27" ht="13.2">
      <c r="A259" s="222" t="s">
        <v>866</v>
      </c>
      <c r="B259" s="222" t="b">
        <v>0</v>
      </c>
      <c r="C259" s="222" t="b">
        <v>0</v>
      </c>
      <c r="D259" s="222" t="b">
        <v>0</v>
      </c>
      <c r="E259" s="222" t="b">
        <v>0</v>
      </c>
      <c r="F259" s="222" t="b">
        <v>0</v>
      </c>
      <c r="G259" s="222" t="b">
        <v>0</v>
      </c>
      <c r="H259" s="222" t="b">
        <v>0</v>
      </c>
      <c r="I259" s="222" t="b">
        <v>0</v>
      </c>
      <c r="J259" s="222" t="b">
        <v>0</v>
      </c>
      <c r="K259" s="222" t="b">
        <v>0</v>
      </c>
      <c r="L259" s="222" t="b">
        <v>0</v>
      </c>
      <c r="M259" s="222" t="b">
        <v>0</v>
      </c>
      <c r="N259" s="222" t="b">
        <v>0</v>
      </c>
      <c r="O259" s="222" t="b">
        <v>0</v>
      </c>
      <c r="P259" s="222" t="b">
        <v>0</v>
      </c>
      <c r="Q259" s="222" t="b">
        <v>0</v>
      </c>
      <c r="R259" s="222" t="b">
        <v>0</v>
      </c>
      <c r="S259" s="222" t="b">
        <v>0</v>
      </c>
      <c r="T259" s="222" t="b">
        <v>0</v>
      </c>
      <c r="U259" s="222" t="b">
        <v>0</v>
      </c>
      <c r="V259" s="222" t="b">
        <v>0</v>
      </c>
      <c r="W259" s="222" t="b">
        <v>0</v>
      </c>
      <c r="X259" s="222" t="b">
        <v>0</v>
      </c>
      <c r="Y259" s="222" t="b">
        <v>0</v>
      </c>
      <c r="Z259" s="222" t="b">
        <v>0</v>
      </c>
      <c r="AA259" s="222" t="b">
        <v>0</v>
      </c>
    </row>
    <row r="260" spans="1:27" ht="13.2">
      <c r="A260" s="222" t="s">
        <v>867</v>
      </c>
      <c r="B260" s="222" t="b">
        <v>0</v>
      </c>
      <c r="C260" s="222" t="b">
        <v>0</v>
      </c>
      <c r="D260" s="222" t="b">
        <v>0</v>
      </c>
      <c r="E260" s="222" t="b">
        <v>0</v>
      </c>
      <c r="F260" s="222" t="b">
        <v>0</v>
      </c>
      <c r="G260" s="222" t="b">
        <v>0</v>
      </c>
      <c r="H260" s="222" t="b">
        <v>0</v>
      </c>
      <c r="I260" s="222" t="b">
        <v>0</v>
      </c>
      <c r="J260" s="222" t="b">
        <v>0</v>
      </c>
      <c r="K260" s="222" t="b">
        <v>0</v>
      </c>
      <c r="L260" s="222" t="b">
        <v>0</v>
      </c>
      <c r="M260" s="222" t="b">
        <v>0</v>
      </c>
      <c r="N260" s="222" t="b">
        <v>0</v>
      </c>
      <c r="O260" s="222" t="b">
        <v>0</v>
      </c>
      <c r="P260" s="222" t="b">
        <v>0</v>
      </c>
      <c r="Q260" s="222" t="b">
        <v>0</v>
      </c>
      <c r="R260" s="222" t="b">
        <v>0</v>
      </c>
      <c r="S260" s="222" t="b">
        <v>0</v>
      </c>
      <c r="T260" s="222" t="b">
        <v>0</v>
      </c>
      <c r="U260" s="222" t="b">
        <v>0</v>
      </c>
      <c r="V260" s="222" t="b">
        <v>0</v>
      </c>
      <c r="W260" s="222" t="b">
        <v>0</v>
      </c>
      <c r="X260" s="222" t="b">
        <v>0</v>
      </c>
      <c r="Y260" s="222" t="b">
        <v>0</v>
      </c>
      <c r="Z260" s="222" t="b">
        <v>0</v>
      </c>
      <c r="AA260" s="222" t="b">
        <v>0</v>
      </c>
    </row>
    <row r="261" spans="1:27" ht="13.2">
      <c r="A261" s="222" t="s">
        <v>868</v>
      </c>
      <c r="B261" s="222" t="b">
        <v>0</v>
      </c>
      <c r="C261" s="222" t="b">
        <v>0</v>
      </c>
      <c r="D261" s="222" t="b">
        <v>0</v>
      </c>
      <c r="E261" s="222" t="b">
        <v>0</v>
      </c>
      <c r="F261" s="222" t="b">
        <v>0</v>
      </c>
      <c r="G261" s="222" t="b">
        <v>0</v>
      </c>
      <c r="H261" s="222" t="b">
        <v>0</v>
      </c>
      <c r="I261" s="222" t="b">
        <v>0</v>
      </c>
      <c r="J261" s="222" t="b">
        <v>0</v>
      </c>
      <c r="K261" s="222" t="b">
        <v>0</v>
      </c>
      <c r="L261" s="222" t="b">
        <v>0</v>
      </c>
      <c r="M261" s="222" t="b">
        <v>0</v>
      </c>
      <c r="N261" s="222" t="b">
        <v>0</v>
      </c>
      <c r="O261" s="222" t="b">
        <v>0</v>
      </c>
      <c r="P261" s="222" t="b">
        <v>0</v>
      </c>
      <c r="Q261" s="222" t="b">
        <v>0</v>
      </c>
      <c r="R261" s="222" t="b">
        <v>0</v>
      </c>
      <c r="S261" s="222" t="b">
        <v>0</v>
      </c>
      <c r="T261" s="222" t="b">
        <v>0</v>
      </c>
      <c r="U261" s="222" t="b">
        <v>0</v>
      </c>
      <c r="V261" s="222" t="b">
        <v>0</v>
      </c>
      <c r="W261" s="222" t="b">
        <v>0</v>
      </c>
      <c r="X261" s="222" t="b">
        <v>0</v>
      </c>
      <c r="Y261" s="222" t="b">
        <v>0</v>
      </c>
      <c r="Z261" s="222" t="b">
        <v>0</v>
      </c>
      <c r="AA261" s="222" t="b">
        <v>0</v>
      </c>
    </row>
    <row r="262" spans="1:27" ht="13.2">
      <c r="A262" s="222" t="s">
        <v>114</v>
      </c>
      <c r="B262" s="222" t="b">
        <v>0</v>
      </c>
      <c r="C262" s="222" t="b">
        <v>0</v>
      </c>
      <c r="D262" s="222" t="b">
        <v>0</v>
      </c>
      <c r="E262" s="222" t="b">
        <v>0</v>
      </c>
      <c r="F262" s="222" t="b">
        <v>0</v>
      </c>
      <c r="G262" s="222" t="b">
        <v>0</v>
      </c>
      <c r="H262" s="222" t="b">
        <v>0</v>
      </c>
      <c r="I262" s="222" t="b">
        <v>0</v>
      </c>
      <c r="J262" s="222" t="b">
        <v>0</v>
      </c>
      <c r="K262" s="222" t="b">
        <v>0</v>
      </c>
      <c r="L262" s="222" t="b">
        <v>0</v>
      </c>
      <c r="M262" s="222" t="b">
        <v>0</v>
      </c>
      <c r="N262" s="222" t="b">
        <v>0</v>
      </c>
      <c r="O262" s="222" t="b">
        <v>0</v>
      </c>
      <c r="P262" s="222" t="b">
        <v>0</v>
      </c>
      <c r="Q262" s="222" t="b">
        <v>0</v>
      </c>
      <c r="R262" s="222" t="b">
        <v>0</v>
      </c>
      <c r="S262" s="222" t="b">
        <v>0</v>
      </c>
      <c r="T262" s="222" t="b">
        <v>0</v>
      </c>
      <c r="U262" s="222" t="b">
        <v>0</v>
      </c>
      <c r="V262" s="222" t="b">
        <v>0</v>
      </c>
      <c r="W262" s="222" t="b">
        <v>0</v>
      </c>
      <c r="X262" s="222" t="b">
        <v>0</v>
      </c>
      <c r="Y262" s="222" t="b">
        <v>0</v>
      </c>
      <c r="Z262" s="222" t="b">
        <v>0</v>
      </c>
      <c r="AA262" s="222" t="b">
        <v>0</v>
      </c>
    </row>
    <row r="263" spans="1:27" ht="13.2">
      <c r="A263" s="222" t="s">
        <v>869</v>
      </c>
      <c r="B263" s="222" t="b">
        <v>0</v>
      </c>
      <c r="C263" s="222" t="b">
        <v>0</v>
      </c>
      <c r="D263" s="222" t="b">
        <v>0</v>
      </c>
      <c r="E263" s="222" t="b">
        <v>0</v>
      </c>
      <c r="F263" s="222" t="b">
        <v>0</v>
      </c>
      <c r="G263" s="222" t="b">
        <v>0</v>
      </c>
      <c r="H263" s="222" t="b">
        <v>0</v>
      </c>
      <c r="I263" s="222" t="b">
        <v>0</v>
      </c>
      <c r="J263" s="222" t="b">
        <v>0</v>
      </c>
      <c r="K263" s="222" t="b">
        <v>0</v>
      </c>
      <c r="L263" s="222" t="b">
        <v>0</v>
      </c>
      <c r="M263" s="222" t="b">
        <v>0</v>
      </c>
      <c r="N263" s="222" t="b">
        <v>0</v>
      </c>
      <c r="O263" s="222" t="b">
        <v>0</v>
      </c>
      <c r="P263" s="222" t="b">
        <v>0</v>
      </c>
      <c r="Q263" s="222" t="b">
        <v>0</v>
      </c>
      <c r="R263" s="222" t="b">
        <v>0</v>
      </c>
      <c r="S263" s="222" t="b">
        <v>0</v>
      </c>
      <c r="T263" s="222" t="b">
        <v>0</v>
      </c>
      <c r="U263" s="222" t="b">
        <v>0</v>
      </c>
      <c r="V263" s="222" t="b">
        <v>0</v>
      </c>
      <c r="W263" s="222" t="b">
        <v>0</v>
      </c>
      <c r="X263" s="222" t="b">
        <v>0</v>
      </c>
      <c r="Y263" s="222" t="b">
        <v>0</v>
      </c>
      <c r="Z263" s="222" t="b">
        <v>0</v>
      </c>
      <c r="AA263" s="222" t="b">
        <v>0</v>
      </c>
    </row>
    <row r="264" spans="1:27" ht="13.2">
      <c r="A264" s="222" t="s">
        <v>870</v>
      </c>
      <c r="B264" s="222" t="b">
        <v>0</v>
      </c>
      <c r="C264" s="222" t="b">
        <v>0</v>
      </c>
      <c r="D264" s="222" t="b">
        <v>0</v>
      </c>
      <c r="E264" s="222" t="b">
        <v>0</v>
      </c>
      <c r="F264" s="222" t="b">
        <v>0</v>
      </c>
      <c r="G264" s="222" t="b">
        <v>0</v>
      </c>
      <c r="H264" s="222" t="b">
        <v>0</v>
      </c>
      <c r="I264" s="222" t="b">
        <v>0</v>
      </c>
      <c r="J264" s="222" t="b">
        <v>0</v>
      </c>
      <c r="K264" s="222" t="b">
        <v>0</v>
      </c>
      <c r="L264" s="222" t="b">
        <v>0</v>
      </c>
      <c r="M264" s="222" t="b">
        <v>0</v>
      </c>
      <c r="N264" s="222" t="b">
        <v>0</v>
      </c>
      <c r="O264" s="222" t="b">
        <v>0</v>
      </c>
      <c r="P264" s="222" t="b">
        <v>0</v>
      </c>
      <c r="Q264" s="222" t="b">
        <v>0</v>
      </c>
      <c r="R264" s="222" t="b">
        <v>0</v>
      </c>
      <c r="S264" s="222" t="b">
        <v>0</v>
      </c>
      <c r="T264" s="222" t="b">
        <v>0</v>
      </c>
      <c r="U264" s="222" t="b">
        <v>0</v>
      </c>
      <c r="V264" s="222" t="b">
        <v>0</v>
      </c>
      <c r="W264" s="222" t="b">
        <v>0</v>
      </c>
      <c r="X264" s="222" t="b">
        <v>0</v>
      </c>
      <c r="Y264" s="222" t="b">
        <v>0</v>
      </c>
      <c r="Z264" s="222" t="b">
        <v>0</v>
      </c>
      <c r="AA264" s="222" t="b">
        <v>0</v>
      </c>
    </row>
    <row r="265" spans="1:27" ht="13.2">
      <c r="A265" s="222" t="s">
        <v>871</v>
      </c>
      <c r="B265" s="222" t="b">
        <v>0</v>
      </c>
      <c r="C265" s="222" t="b">
        <v>0</v>
      </c>
      <c r="D265" s="222" t="b">
        <v>0</v>
      </c>
      <c r="E265" s="222" t="b">
        <v>0</v>
      </c>
      <c r="F265" s="222" t="b">
        <v>0</v>
      </c>
      <c r="G265" s="222" t="b">
        <v>0</v>
      </c>
      <c r="H265" s="222" t="b">
        <v>0</v>
      </c>
      <c r="I265" s="222" t="b">
        <v>0</v>
      </c>
      <c r="J265" s="222" t="b">
        <v>0</v>
      </c>
      <c r="K265" s="222" t="b">
        <v>0</v>
      </c>
      <c r="L265" s="222" t="b">
        <v>0</v>
      </c>
      <c r="M265" s="222" t="b">
        <v>0</v>
      </c>
      <c r="N265" s="222" t="b">
        <v>0</v>
      </c>
      <c r="O265" s="222" t="b">
        <v>0</v>
      </c>
      <c r="P265" s="222" t="b">
        <v>0</v>
      </c>
      <c r="Q265" s="222" t="b">
        <v>0</v>
      </c>
      <c r="R265" s="222" t="b">
        <v>0</v>
      </c>
      <c r="S265" s="222" t="b">
        <v>0</v>
      </c>
      <c r="T265" s="222" t="b">
        <v>0</v>
      </c>
      <c r="U265" s="222" t="b">
        <v>0</v>
      </c>
      <c r="V265" s="222" t="b">
        <v>0</v>
      </c>
      <c r="W265" s="222" t="b">
        <v>0</v>
      </c>
      <c r="X265" s="222" t="b">
        <v>0</v>
      </c>
      <c r="Y265" s="222" t="b">
        <v>0</v>
      </c>
      <c r="Z265" s="222" t="b">
        <v>0</v>
      </c>
      <c r="AA265" s="222" t="b">
        <v>0</v>
      </c>
    </row>
    <row r="266" spans="1:27" ht="13.2">
      <c r="A266" s="222" t="s">
        <v>872</v>
      </c>
      <c r="B266" s="222" t="b">
        <v>0</v>
      </c>
      <c r="C266" s="222" t="b">
        <v>0</v>
      </c>
      <c r="D266" s="222" t="b">
        <v>0</v>
      </c>
      <c r="E266" s="222" t="b">
        <v>0</v>
      </c>
      <c r="F266" s="222" t="b">
        <v>0</v>
      </c>
      <c r="G266" s="222" t="b">
        <v>0</v>
      </c>
      <c r="H266" s="222" t="b">
        <v>0</v>
      </c>
      <c r="I266" s="222" t="b">
        <v>0</v>
      </c>
      <c r="J266" s="222" t="b">
        <v>0</v>
      </c>
      <c r="K266" s="222" t="b">
        <v>0</v>
      </c>
      <c r="L266" s="222" t="b">
        <v>0</v>
      </c>
      <c r="M266" s="222" t="b">
        <v>0</v>
      </c>
      <c r="N266" s="222" t="b">
        <v>0</v>
      </c>
      <c r="O266" s="222" t="b">
        <v>0</v>
      </c>
      <c r="P266" s="222" t="b">
        <v>0</v>
      </c>
      <c r="Q266" s="222" t="b">
        <v>0</v>
      </c>
      <c r="R266" s="222" t="b">
        <v>0</v>
      </c>
      <c r="S266" s="222" t="b">
        <v>0</v>
      </c>
      <c r="T266" s="222" t="b">
        <v>0</v>
      </c>
      <c r="U266" s="222" t="b">
        <v>0</v>
      </c>
      <c r="V266" s="222" t="b">
        <v>0</v>
      </c>
      <c r="W266" s="222" t="b">
        <v>0</v>
      </c>
      <c r="X266" s="222" t="b">
        <v>0</v>
      </c>
      <c r="Y266" s="222" t="b">
        <v>0</v>
      </c>
      <c r="Z266" s="222" t="b">
        <v>0</v>
      </c>
      <c r="AA266" s="222" t="b">
        <v>0</v>
      </c>
    </row>
    <row r="267" spans="1:27" ht="13.2">
      <c r="A267" s="222" t="s">
        <v>873</v>
      </c>
      <c r="B267" s="222" t="b">
        <v>0</v>
      </c>
      <c r="C267" s="222" t="b">
        <v>0</v>
      </c>
      <c r="D267" s="222" t="b">
        <v>0</v>
      </c>
      <c r="E267" s="222" t="b">
        <v>0</v>
      </c>
      <c r="F267" s="222" t="b">
        <v>0</v>
      </c>
      <c r="G267" s="222" t="b">
        <v>0</v>
      </c>
      <c r="H267" s="222" t="b">
        <v>0</v>
      </c>
      <c r="I267" s="222" t="b">
        <v>0</v>
      </c>
      <c r="J267" s="222" t="b">
        <v>0</v>
      </c>
      <c r="K267" s="222" t="b">
        <v>0</v>
      </c>
      <c r="L267" s="222" t="b">
        <v>0</v>
      </c>
      <c r="M267" s="222" t="b">
        <v>0</v>
      </c>
      <c r="N267" s="222" t="b">
        <v>0</v>
      </c>
      <c r="O267" s="222" t="b">
        <v>0</v>
      </c>
      <c r="P267" s="222" t="b">
        <v>0</v>
      </c>
      <c r="Q267" s="222" t="b">
        <v>0</v>
      </c>
      <c r="R267" s="222" t="b">
        <v>0</v>
      </c>
      <c r="S267" s="222" t="b">
        <v>0</v>
      </c>
      <c r="T267" s="222" t="b">
        <v>0</v>
      </c>
      <c r="U267" s="222" t="b">
        <v>0</v>
      </c>
      <c r="V267" s="222" t="b">
        <v>0</v>
      </c>
      <c r="W267" s="222" t="b">
        <v>0</v>
      </c>
      <c r="X267" s="222" t="b">
        <v>0</v>
      </c>
      <c r="Y267" s="222" t="b">
        <v>0</v>
      </c>
      <c r="Z267" s="222" t="b">
        <v>0</v>
      </c>
      <c r="AA267" s="222" t="b">
        <v>0</v>
      </c>
    </row>
    <row r="268" spans="1:27" ht="13.2">
      <c r="A268" s="222" t="s">
        <v>874</v>
      </c>
      <c r="B268" s="222" t="b">
        <v>0</v>
      </c>
      <c r="C268" s="222" t="b">
        <v>0</v>
      </c>
      <c r="D268" s="222" t="b">
        <v>0</v>
      </c>
      <c r="E268" s="222" t="b">
        <v>0</v>
      </c>
      <c r="F268" s="222" t="b">
        <v>0</v>
      </c>
      <c r="G268" s="222" t="b">
        <v>0</v>
      </c>
      <c r="H268" s="222" t="b">
        <v>0</v>
      </c>
      <c r="I268" s="222" t="b">
        <v>0</v>
      </c>
      <c r="J268" s="222" t="b">
        <v>0</v>
      </c>
      <c r="K268" s="222" t="b">
        <v>0</v>
      </c>
      <c r="L268" s="222" t="b">
        <v>0</v>
      </c>
      <c r="M268" s="222" t="b">
        <v>0</v>
      </c>
      <c r="N268" s="222" t="b">
        <v>0</v>
      </c>
      <c r="O268" s="222" t="b">
        <v>0</v>
      </c>
      <c r="P268" s="222" t="b">
        <v>0</v>
      </c>
      <c r="Q268" s="222" t="b">
        <v>0</v>
      </c>
      <c r="R268" s="222" t="b">
        <v>0</v>
      </c>
      <c r="S268" s="222" t="b">
        <v>0</v>
      </c>
      <c r="T268" s="222" t="b">
        <v>0</v>
      </c>
      <c r="U268" s="222" t="b">
        <v>0</v>
      </c>
      <c r="V268" s="222" t="b">
        <v>0</v>
      </c>
      <c r="W268" s="222" t="b">
        <v>0</v>
      </c>
      <c r="X268" s="222" t="b">
        <v>0</v>
      </c>
      <c r="Y268" s="222" t="b">
        <v>0</v>
      </c>
      <c r="Z268" s="222" t="b">
        <v>0</v>
      </c>
      <c r="AA268" s="222" t="b">
        <v>0</v>
      </c>
    </row>
    <row r="269" spans="1:27" ht="13.2">
      <c r="A269" s="222" t="s">
        <v>875</v>
      </c>
      <c r="B269" s="222" t="b">
        <v>0</v>
      </c>
      <c r="C269" s="222" t="b">
        <v>0</v>
      </c>
      <c r="D269" s="222" t="b">
        <v>0</v>
      </c>
      <c r="E269" s="222" t="b">
        <v>0</v>
      </c>
      <c r="F269" s="222" t="b">
        <v>0</v>
      </c>
      <c r="G269" s="222" t="b">
        <v>0</v>
      </c>
      <c r="H269" s="222" t="b">
        <v>0</v>
      </c>
      <c r="I269" s="222" t="b">
        <v>0</v>
      </c>
      <c r="J269" s="222" t="b">
        <v>0</v>
      </c>
      <c r="K269" s="222" t="b">
        <v>0</v>
      </c>
      <c r="L269" s="222" t="b">
        <v>0</v>
      </c>
      <c r="M269" s="222" t="b">
        <v>0</v>
      </c>
      <c r="N269" s="222" t="b">
        <v>0</v>
      </c>
      <c r="O269" s="222" t="b">
        <v>0</v>
      </c>
      <c r="P269" s="222" t="b">
        <v>0</v>
      </c>
      <c r="Q269" s="222" t="b">
        <v>0</v>
      </c>
      <c r="R269" s="222" t="b">
        <v>0</v>
      </c>
      <c r="S269" s="222" t="b">
        <v>0</v>
      </c>
      <c r="T269" s="222" t="b">
        <v>0</v>
      </c>
      <c r="U269" s="222" t="b">
        <v>0</v>
      </c>
      <c r="V269" s="222" t="b">
        <v>0</v>
      </c>
      <c r="W269" s="222" t="b">
        <v>0</v>
      </c>
      <c r="X269" s="222" t="b">
        <v>0</v>
      </c>
      <c r="Y269" s="222" t="b">
        <v>0</v>
      </c>
      <c r="Z269" s="222" t="b">
        <v>0</v>
      </c>
      <c r="AA269" s="222" t="b">
        <v>0</v>
      </c>
    </row>
    <row r="270" spans="1:27" ht="13.2">
      <c r="A270" s="222" t="s">
        <v>356</v>
      </c>
      <c r="B270" s="222" t="b">
        <v>0</v>
      </c>
      <c r="C270" s="222" t="b">
        <v>0</v>
      </c>
      <c r="D270" s="222" t="b">
        <v>0</v>
      </c>
      <c r="E270" s="222" t="b">
        <v>0</v>
      </c>
      <c r="F270" s="222" t="b">
        <v>0</v>
      </c>
      <c r="G270" s="222" t="b">
        <v>0</v>
      </c>
      <c r="H270" s="222" t="b">
        <v>0</v>
      </c>
      <c r="I270" s="222" t="b">
        <v>0</v>
      </c>
      <c r="J270" s="222" t="b">
        <v>0</v>
      </c>
      <c r="K270" s="222" t="b">
        <v>0</v>
      </c>
      <c r="L270" s="222" t="b">
        <v>0</v>
      </c>
      <c r="M270" s="222" t="b">
        <v>0</v>
      </c>
      <c r="N270" s="222" t="b">
        <v>0</v>
      </c>
      <c r="O270" s="222" t="b">
        <v>0</v>
      </c>
      <c r="P270" s="222" t="b">
        <v>0</v>
      </c>
      <c r="Q270" s="222" t="b">
        <v>0</v>
      </c>
      <c r="R270" s="222" t="b">
        <v>0</v>
      </c>
      <c r="S270" s="222" t="b">
        <v>0</v>
      </c>
      <c r="T270" s="222" t="b">
        <v>0</v>
      </c>
      <c r="U270" s="222" t="b">
        <v>0</v>
      </c>
      <c r="V270" s="222" t="b">
        <v>0</v>
      </c>
      <c r="W270" s="222" t="b">
        <v>0</v>
      </c>
      <c r="X270" s="222" t="b">
        <v>0</v>
      </c>
      <c r="Y270" s="222" t="b">
        <v>0</v>
      </c>
      <c r="Z270" s="222" t="b">
        <v>0</v>
      </c>
      <c r="AA270" s="222" t="b">
        <v>0</v>
      </c>
    </row>
    <row r="271" spans="1:27" ht="13.2">
      <c r="A271" s="222" t="s">
        <v>211</v>
      </c>
      <c r="B271" s="222" t="b">
        <v>0</v>
      </c>
      <c r="C271" s="222" t="b">
        <v>0</v>
      </c>
      <c r="D271" s="222" t="b">
        <v>0</v>
      </c>
      <c r="E271" s="222" t="b">
        <v>0</v>
      </c>
      <c r="F271" s="222" t="b">
        <v>0</v>
      </c>
      <c r="G271" s="222" t="b">
        <v>0</v>
      </c>
      <c r="H271" s="222" t="b">
        <v>0</v>
      </c>
      <c r="I271" s="222" t="b">
        <v>0</v>
      </c>
      <c r="J271" s="222" t="b">
        <v>0</v>
      </c>
      <c r="K271" s="222" t="b">
        <v>0</v>
      </c>
      <c r="L271" s="222" t="b">
        <v>0</v>
      </c>
      <c r="M271" s="222" t="b">
        <v>0</v>
      </c>
      <c r="N271" s="222" t="b">
        <v>0</v>
      </c>
      <c r="O271" s="222" t="b">
        <v>0</v>
      </c>
      <c r="P271" s="222" t="b">
        <v>0</v>
      </c>
      <c r="Q271" s="222" t="b">
        <v>0</v>
      </c>
      <c r="R271" s="222" t="b">
        <v>0</v>
      </c>
      <c r="S271" s="222" t="b">
        <v>0</v>
      </c>
      <c r="T271" s="222" t="b">
        <v>0</v>
      </c>
      <c r="U271" s="222" t="b">
        <v>0</v>
      </c>
      <c r="V271" s="222" t="b">
        <v>0</v>
      </c>
      <c r="W271" s="222" t="b">
        <v>0</v>
      </c>
      <c r="X271" s="222" t="b">
        <v>0</v>
      </c>
      <c r="Y271" s="222" t="b">
        <v>0</v>
      </c>
      <c r="Z271" s="222" t="b">
        <v>0</v>
      </c>
      <c r="AA271" s="222" t="b">
        <v>0</v>
      </c>
    </row>
    <row r="272" spans="1:27" ht="13.2">
      <c r="A272" s="222" t="s">
        <v>876</v>
      </c>
      <c r="B272" s="222" t="b">
        <v>0</v>
      </c>
      <c r="C272" s="222" t="b">
        <v>0</v>
      </c>
      <c r="D272" s="222" t="b">
        <v>0</v>
      </c>
      <c r="E272" s="222" t="b">
        <v>0</v>
      </c>
      <c r="F272" s="222" t="b">
        <v>0</v>
      </c>
      <c r="G272" s="222" t="b">
        <v>0</v>
      </c>
      <c r="H272" s="222" t="b">
        <v>0</v>
      </c>
      <c r="I272" s="222" t="b">
        <v>0</v>
      </c>
      <c r="J272" s="222" t="b">
        <v>0</v>
      </c>
      <c r="K272" s="222" t="b">
        <v>0</v>
      </c>
      <c r="L272" s="222" t="b">
        <v>0</v>
      </c>
      <c r="M272" s="222" t="b">
        <v>0</v>
      </c>
      <c r="N272" s="222" t="b">
        <v>0</v>
      </c>
      <c r="O272" s="222" t="b">
        <v>0</v>
      </c>
      <c r="P272" s="222" t="b">
        <v>0</v>
      </c>
      <c r="Q272" s="222" t="b">
        <v>0</v>
      </c>
      <c r="R272" s="222" t="b">
        <v>0</v>
      </c>
      <c r="S272" s="222" t="b">
        <v>0</v>
      </c>
      <c r="T272" s="222" t="b">
        <v>0</v>
      </c>
      <c r="U272" s="222" t="b">
        <v>0</v>
      </c>
      <c r="V272" s="222" t="b">
        <v>0</v>
      </c>
      <c r="W272" s="222" t="b">
        <v>0</v>
      </c>
      <c r="X272" s="222" t="b">
        <v>0</v>
      </c>
      <c r="Y272" s="222" t="b">
        <v>0</v>
      </c>
      <c r="Z272" s="222" t="b">
        <v>0</v>
      </c>
      <c r="AA272" s="222" t="b">
        <v>0</v>
      </c>
    </row>
    <row r="273" spans="1:27" ht="13.2">
      <c r="A273" s="222" t="s">
        <v>877</v>
      </c>
      <c r="B273" s="222" t="b">
        <v>0</v>
      </c>
      <c r="C273" s="222" t="b">
        <v>0</v>
      </c>
      <c r="D273" s="222" t="b">
        <v>0</v>
      </c>
      <c r="E273" s="222" t="b">
        <v>0</v>
      </c>
      <c r="F273" s="222" t="b">
        <v>0</v>
      </c>
      <c r="G273" s="222" t="b">
        <v>0</v>
      </c>
      <c r="H273" s="222" t="b">
        <v>0</v>
      </c>
      <c r="I273" s="222" t="b">
        <v>0</v>
      </c>
      <c r="J273" s="222" t="b">
        <v>0</v>
      </c>
      <c r="K273" s="222" t="b">
        <v>0</v>
      </c>
      <c r="L273" s="222" t="b">
        <v>0</v>
      </c>
      <c r="M273" s="222" t="b">
        <v>0</v>
      </c>
      <c r="N273" s="222" t="b">
        <v>0</v>
      </c>
      <c r="O273" s="222" t="b">
        <v>0</v>
      </c>
      <c r="P273" s="222" t="b">
        <v>0</v>
      </c>
      <c r="Q273" s="222" t="b">
        <v>0</v>
      </c>
      <c r="R273" s="222" t="b">
        <v>0</v>
      </c>
      <c r="S273" s="222" t="b">
        <v>0</v>
      </c>
      <c r="T273" s="222" t="b">
        <v>0</v>
      </c>
      <c r="U273" s="222" t="b">
        <v>0</v>
      </c>
      <c r="V273" s="222" t="b">
        <v>0</v>
      </c>
      <c r="W273" s="222" t="b">
        <v>0</v>
      </c>
      <c r="X273" s="222" t="b">
        <v>0</v>
      </c>
      <c r="Y273" s="222" t="b">
        <v>0</v>
      </c>
      <c r="Z273" s="222" t="b">
        <v>0</v>
      </c>
      <c r="AA273" s="222" t="b">
        <v>0</v>
      </c>
    </row>
    <row r="274" spans="1:27" ht="13.2">
      <c r="A274" s="222" t="s">
        <v>878</v>
      </c>
      <c r="B274" s="222" t="b">
        <v>0</v>
      </c>
      <c r="C274" s="222" t="b">
        <v>0</v>
      </c>
      <c r="D274" s="222" t="b">
        <v>0</v>
      </c>
      <c r="E274" s="222" t="b">
        <v>0</v>
      </c>
      <c r="F274" s="222" t="b">
        <v>0</v>
      </c>
      <c r="G274" s="222" t="b">
        <v>0</v>
      </c>
      <c r="H274" s="222" t="b">
        <v>0</v>
      </c>
      <c r="I274" s="222" t="b">
        <v>0</v>
      </c>
      <c r="J274" s="222" t="b">
        <v>0</v>
      </c>
      <c r="K274" s="222" t="b">
        <v>0</v>
      </c>
      <c r="L274" s="222" t="b">
        <v>0</v>
      </c>
      <c r="M274" s="222" t="b">
        <v>0</v>
      </c>
      <c r="N274" s="222" t="b">
        <v>0</v>
      </c>
      <c r="O274" s="222" t="b">
        <v>0</v>
      </c>
      <c r="P274" s="222" t="b">
        <v>0</v>
      </c>
      <c r="Q274" s="222" t="b">
        <v>0</v>
      </c>
      <c r="R274" s="222" t="b">
        <v>0</v>
      </c>
      <c r="S274" s="222" t="b">
        <v>0</v>
      </c>
      <c r="T274" s="222" t="b">
        <v>0</v>
      </c>
      <c r="U274" s="222" t="b">
        <v>0</v>
      </c>
      <c r="V274" s="222" t="b">
        <v>0</v>
      </c>
      <c r="W274" s="222" t="b">
        <v>0</v>
      </c>
      <c r="X274" s="222" t="b">
        <v>0</v>
      </c>
      <c r="Y274" s="222" t="b">
        <v>0</v>
      </c>
      <c r="Z274" s="222" t="b">
        <v>0</v>
      </c>
      <c r="AA274" s="222" t="b">
        <v>0</v>
      </c>
    </row>
    <row r="275" spans="1:27" ht="13.2">
      <c r="A275" s="222" t="s">
        <v>879</v>
      </c>
      <c r="B275" s="222" t="b">
        <v>0</v>
      </c>
      <c r="C275" s="222" t="b">
        <v>0</v>
      </c>
      <c r="D275" s="222" t="b">
        <v>0</v>
      </c>
      <c r="E275" s="222" t="b">
        <v>0</v>
      </c>
      <c r="F275" s="222" t="b">
        <v>0</v>
      </c>
      <c r="G275" s="222" t="b">
        <v>0</v>
      </c>
      <c r="H275" s="222" t="b">
        <v>0</v>
      </c>
      <c r="I275" s="222" t="b">
        <v>0</v>
      </c>
      <c r="J275" s="222" t="b">
        <v>0</v>
      </c>
      <c r="K275" s="222" t="b">
        <v>0</v>
      </c>
      <c r="L275" s="222" t="b">
        <v>0</v>
      </c>
      <c r="M275" s="222" t="b">
        <v>0</v>
      </c>
      <c r="N275" s="222" t="b">
        <v>0</v>
      </c>
      <c r="O275" s="222" t="b">
        <v>0</v>
      </c>
      <c r="P275" s="222" t="b">
        <v>0</v>
      </c>
      <c r="Q275" s="222" t="b">
        <v>0</v>
      </c>
      <c r="R275" s="222" t="b">
        <v>0</v>
      </c>
      <c r="S275" s="222" t="b">
        <v>0</v>
      </c>
      <c r="T275" s="222" t="b">
        <v>0</v>
      </c>
      <c r="U275" s="222" t="b">
        <v>0</v>
      </c>
      <c r="V275" s="222" t="b">
        <v>0</v>
      </c>
      <c r="W275" s="222" t="b">
        <v>0</v>
      </c>
      <c r="X275" s="222" t="b">
        <v>0</v>
      </c>
      <c r="Y275" s="222" t="b">
        <v>0</v>
      </c>
      <c r="Z275" s="222" t="b">
        <v>0</v>
      </c>
      <c r="AA275" s="222" t="b">
        <v>0</v>
      </c>
    </row>
    <row r="276" spans="1:27" ht="13.2">
      <c r="A276" s="222" t="s">
        <v>205</v>
      </c>
      <c r="B276" s="222" t="b">
        <v>0</v>
      </c>
      <c r="C276" s="222" t="b">
        <v>0</v>
      </c>
      <c r="D276" s="222" t="b">
        <v>0</v>
      </c>
      <c r="E276" s="222" t="b">
        <v>0</v>
      </c>
      <c r="F276" s="222" t="b">
        <v>0</v>
      </c>
      <c r="G276" s="222" t="b">
        <v>0</v>
      </c>
      <c r="H276" s="222" t="b">
        <v>0</v>
      </c>
      <c r="I276" s="222" t="b">
        <v>0</v>
      </c>
      <c r="J276" s="222" t="b">
        <v>0</v>
      </c>
      <c r="K276" s="222" t="b">
        <v>0</v>
      </c>
      <c r="L276" s="222" t="b">
        <v>0</v>
      </c>
      <c r="M276" s="222" t="b">
        <v>0</v>
      </c>
      <c r="N276" s="222" t="b">
        <v>0</v>
      </c>
      <c r="O276" s="222" t="b">
        <v>0</v>
      </c>
      <c r="P276" s="222" t="b">
        <v>0</v>
      </c>
      <c r="Q276" s="222" t="b">
        <v>0</v>
      </c>
      <c r="R276" s="222" t="b">
        <v>0</v>
      </c>
      <c r="S276" s="222" t="b">
        <v>0</v>
      </c>
      <c r="T276" s="222" t="b">
        <v>0</v>
      </c>
      <c r="U276" s="222" t="b">
        <v>0</v>
      </c>
      <c r="V276" s="222" t="b">
        <v>0</v>
      </c>
      <c r="W276" s="222" t="b">
        <v>0</v>
      </c>
      <c r="X276" s="222" t="b">
        <v>0</v>
      </c>
      <c r="Y276" s="222" t="b">
        <v>0</v>
      </c>
      <c r="Z276" s="222" t="b">
        <v>0</v>
      </c>
      <c r="AA276" s="222" t="b">
        <v>0</v>
      </c>
    </row>
    <row r="277" spans="1:27" ht="13.2">
      <c r="A277" s="222" t="s">
        <v>880</v>
      </c>
      <c r="B277" s="222" t="b">
        <v>0</v>
      </c>
      <c r="C277" s="222" t="b">
        <v>0</v>
      </c>
      <c r="D277" s="222" t="b">
        <v>0</v>
      </c>
      <c r="E277" s="222" t="b">
        <v>0</v>
      </c>
      <c r="F277" s="222" t="b">
        <v>0</v>
      </c>
      <c r="G277" s="222" t="b">
        <v>0</v>
      </c>
      <c r="H277" s="222" t="b">
        <v>0</v>
      </c>
      <c r="I277" s="222" t="b">
        <v>0</v>
      </c>
      <c r="J277" s="222" t="b">
        <v>0</v>
      </c>
      <c r="K277" s="222" t="b">
        <v>0</v>
      </c>
      <c r="L277" s="222" t="b">
        <v>0</v>
      </c>
      <c r="M277" s="222" t="b">
        <v>0</v>
      </c>
      <c r="N277" s="222" t="b">
        <v>0</v>
      </c>
      <c r="O277" s="222" t="b">
        <v>0</v>
      </c>
      <c r="P277" s="222" t="b">
        <v>0</v>
      </c>
      <c r="Q277" s="222" t="b">
        <v>0</v>
      </c>
      <c r="R277" s="222" t="b">
        <v>0</v>
      </c>
      <c r="S277" s="222" t="b">
        <v>0</v>
      </c>
      <c r="T277" s="222" t="b">
        <v>0</v>
      </c>
      <c r="U277" s="222" t="b">
        <v>0</v>
      </c>
      <c r="V277" s="222" t="b">
        <v>0</v>
      </c>
      <c r="W277" s="222" t="b">
        <v>0</v>
      </c>
      <c r="X277" s="222" t="b">
        <v>0</v>
      </c>
      <c r="Y277" s="222" t="b">
        <v>0</v>
      </c>
      <c r="Z277" s="222" t="b">
        <v>0</v>
      </c>
      <c r="AA277" s="222" t="b">
        <v>0</v>
      </c>
    </row>
    <row r="278" spans="1:27" ht="13.2">
      <c r="A278" s="222" t="s">
        <v>180</v>
      </c>
      <c r="B278" s="222" t="b">
        <v>0</v>
      </c>
      <c r="C278" s="222" t="b">
        <v>0</v>
      </c>
      <c r="D278" s="222" t="b">
        <v>0</v>
      </c>
      <c r="E278" s="222" t="b">
        <v>0</v>
      </c>
      <c r="F278" s="222" t="b">
        <v>0</v>
      </c>
      <c r="G278" s="222" t="b">
        <v>0</v>
      </c>
      <c r="H278" s="222" t="b">
        <v>0</v>
      </c>
      <c r="I278" s="222" t="b">
        <v>0</v>
      </c>
      <c r="J278" s="222" t="b">
        <v>0</v>
      </c>
      <c r="K278" s="222" t="b">
        <v>0</v>
      </c>
      <c r="L278" s="222" t="b">
        <v>0</v>
      </c>
      <c r="M278" s="222" t="b">
        <v>0</v>
      </c>
      <c r="N278" s="222" t="b">
        <v>0</v>
      </c>
      <c r="O278" s="222" t="b">
        <v>0</v>
      </c>
      <c r="P278" s="222" t="b">
        <v>0</v>
      </c>
      <c r="Q278" s="222" t="b">
        <v>0</v>
      </c>
      <c r="R278" s="222" t="b">
        <v>0</v>
      </c>
      <c r="S278" s="222" t="b">
        <v>0</v>
      </c>
      <c r="T278" s="222" t="b">
        <v>0</v>
      </c>
      <c r="U278" s="222" t="b">
        <v>0</v>
      </c>
      <c r="V278" s="222" t="b">
        <v>0</v>
      </c>
      <c r="W278" s="222" t="b">
        <v>0</v>
      </c>
      <c r="X278" s="222" t="b">
        <v>0</v>
      </c>
      <c r="Y278" s="222" t="b">
        <v>0</v>
      </c>
      <c r="Z278" s="222" t="b">
        <v>0</v>
      </c>
      <c r="AA278" s="222" t="b">
        <v>0</v>
      </c>
    </row>
    <row r="279" spans="1:27" ht="13.2">
      <c r="A279" s="222" t="s">
        <v>180</v>
      </c>
      <c r="B279" s="222" t="b">
        <v>0</v>
      </c>
      <c r="C279" s="222" t="b">
        <v>0</v>
      </c>
      <c r="D279" s="222" t="b">
        <v>0</v>
      </c>
      <c r="E279" s="222" t="b">
        <v>0</v>
      </c>
      <c r="F279" s="222" t="b">
        <v>0</v>
      </c>
      <c r="G279" s="222" t="b">
        <v>0</v>
      </c>
      <c r="H279" s="222" t="b">
        <v>0</v>
      </c>
      <c r="I279" s="222" t="b">
        <v>0</v>
      </c>
      <c r="J279" s="222" t="b">
        <v>0</v>
      </c>
      <c r="K279" s="222" t="b">
        <v>0</v>
      </c>
      <c r="L279" s="222" t="b">
        <v>0</v>
      </c>
      <c r="M279" s="222" t="b">
        <v>0</v>
      </c>
      <c r="N279" s="222" t="b">
        <v>0</v>
      </c>
      <c r="O279" s="222" t="b">
        <v>0</v>
      </c>
      <c r="P279" s="222" t="b">
        <v>0</v>
      </c>
      <c r="Q279" s="222" t="b">
        <v>0</v>
      </c>
      <c r="R279" s="222" t="b">
        <v>0</v>
      </c>
      <c r="S279" s="222" t="b">
        <v>0</v>
      </c>
      <c r="T279" s="222" t="b">
        <v>0</v>
      </c>
      <c r="U279" s="222" t="b">
        <v>0</v>
      </c>
      <c r="V279" s="222" t="b">
        <v>0</v>
      </c>
      <c r="W279" s="222" t="b">
        <v>0</v>
      </c>
      <c r="X279" s="222" t="b">
        <v>0</v>
      </c>
      <c r="Y279" s="222" t="b">
        <v>0</v>
      </c>
      <c r="Z279" s="222" t="b">
        <v>0</v>
      </c>
      <c r="AA279" s="222" t="b">
        <v>0</v>
      </c>
    </row>
    <row r="280" spans="1:27" ht="13.2">
      <c r="A280" s="222" t="s">
        <v>202</v>
      </c>
      <c r="B280" s="222" t="b">
        <v>0</v>
      </c>
      <c r="C280" s="222" t="b">
        <v>0</v>
      </c>
      <c r="D280" s="222" t="b">
        <v>0</v>
      </c>
      <c r="E280" s="222" t="b">
        <v>0</v>
      </c>
      <c r="F280" s="222" t="b">
        <v>0</v>
      </c>
      <c r="G280" s="222" t="b">
        <v>0</v>
      </c>
      <c r="H280" s="222" t="b">
        <v>0</v>
      </c>
      <c r="I280" s="222" t="b">
        <v>0</v>
      </c>
      <c r="J280" s="222" t="b">
        <v>0</v>
      </c>
      <c r="K280" s="222" t="b">
        <v>0</v>
      </c>
      <c r="L280" s="222" t="b">
        <v>0</v>
      </c>
      <c r="M280" s="222" t="b">
        <v>0</v>
      </c>
      <c r="N280" s="222" t="b">
        <v>0</v>
      </c>
      <c r="O280" s="222" t="b">
        <v>0</v>
      </c>
      <c r="P280" s="222" t="b">
        <v>0</v>
      </c>
      <c r="Q280" s="222" t="b">
        <v>0</v>
      </c>
      <c r="R280" s="222" t="b">
        <v>0</v>
      </c>
      <c r="S280" s="222" t="b">
        <v>0</v>
      </c>
      <c r="T280" s="222" t="b">
        <v>0</v>
      </c>
      <c r="U280" s="222" t="b">
        <v>0</v>
      </c>
      <c r="V280" s="222" t="b">
        <v>0</v>
      </c>
      <c r="W280" s="222" t="b">
        <v>0</v>
      </c>
      <c r="X280" s="222" t="b">
        <v>0</v>
      </c>
      <c r="Y280" s="222" t="b">
        <v>0</v>
      </c>
      <c r="Z280" s="222" t="b">
        <v>0</v>
      </c>
      <c r="AA280" s="222" t="b">
        <v>0</v>
      </c>
    </row>
    <row r="281" spans="1:27" ht="13.2">
      <c r="A281" s="222" t="s">
        <v>881</v>
      </c>
      <c r="B281" s="222" t="b">
        <v>0</v>
      </c>
      <c r="C281" s="222" t="b">
        <v>0</v>
      </c>
      <c r="D281" s="222" t="b">
        <v>0</v>
      </c>
      <c r="E281" s="222" t="b">
        <v>0</v>
      </c>
      <c r="F281" s="222" t="b">
        <v>0</v>
      </c>
      <c r="G281" s="222" t="b">
        <v>0</v>
      </c>
      <c r="H281" s="222" t="b">
        <v>0</v>
      </c>
      <c r="I281" s="222" t="b">
        <v>0</v>
      </c>
      <c r="J281" s="222" t="b">
        <v>0</v>
      </c>
      <c r="K281" s="222" t="b">
        <v>0</v>
      </c>
      <c r="L281" s="222" t="b">
        <v>0</v>
      </c>
      <c r="M281" s="222" t="b">
        <v>0</v>
      </c>
      <c r="N281" s="222" t="b">
        <v>0</v>
      </c>
      <c r="O281" s="222" t="b">
        <v>0</v>
      </c>
      <c r="P281" s="222" t="b">
        <v>0</v>
      </c>
      <c r="Q281" s="222" t="b">
        <v>0</v>
      </c>
      <c r="R281" s="222" t="b">
        <v>0</v>
      </c>
      <c r="S281" s="222" t="b">
        <v>0</v>
      </c>
      <c r="T281" s="222" t="b">
        <v>0</v>
      </c>
      <c r="U281" s="222" t="b">
        <v>0</v>
      </c>
      <c r="V281" s="222" t="b">
        <v>0</v>
      </c>
      <c r="W281" s="222" t="b">
        <v>0</v>
      </c>
      <c r="X281" s="222" t="b">
        <v>0</v>
      </c>
      <c r="Y281" s="222" t="b">
        <v>0</v>
      </c>
      <c r="Z281" s="222" t="b">
        <v>0</v>
      </c>
      <c r="AA281" s="222" t="b">
        <v>0</v>
      </c>
    </row>
    <row r="282" spans="1:27" ht="13.2">
      <c r="A282" s="222" t="s">
        <v>882</v>
      </c>
      <c r="B282" s="222" t="b">
        <v>0</v>
      </c>
      <c r="C282" s="222" t="b">
        <v>0</v>
      </c>
      <c r="D282" s="222" t="b">
        <v>0</v>
      </c>
      <c r="E282" s="222" t="b">
        <v>0</v>
      </c>
      <c r="F282" s="222" t="b">
        <v>0</v>
      </c>
      <c r="G282" s="222" t="b">
        <v>0</v>
      </c>
      <c r="H282" s="222" t="b">
        <v>0</v>
      </c>
      <c r="I282" s="222" t="b">
        <v>0</v>
      </c>
      <c r="J282" s="222" t="b">
        <v>0</v>
      </c>
      <c r="K282" s="222" t="b">
        <v>0</v>
      </c>
      <c r="L282" s="222" t="b">
        <v>0</v>
      </c>
      <c r="M282" s="222" t="b">
        <v>0</v>
      </c>
      <c r="N282" s="222" t="b">
        <v>0</v>
      </c>
      <c r="O282" s="222" t="b">
        <v>0</v>
      </c>
      <c r="P282" s="222" t="b">
        <v>0</v>
      </c>
      <c r="Q282" s="222" t="b">
        <v>0</v>
      </c>
      <c r="R282" s="222" t="b">
        <v>0</v>
      </c>
      <c r="S282" s="222" t="b">
        <v>0</v>
      </c>
      <c r="T282" s="222" t="b">
        <v>0</v>
      </c>
      <c r="U282" s="222" t="b">
        <v>0</v>
      </c>
      <c r="V282" s="222" t="b">
        <v>0</v>
      </c>
      <c r="W282" s="222" t="b">
        <v>0</v>
      </c>
      <c r="X282" s="222" t="b">
        <v>0</v>
      </c>
      <c r="Y282" s="222" t="b">
        <v>0</v>
      </c>
      <c r="Z282" s="222" t="b">
        <v>0</v>
      </c>
      <c r="AA282" s="222" t="b">
        <v>0</v>
      </c>
    </row>
    <row r="283" spans="1:27" ht="13.2">
      <c r="A283" s="222" t="s">
        <v>216</v>
      </c>
      <c r="B283" s="222" t="b">
        <v>0</v>
      </c>
      <c r="C283" s="222" t="b">
        <v>0</v>
      </c>
      <c r="D283" s="222" t="b">
        <v>0</v>
      </c>
      <c r="E283" s="222" t="b">
        <v>0</v>
      </c>
      <c r="F283" s="222" t="b">
        <v>0</v>
      </c>
      <c r="G283" s="222" t="b">
        <v>0</v>
      </c>
      <c r="H283" s="222" t="b">
        <v>0</v>
      </c>
      <c r="I283" s="222" t="b">
        <v>0</v>
      </c>
      <c r="J283" s="222" t="b">
        <v>0</v>
      </c>
      <c r="K283" s="222" t="b">
        <v>0</v>
      </c>
      <c r="L283" s="222" t="b">
        <v>0</v>
      </c>
      <c r="M283" s="222" t="b">
        <v>0</v>
      </c>
      <c r="N283" s="222" t="b">
        <v>0</v>
      </c>
      <c r="O283" s="222" t="b">
        <v>0</v>
      </c>
      <c r="P283" s="222" t="b">
        <v>0</v>
      </c>
      <c r="Q283" s="222" t="b">
        <v>0</v>
      </c>
      <c r="R283" s="222" t="b">
        <v>0</v>
      </c>
      <c r="S283" s="222" t="b">
        <v>0</v>
      </c>
      <c r="T283" s="222" t="b">
        <v>0</v>
      </c>
      <c r="U283" s="222" t="b">
        <v>0</v>
      </c>
      <c r="V283" s="222" t="b">
        <v>0</v>
      </c>
      <c r="W283" s="222" t="b">
        <v>0</v>
      </c>
      <c r="X283" s="222" t="b">
        <v>0</v>
      </c>
      <c r="Y283" s="222" t="b">
        <v>0</v>
      </c>
      <c r="Z283" s="222" t="b">
        <v>0</v>
      </c>
      <c r="AA283" s="222" t="b">
        <v>0</v>
      </c>
    </row>
    <row r="284" spans="1:27" ht="13.2">
      <c r="A284" s="222" t="s">
        <v>883</v>
      </c>
      <c r="B284" s="222" t="b">
        <v>0</v>
      </c>
      <c r="C284" s="222" t="b">
        <v>0</v>
      </c>
      <c r="D284" s="222" t="b">
        <v>0</v>
      </c>
      <c r="E284" s="222" t="b">
        <v>0</v>
      </c>
      <c r="F284" s="222" t="b">
        <v>0</v>
      </c>
      <c r="G284" s="222" t="b">
        <v>0</v>
      </c>
      <c r="H284" s="222" t="b">
        <v>0</v>
      </c>
      <c r="I284" s="222" t="b">
        <v>0</v>
      </c>
      <c r="J284" s="222" t="b">
        <v>0</v>
      </c>
      <c r="K284" s="222" t="b">
        <v>0</v>
      </c>
      <c r="L284" s="222" t="b">
        <v>0</v>
      </c>
      <c r="M284" s="222" t="b">
        <v>0</v>
      </c>
      <c r="N284" s="222" t="b">
        <v>0</v>
      </c>
      <c r="O284" s="222" t="b">
        <v>0</v>
      </c>
      <c r="P284" s="222" t="b">
        <v>0</v>
      </c>
      <c r="Q284" s="222" t="b">
        <v>0</v>
      </c>
      <c r="R284" s="222" t="b">
        <v>0</v>
      </c>
      <c r="S284" s="222" t="b">
        <v>0</v>
      </c>
      <c r="T284" s="222" t="b">
        <v>0</v>
      </c>
      <c r="U284" s="222" t="b">
        <v>0</v>
      </c>
      <c r="V284" s="222" t="b">
        <v>0</v>
      </c>
      <c r="W284" s="222" t="b">
        <v>0</v>
      </c>
      <c r="X284" s="222" t="b">
        <v>0</v>
      </c>
      <c r="Y284" s="222" t="b">
        <v>0</v>
      </c>
      <c r="Z284" s="222" t="b">
        <v>0</v>
      </c>
      <c r="AA284" s="222" t="b">
        <v>0</v>
      </c>
    </row>
    <row r="285" spans="1:27" ht="13.2">
      <c r="A285" s="222" t="s">
        <v>884</v>
      </c>
      <c r="B285" s="222" t="b">
        <v>0</v>
      </c>
      <c r="C285" s="222" t="b">
        <v>0</v>
      </c>
      <c r="D285" s="222" t="b">
        <v>0</v>
      </c>
      <c r="E285" s="222" t="b">
        <v>0</v>
      </c>
      <c r="F285" s="222" t="b">
        <v>0</v>
      </c>
      <c r="G285" s="222" t="b">
        <v>0</v>
      </c>
      <c r="H285" s="222" t="b">
        <v>0</v>
      </c>
      <c r="I285" s="222" t="b">
        <v>0</v>
      </c>
      <c r="J285" s="222" t="b">
        <v>0</v>
      </c>
      <c r="K285" s="222" t="b">
        <v>0</v>
      </c>
      <c r="L285" s="222" t="b">
        <v>0</v>
      </c>
      <c r="M285" s="222" t="b">
        <v>0</v>
      </c>
      <c r="N285" s="222" t="b">
        <v>0</v>
      </c>
      <c r="O285" s="222" t="b">
        <v>0</v>
      </c>
      <c r="P285" s="222" t="b">
        <v>0</v>
      </c>
      <c r="Q285" s="222" t="b">
        <v>0</v>
      </c>
      <c r="R285" s="222" t="b">
        <v>0</v>
      </c>
      <c r="S285" s="222" t="b">
        <v>0</v>
      </c>
      <c r="T285" s="222" t="b">
        <v>0</v>
      </c>
      <c r="U285" s="222" t="b">
        <v>0</v>
      </c>
      <c r="V285" s="222" t="b">
        <v>0</v>
      </c>
      <c r="W285" s="222" t="b">
        <v>0</v>
      </c>
      <c r="X285" s="222" t="b">
        <v>0</v>
      </c>
      <c r="Y285" s="222" t="b">
        <v>0</v>
      </c>
      <c r="Z285" s="222" t="b">
        <v>0</v>
      </c>
      <c r="AA285" s="222" t="b">
        <v>0</v>
      </c>
    </row>
    <row r="286" spans="1:27" ht="13.2">
      <c r="A286" s="222" t="s">
        <v>363</v>
      </c>
      <c r="B286" s="222" t="b">
        <v>0</v>
      </c>
      <c r="C286" s="222" t="b">
        <v>0</v>
      </c>
      <c r="D286" s="222" t="b">
        <v>0</v>
      </c>
      <c r="E286" s="222" t="b">
        <v>0</v>
      </c>
      <c r="F286" s="222" t="b">
        <v>0</v>
      </c>
      <c r="G286" s="222" t="b">
        <v>0</v>
      </c>
      <c r="H286" s="222" t="b">
        <v>0</v>
      </c>
      <c r="I286" s="222" t="b">
        <v>0</v>
      </c>
      <c r="J286" s="222" t="b">
        <v>0</v>
      </c>
      <c r="K286" s="222" t="b">
        <v>0</v>
      </c>
      <c r="L286" s="222" t="b">
        <v>0</v>
      </c>
      <c r="M286" s="222" t="b">
        <v>0</v>
      </c>
      <c r="N286" s="222" t="b">
        <v>0</v>
      </c>
      <c r="O286" s="222" t="b">
        <v>0</v>
      </c>
      <c r="P286" s="222" t="b">
        <v>0</v>
      </c>
      <c r="Q286" s="222" t="b">
        <v>0</v>
      </c>
      <c r="R286" s="222" t="b">
        <v>0</v>
      </c>
      <c r="S286" s="222" t="b">
        <v>0</v>
      </c>
      <c r="T286" s="222" t="b">
        <v>0</v>
      </c>
      <c r="U286" s="222" t="b">
        <v>0</v>
      </c>
      <c r="V286" s="222" t="b">
        <v>0</v>
      </c>
      <c r="W286" s="222" t="b">
        <v>0</v>
      </c>
      <c r="X286" s="222" t="b">
        <v>0</v>
      </c>
      <c r="Y286" s="222" t="b">
        <v>0</v>
      </c>
      <c r="Z286" s="222" t="b">
        <v>0</v>
      </c>
      <c r="AA286" s="222" t="b">
        <v>0</v>
      </c>
    </row>
    <row r="287" spans="1:27" ht="13.2">
      <c r="A287" s="222" t="s">
        <v>885</v>
      </c>
      <c r="B287" s="222" t="b">
        <v>0</v>
      </c>
      <c r="C287" s="222" t="b">
        <v>0</v>
      </c>
      <c r="D287" s="222" t="b">
        <v>0</v>
      </c>
      <c r="E287" s="222" t="b">
        <v>0</v>
      </c>
      <c r="F287" s="222" t="b">
        <v>0</v>
      </c>
      <c r="G287" s="222" t="b">
        <v>0</v>
      </c>
      <c r="H287" s="222" t="b">
        <v>0</v>
      </c>
      <c r="I287" s="222" t="b">
        <v>0</v>
      </c>
      <c r="J287" s="222" t="b">
        <v>0</v>
      </c>
      <c r="K287" s="222" t="b">
        <v>0</v>
      </c>
      <c r="L287" s="222" t="b">
        <v>0</v>
      </c>
      <c r="M287" s="222" t="b">
        <v>0</v>
      </c>
      <c r="N287" s="222" t="b">
        <v>0</v>
      </c>
      <c r="O287" s="222" t="b">
        <v>0</v>
      </c>
      <c r="P287" s="222" t="b">
        <v>0</v>
      </c>
      <c r="Q287" s="222" t="b">
        <v>0</v>
      </c>
      <c r="R287" s="222" t="b">
        <v>0</v>
      </c>
      <c r="S287" s="222" t="b">
        <v>0</v>
      </c>
      <c r="T287" s="222" t="b">
        <v>0</v>
      </c>
      <c r="U287" s="222" t="b">
        <v>0</v>
      </c>
      <c r="V287" s="222" t="b">
        <v>0</v>
      </c>
      <c r="W287" s="222" t="b">
        <v>0</v>
      </c>
      <c r="X287" s="222" t="b">
        <v>0</v>
      </c>
      <c r="Y287" s="222" t="b">
        <v>0</v>
      </c>
      <c r="Z287" s="222" t="b">
        <v>0</v>
      </c>
      <c r="AA287" s="222" t="b">
        <v>0</v>
      </c>
    </row>
    <row r="288" spans="1:27" ht="13.2">
      <c r="A288" s="222" t="s">
        <v>886</v>
      </c>
      <c r="B288" s="222" t="b">
        <v>0</v>
      </c>
      <c r="C288" s="222" t="b">
        <v>0</v>
      </c>
      <c r="D288" s="222" t="b">
        <v>0</v>
      </c>
      <c r="E288" s="222" t="b">
        <v>0</v>
      </c>
      <c r="F288" s="222" t="b">
        <v>0</v>
      </c>
      <c r="G288" s="222" t="b">
        <v>0</v>
      </c>
      <c r="H288" s="222" t="b">
        <v>0</v>
      </c>
      <c r="I288" s="222" t="b">
        <v>0</v>
      </c>
      <c r="J288" s="222" t="b">
        <v>0</v>
      </c>
      <c r="K288" s="222" t="b">
        <v>0</v>
      </c>
      <c r="L288" s="222" t="b">
        <v>0</v>
      </c>
      <c r="M288" s="222" t="b">
        <v>0</v>
      </c>
      <c r="N288" s="222" t="b">
        <v>0</v>
      </c>
      <c r="O288" s="222" t="b">
        <v>0</v>
      </c>
      <c r="P288" s="222" t="b">
        <v>0</v>
      </c>
      <c r="Q288" s="222" t="b">
        <v>0</v>
      </c>
      <c r="R288" s="222" t="b">
        <v>0</v>
      </c>
      <c r="S288" s="222" t="b">
        <v>0</v>
      </c>
      <c r="T288" s="222" t="b">
        <v>0</v>
      </c>
      <c r="U288" s="222" t="b">
        <v>0</v>
      </c>
      <c r="V288" s="222" t="b">
        <v>0</v>
      </c>
      <c r="W288" s="222" t="b">
        <v>0</v>
      </c>
      <c r="X288" s="222" t="b">
        <v>0</v>
      </c>
      <c r="Y288" s="222" t="b">
        <v>0</v>
      </c>
      <c r="Z288" s="222" t="b">
        <v>0</v>
      </c>
      <c r="AA288" s="222" t="b">
        <v>0</v>
      </c>
    </row>
    <row r="289" spans="1:27" ht="13.2">
      <c r="A289" s="222" t="s">
        <v>182</v>
      </c>
      <c r="B289" s="222" t="b">
        <v>0</v>
      </c>
      <c r="C289" s="222" t="b">
        <v>0</v>
      </c>
      <c r="D289" s="222" t="b">
        <v>0</v>
      </c>
      <c r="E289" s="222" t="b">
        <v>0</v>
      </c>
      <c r="F289" s="222" t="b">
        <v>0</v>
      </c>
      <c r="G289" s="222" t="b">
        <v>0</v>
      </c>
      <c r="H289" s="222" t="b">
        <v>0</v>
      </c>
      <c r="I289" s="222" t="b">
        <v>0</v>
      </c>
      <c r="J289" s="222" t="b">
        <v>0</v>
      </c>
      <c r="K289" s="222" t="b">
        <v>0</v>
      </c>
      <c r="L289" s="222" t="b">
        <v>0</v>
      </c>
      <c r="M289" s="222" t="b">
        <v>0</v>
      </c>
      <c r="N289" s="222" t="b">
        <v>0</v>
      </c>
      <c r="O289" s="222" t="b">
        <v>0</v>
      </c>
      <c r="P289" s="222" t="b">
        <v>0</v>
      </c>
      <c r="Q289" s="222" t="b">
        <v>0</v>
      </c>
      <c r="R289" s="222" t="b">
        <v>0</v>
      </c>
      <c r="S289" s="222" t="b">
        <v>0</v>
      </c>
      <c r="T289" s="222" t="b">
        <v>0</v>
      </c>
      <c r="U289" s="222" t="b">
        <v>0</v>
      </c>
      <c r="V289" s="222" t="b">
        <v>0</v>
      </c>
      <c r="W289" s="222" t="b">
        <v>0</v>
      </c>
      <c r="X289" s="222" t="b">
        <v>0</v>
      </c>
      <c r="Y289" s="222" t="b">
        <v>0</v>
      </c>
      <c r="Z289" s="222" t="b">
        <v>0</v>
      </c>
      <c r="AA289" s="222" t="b">
        <v>0</v>
      </c>
    </row>
    <row r="290" spans="1:27" ht="13.2">
      <c r="A290" s="222" t="s">
        <v>177</v>
      </c>
      <c r="B290" s="222" t="b">
        <v>0</v>
      </c>
      <c r="C290" s="222" t="b">
        <v>0</v>
      </c>
      <c r="D290" s="222" t="b">
        <v>0</v>
      </c>
      <c r="E290" s="222" t="b">
        <v>0</v>
      </c>
      <c r="F290" s="222" t="b">
        <v>0</v>
      </c>
      <c r="G290" s="222" t="b">
        <v>0</v>
      </c>
      <c r="H290" s="222" t="b">
        <v>0</v>
      </c>
      <c r="I290" s="222" t="b">
        <v>0</v>
      </c>
      <c r="J290" s="222" t="b">
        <v>0</v>
      </c>
      <c r="K290" s="222" t="b">
        <v>0</v>
      </c>
      <c r="L290" s="222" t="b">
        <v>0</v>
      </c>
      <c r="M290" s="222" t="b">
        <v>0</v>
      </c>
      <c r="N290" s="222" t="b">
        <v>0</v>
      </c>
      <c r="O290" s="222" t="b">
        <v>0</v>
      </c>
      <c r="P290" s="222" t="b">
        <v>0</v>
      </c>
      <c r="Q290" s="222" t="b">
        <v>0</v>
      </c>
      <c r="R290" s="222" t="b">
        <v>0</v>
      </c>
      <c r="S290" s="222" t="b">
        <v>0</v>
      </c>
      <c r="T290" s="222" t="b">
        <v>0</v>
      </c>
      <c r="U290" s="222" t="b">
        <v>0</v>
      </c>
      <c r="V290" s="222" t="b">
        <v>0</v>
      </c>
      <c r="W290" s="222" t="b">
        <v>0</v>
      </c>
      <c r="X290" s="222" t="b">
        <v>0</v>
      </c>
      <c r="Y290" s="222" t="b">
        <v>0</v>
      </c>
      <c r="Z290" s="222" t="b">
        <v>0</v>
      </c>
      <c r="AA290" s="222" t="b">
        <v>0</v>
      </c>
    </row>
    <row r="291" spans="1:27" ht="13.2">
      <c r="A291" s="222" t="s">
        <v>177</v>
      </c>
      <c r="B291" s="222" t="b">
        <v>0</v>
      </c>
      <c r="C291" s="222" t="b">
        <v>0</v>
      </c>
      <c r="D291" s="222" t="b">
        <v>0</v>
      </c>
      <c r="E291" s="222" t="b">
        <v>0</v>
      </c>
      <c r="F291" s="222" t="b">
        <v>0</v>
      </c>
      <c r="G291" s="222" t="b">
        <v>0</v>
      </c>
      <c r="H291" s="222" t="b">
        <v>0</v>
      </c>
      <c r="I291" s="222" t="b">
        <v>0</v>
      </c>
      <c r="J291" s="222" t="b">
        <v>0</v>
      </c>
      <c r="K291" s="222" t="b">
        <v>0</v>
      </c>
      <c r="L291" s="222" t="b">
        <v>0</v>
      </c>
      <c r="M291" s="222" t="b">
        <v>0</v>
      </c>
      <c r="N291" s="222" t="b">
        <v>0</v>
      </c>
      <c r="O291" s="222" t="b">
        <v>0</v>
      </c>
      <c r="P291" s="222" t="b">
        <v>0</v>
      </c>
      <c r="Q291" s="222" t="b">
        <v>0</v>
      </c>
      <c r="R291" s="222" t="b">
        <v>0</v>
      </c>
      <c r="S291" s="222" t="b">
        <v>0</v>
      </c>
      <c r="T291" s="222" t="b">
        <v>0</v>
      </c>
      <c r="U291" s="222" t="b">
        <v>0</v>
      </c>
      <c r="V291" s="222" t="b">
        <v>0</v>
      </c>
      <c r="W291" s="222" t="b">
        <v>0</v>
      </c>
      <c r="X291" s="222" t="b">
        <v>0</v>
      </c>
      <c r="Y291" s="222" t="b">
        <v>0</v>
      </c>
      <c r="Z291" s="222" t="b">
        <v>0</v>
      </c>
      <c r="AA291" s="222" t="b">
        <v>0</v>
      </c>
    </row>
    <row r="292" spans="1:27" ht="13.2">
      <c r="A292" s="222" t="s">
        <v>347</v>
      </c>
      <c r="B292" s="222" t="b">
        <v>0</v>
      </c>
      <c r="C292" s="222" t="b">
        <v>0</v>
      </c>
      <c r="D292" s="222" t="b">
        <v>0</v>
      </c>
      <c r="E292" s="222" t="b">
        <v>0</v>
      </c>
      <c r="F292" s="222" t="b">
        <v>0</v>
      </c>
      <c r="G292" s="222" t="b">
        <v>0</v>
      </c>
      <c r="H292" s="222" t="b">
        <v>0</v>
      </c>
      <c r="I292" s="222" t="b">
        <v>0</v>
      </c>
      <c r="J292" s="222" t="b">
        <v>0</v>
      </c>
      <c r="K292" s="222" t="b">
        <v>0</v>
      </c>
      <c r="L292" s="222" t="b">
        <v>0</v>
      </c>
      <c r="M292" s="222" t="b">
        <v>0</v>
      </c>
      <c r="N292" s="222" t="b">
        <v>0</v>
      </c>
      <c r="O292" s="222" t="b">
        <v>0</v>
      </c>
      <c r="P292" s="222" t="b">
        <v>0</v>
      </c>
      <c r="Q292" s="222" t="b">
        <v>0</v>
      </c>
      <c r="R292" s="222" t="b">
        <v>0</v>
      </c>
      <c r="S292" s="222" t="b">
        <v>0</v>
      </c>
      <c r="T292" s="222" t="b">
        <v>0</v>
      </c>
      <c r="U292" s="222" t="b">
        <v>0</v>
      </c>
      <c r="V292" s="222" t="b">
        <v>0</v>
      </c>
      <c r="W292" s="222" t="b">
        <v>0</v>
      </c>
      <c r="X292" s="222" t="b">
        <v>0</v>
      </c>
      <c r="Y292" s="222" t="b">
        <v>0</v>
      </c>
      <c r="Z292" s="222" t="b">
        <v>0</v>
      </c>
      <c r="AA292" s="222" t="b">
        <v>0</v>
      </c>
    </row>
    <row r="293" spans="1:27" ht="13.2">
      <c r="A293" s="222" t="s">
        <v>887</v>
      </c>
      <c r="B293" s="222" t="b">
        <v>0</v>
      </c>
      <c r="C293" s="222" t="b">
        <v>0</v>
      </c>
      <c r="D293" s="222" t="b">
        <v>0</v>
      </c>
      <c r="E293" s="222" t="b">
        <v>0</v>
      </c>
      <c r="F293" s="222" t="b">
        <v>0</v>
      </c>
      <c r="G293" s="222" t="b">
        <v>0</v>
      </c>
      <c r="H293" s="222" t="b">
        <v>0</v>
      </c>
      <c r="I293" s="222" t="b">
        <v>0</v>
      </c>
      <c r="J293" s="222" t="b">
        <v>0</v>
      </c>
      <c r="K293" s="222" t="b">
        <v>0</v>
      </c>
      <c r="L293" s="222" t="b">
        <v>0</v>
      </c>
      <c r="M293" s="222" t="b">
        <v>0</v>
      </c>
      <c r="N293" s="222" t="b">
        <v>0</v>
      </c>
      <c r="O293" s="222" t="b">
        <v>0</v>
      </c>
      <c r="P293" s="222" t="b">
        <v>0</v>
      </c>
      <c r="Q293" s="222" t="b">
        <v>0</v>
      </c>
      <c r="R293" s="222" t="b">
        <v>0</v>
      </c>
      <c r="S293" s="222" t="b">
        <v>0</v>
      </c>
      <c r="T293" s="222" t="b">
        <v>0</v>
      </c>
      <c r="U293" s="222" t="b">
        <v>0</v>
      </c>
      <c r="V293" s="222" t="b">
        <v>0</v>
      </c>
      <c r="W293" s="222" t="b">
        <v>0</v>
      </c>
      <c r="X293" s="222" t="b">
        <v>0</v>
      </c>
      <c r="Y293" s="222" t="b">
        <v>0</v>
      </c>
      <c r="Z293" s="222" t="b">
        <v>0</v>
      </c>
      <c r="AA293" s="222" t="b">
        <v>0</v>
      </c>
    </row>
    <row r="294" spans="1:27" ht="13.2">
      <c r="A294" s="222" t="s">
        <v>181</v>
      </c>
      <c r="B294" s="222" t="b">
        <v>0</v>
      </c>
      <c r="C294" s="222" t="b">
        <v>0</v>
      </c>
      <c r="D294" s="222" t="b">
        <v>0</v>
      </c>
      <c r="E294" s="222" t="b">
        <v>0</v>
      </c>
      <c r="F294" s="222" t="b">
        <v>0</v>
      </c>
      <c r="G294" s="222" t="b">
        <v>0</v>
      </c>
      <c r="H294" s="222" t="b">
        <v>0</v>
      </c>
      <c r="I294" s="222" t="b">
        <v>0</v>
      </c>
      <c r="J294" s="222" t="b">
        <v>0</v>
      </c>
      <c r="K294" s="222" t="b">
        <v>0</v>
      </c>
      <c r="L294" s="222" t="b">
        <v>0</v>
      </c>
      <c r="M294" s="222" t="b">
        <v>0</v>
      </c>
      <c r="N294" s="222" t="b">
        <v>0</v>
      </c>
      <c r="O294" s="222" t="b">
        <v>0</v>
      </c>
      <c r="P294" s="222" t="b">
        <v>0</v>
      </c>
      <c r="Q294" s="222" t="b">
        <v>0</v>
      </c>
      <c r="R294" s="222" t="b">
        <v>0</v>
      </c>
      <c r="S294" s="222" t="b">
        <v>0</v>
      </c>
      <c r="T294" s="222" t="b">
        <v>0</v>
      </c>
      <c r="U294" s="222" t="b">
        <v>0</v>
      </c>
      <c r="V294" s="222" t="b">
        <v>0</v>
      </c>
      <c r="W294" s="222" t="b">
        <v>0</v>
      </c>
      <c r="X294" s="222" t="b">
        <v>0</v>
      </c>
      <c r="Y294" s="222" t="b">
        <v>0</v>
      </c>
      <c r="Z294" s="222" t="b">
        <v>0</v>
      </c>
      <c r="AA294" s="222" t="b">
        <v>0</v>
      </c>
    </row>
    <row r="295" spans="1:27" ht="13.2">
      <c r="A295" s="222" t="s">
        <v>184</v>
      </c>
      <c r="B295" s="222" t="b">
        <v>0</v>
      </c>
      <c r="C295" s="222" t="b">
        <v>0</v>
      </c>
      <c r="D295" s="222" t="b">
        <v>0</v>
      </c>
      <c r="E295" s="222" t="b">
        <v>0</v>
      </c>
      <c r="F295" s="222" t="b">
        <v>0</v>
      </c>
      <c r="G295" s="222" t="b">
        <v>0</v>
      </c>
      <c r="H295" s="222" t="b">
        <v>0</v>
      </c>
      <c r="I295" s="222" t="b">
        <v>0</v>
      </c>
      <c r="J295" s="222" t="b">
        <v>0</v>
      </c>
      <c r="K295" s="222" t="b">
        <v>0</v>
      </c>
      <c r="L295" s="222" t="b">
        <v>0</v>
      </c>
      <c r="M295" s="222" t="b">
        <v>0</v>
      </c>
      <c r="N295" s="222" t="b">
        <v>0</v>
      </c>
      <c r="O295" s="222" t="b">
        <v>0</v>
      </c>
      <c r="P295" s="222" t="b">
        <v>0</v>
      </c>
      <c r="Q295" s="222" t="b">
        <v>0</v>
      </c>
      <c r="R295" s="222" t="b">
        <v>0</v>
      </c>
      <c r="S295" s="222" t="b">
        <v>0</v>
      </c>
      <c r="T295" s="222" t="b">
        <v>0</v>
      </c>
      <c r="U295" s="222" t="b">
        <v>0</v>
      </c>
      <c r="V295" s="222" t="b">
        <v>0</v>
      </c>
      <c r="W295" s="222" t="b">
        <v>0</v>
      </c>
      <c r="X295" s="222" t="b">
        <v>0</v>
      </c>
      <c r="Y295" s="222" t="b">
        <v>0</v>
      </c>
      <c r="Z295" s="222" t="b">
        <v>0</v>
      </c>
      <c r="AA295" s="222" t="b">
        <v>0</v>
      </c>
    </row>
    <row r="296" spans="1:27" ht="13.2">
      <c r="A296" s="222" t="s">
        <v>888</v>
      </c>
      <c r="B296" s="222" t="b">
        <v>0</v>
      </c>
      <c r="C296" s="222" t="b">
        <v>0</v>
      </c>
      <c r="D296" s="222" t="b">
        <v>0</v>
      </c>
      <c r="E296" s="222" t="b">
        <v>0</v>
      </c>
      <c r="F296" s="222" t="b">
        <v>0</v>
      </c>
      <c r="G296" s="222" t="b">
        <v>0</v>
      </c>
      <c r="H296" s="222" t="b">
        <v>0</v>
      </c>
      <c r="I296" s="222" t="b">
        <v>0</v>
      </c>
      <c r="J296" s="222" t="b">
        <v>0</v>
      </c>
      <c r="K296" s="222" t="b">
        <v>0</v>
      </c>
      <c r="L296" s="222" t="b">
        <v>0</v>
      </c>
      <c r="M296" s="222" t="b">
        <v>0</v>
      </c>
      <c r="N296" s="222" t="b">
        <v>0</v>
      </c>
      <c r="O296" s="222" t="b">
        <v>0</v>
      </c>
      <c r="P296" s="222" t="b">
        <v>0</v>
      </c>
      <c r="Q296" s="222" t="b">
        <v>0</v>
      </c>
      <c r="R296" s="222" t="b">
        <v>0</v>
      </c>
      <c r="S296" s="222" t="b">
        <v>0</v>
      </c>
      <c r="T296" s="222" t="b">
        <v>0</v>
      </c>
      <c r="U296" s="222" t="b">
        <v>0</v>
      </c>
      <c r="V296" s="222" t="b">
        <v>0</v>
      </c>
      <c r="W296" s="222" t="b">
        <v>0</v>
      </c>
      <c r="X296" s="222" t="b">
        <v>0</v>
      </c>
      <c r="Y296" s="222" t="b">
        <v>0</v>
      </c>
      <c r="Z296" s="222" t="b">
        <v>0</v>
      </c>
      <c r="AA296" s="222" t="b">
        <v>0</v>
      </c>
    </row>
    <row r="297" spans="1:27" ht="13.2">
      <c r="A297" s="222" t="s">
        <v>889</v>
      </c>
      <c r="B297" s="222" t="b">
        <v>0</v>
      </c>
      <c r="C297" s="222" t="b">
        <v>0</v>
      </c>
      <c r="D297" s="222" t="b">
        <v>0</v>
      </c>
      <c r="E297" s="222" t="b">
        <v>0</v>
      </c>
      <c r="F297" s="222" t="b">
        <v>0</v>
      </c>
      <c r="G297" s="222" t="b">
        <v>0</v>
      </c>
      <c r="H297" s="222" t="b">
        <v>0</v>
      </c>
      <c r="I297" s="222" t="b">
        <v>0</v>
      </c>
      <c r="J297" s="222" t="b">
        <v>0</v>
      </c>
      <c r="K297" s="222" t="b">
        <v>0</v>
      </c>
      <c r="L297" s="222" t="b">
        <v>0</v>
      </c>
      <c r="M297" s="222" t="b">
        <v>0</v>
      </c>
      <c r="N297" s="222" t="b">
        <v>0</v>
      </c>
      <c r="O297" s="222" t="b">
        <v>0</v>
      </c>
      <c r="P297" s="222" t="b">
        <v>0</v>
      </c>
      <c r="Q297" s="222" t="b">
        <v>0</v>
      </c>
      <c r="R297" s="222" t="b">
        <v>0</v>
      </c>
      <c r="S297" s="222" t="b">
        <v>0</v>
      </c>
      <c r="T297" s="222" t="b">
        <v>0</v>
      </c>
      <c r="U297" s="222" t="b">
        <v>0</v>
      </c>
      <c r="V297" s="222" t="b">
        <v>0</v>
      </c>
      <c r="W297" s="222" t="b">
        <v>0</v>
      </c>
      <c r="X297" s="222" t="b">
        <v>0</v>
      </c>
      <c r="Y297" s="222" t="b">
        <v>0</v>
      </c>
      <c r="Z297" s="222" t="b">
        <v>0</v>
      </c>
      <c r="AA297" s="222" t="b">
        <v>0</v>
      </c>
    </row>
    <row r="298" spans="1:27" ht="13.2">
      <c r="A298" s="222" t="s">
        <v>890</v>
      </c>
      <c r="B298" s="222" t="b">
        <v>0</v>
      </c>
      <c r="C298" s="222" t="b">
        <v>0</v>
      </c>
      <c r="D298" s="222" t="b">
        <v>0</v>
      </c>
      <c r="E298" s="222" t="b">
        <v>0</v>
      </c>
      <c r="F298" s="222" t="b">
        <v>0</v>
      </c>
      <c r="G298" s="222" t="b">
        <v>0</v>
      </c>
      <c r="H298" s="222" t="b">
        <v>0</v>
      </c>
      <c r="I298" s="222" t="b">
        <v>0</v>
      </c>
      <c r="J298" s="222" t="b">
        <v>0</v>
      </c>
      <c r="K298" s="222" t="b">
        <v>0</v>
      </c>
      <c r="L298" s="222" t="b">
        <v>0</v>
      </c>
      <c r="M298" s="222" t="b">
        <v>0</v>
      </c>
      <c r="N298" s="222" t="b">
        <v>0</v>
      </c>
      <c r="O298" s="222" t="b">
        <v>0</v>
      </c>
      <c r="P298" s="222" t="b">
        <v>0</v>
      </c>
      <c r="Q298" s="222" t="b">
        <v>0</v>
      </c>
      <c r="R298" s="222" t="b">
        <v>0</v>
      </c>
      <c r="S298" s="222" t="b">
        <v>0</v>
      </c>
      <c r="T298" s="222" t="b">
        <v>0</v>
      </c>
      <c r="U298" s="222" t="b">
        <v>0</v>
      </c>
      <c r="V298" s="222" t="b">
        <v>0</v>
      </c>
      <c r="W298" s="222" t="b">
        <v>0</v>
      </c>
      <c r="X298" s="222" t="b">
        <v>0</v>
      </c>
      <c r="Y298" s="222" t="b">
        <v>0</v>
      </c>
      <c r="Z298" s="222" t="b">
        <v>0</v>
      </c>
      <c r="AA298" s="222" t="b">
        <v>0</v>
      </c>
    </row>
    <row r="299" spans="1:27" ht="13.2">
      <c r="A299" s="222" t="s">
        <v>891</v>
      </c>
      <c r="B299" s="222" t="b">
        <v>0</v>
      </c>
      <c r="C299" s="222" t="b">
        <v>0</v>
      </c>
      <c r="D299" s="222" t="b">
        <v>0</v>
      </c>
      <c r="E299" s="222" t="b">
        <v>0</v>
      </c>
      <c r="F299" s="222" t="b">
        <v>0</v>
      </c>
      <c r="G299" s="222" t="b">
        <v>0</v>
      </c>
      <c r="H299" s="222" t="b">
        <v>0</v>
      </c>
      <c r="I299" s="222" t="b">
        <v>0</v>
      </c>
      <c r="J299" s="222" t="b">
        <v>0</v>
      </c>
      <c r="K299" s="222" t="b">
        <v>0</v>
      </c>
      <c r="L299" s="222" t="b">
        <v>0</v>
      </c>
      <c r="M299" s="222" t="b">
        <v>0</v>
      </c>
      <c r="N299" s="222" t="b">
        <v>0</v>
      </c>
      <c r="O299" s="222" t="b">
        <v>0</v>
      </c>
      <c r="P299" s="222" t="b">
        <v>0</v>
      </c>
      <c r="Q299" s="222" t="b">
        <v>0</v>
      </c>
      <c r="R299" s="222" t="b">
        <v>0</v>
      </c>
      <c r="S299" s="222" t="b">
        <v>0</v>
      </c>
      <c r="T299" s="222" t="b">
        <v>0</v>
      </c>
      <c r="U299" s="222" t="b">
        <v>0</v>
      </c>
      <c r="V299" s="222" t="b">
        <v>0</v>
      </c>
      <c r="W299" s="222" t="b">
        <v>0</v>
      </c>
      <c r="X299" s="222" t="b">
        <v>0</v>
      </c>
      <c r="Y299" s="222" t="b">
        <v>0</v>
      </c>
      <c r="Z299" s="222" t="b">
        <v>0</v>
      </c>
      <c r="AA299" s="222" t="b">
        <v>0</v>
      </c>
    </row>
    <row r="300" spans="1:27" ht="13.2">
      <c r="A300" s="222" t="s">
        <v>892</v>
      </c>
      <c r="B300" s="222" t="b">
        <v>0</v>
      </c>
      <c r="C300" s="222" t="b">
        <v>0</v>
      </c>
      <c r="D300" s="222" t="b">
        <v>0</v>
      </c>
      <c r="E300" s="222" t="b">
        <v>0</v>
      </c>
      <c r="F300" s="222" t="b">
        <v>0</v>
      </c>
      <c r="G300" s="222" t="b">
        <v>0</v>
      </c>
      <c r="H300" s="222" t="b">
        <v>0</v>
      </c>
      <c r="I300" s="222" t="b">
        <v>0</v>
      </c>
      <c r="J300" s="222" t="b">
        <v>0</v>
      </c>
      <c r="K300" s="222" t="b">
        <v>0</v>
      </c>
      <c r="L300" s="222" t="b">
        <v>0</v>
      </c>
      <c r="M300" s="222" t="b">
        <v>0</v>
      </c>
      <c r="N300" s="222" t="b">
        <v>0</v>
      </c>
      <c r="O300" s="222" t="b">
        <v>0</v>
      </c>
      <c r="P300" s="222" t="b">
        <v>0</v>
      </c>
      <c r="Q300" s="222" t="b">
        <v>0</v>
      </c>
      <c r="R300" s="222" t="b">
        <v>0</v>
      </c>
      <c r="S300" s="222" t="b">
        <v>0</v>
      </c>
      <c r="T300" s="222" t="b">
        <v>0</v>
      </c>
      <c r="U300" s="222" t="b">
        <v>0</v>
      </c>
      <c r="V300" s="222" t="b">
        <v>0</v>
      </c>
      <c r="W300" s="222" t="b">
        <v>0</v>
      </c>
      <c r="X300" s="222" t="b">
        <v>0</v>
      </c>
      <c r="Y300" s="222" t="b">
        <v>0</v>
      </c>
      <c r="Z300" s="222" t="b">
        <v>0</v>
      </c>
      <c r="AA300" s="222" t="b">
        <v>0</v>
      </c>
    </row>
    <row r="301" spans="1:27" ht="13.2">
      <c r="A301" s="222" t="s">
        <v>170</v>
      </c>
      <c r="B301" s="222" t="b">
        <v>0</v>
      </c>
      <c r="C301" s="222" t="b">
        <v>0</v>
      </c>
      <c r="D301" s="222" t="b">
        <v>0</v>
      </c>
      <c r="E301" s="222" t="b">
        <v>0</v>
      </c>
      <c r="F301" s="222" t="b">
        <v>0</v>
      </c>
      <c r="G301" s="222" t="b">
        <v>0</v>
      </c>
      <c r="H301" s="222" t="b">
        <v>0</v>
      </c>
      <c r="I301" s="222" t="b">
        <v>0</v>
      </c>
      <c r="J301" s="222" t="b">
        <v>0</v>
      </c>
      <c r="K301" s="222" t="b">
        <v>0</v>
      </c>
      <c r="L301" s="222" t="b">
        <v>0</v>
      </c>
      <c r="M301" s="222" t="b">
        <v>0</v>
      </c>
      <c r="N301" s="222" t="b">
        <v>0</v>
      </c>
      <c r="O301" s="222" t="b">
        <v>0</v>
      </c>
      <c r="P301" s="222" t="b">
        <v>0</v>
      </c>
      <c r="Q301" s="222" t="b">
        <v>0</v>
      </c>
      <c r="R301" s="222" t="b">
        <v>0</v>
      </c>
      <c r="S301" s="222" t="b">
        <v>0</v>
      </c>
      <c r="T301" s="222" t="b">
        <v>0</v>
      </c>
      <c r="U301" s="222" t="b">
        <v>0</v>
      </c>
      <c r="V301" s="222" t="b">
        <v>0</v>
      </c>
      <c r="W301" s="222" t="b">
        <v>0</v>
      </c>
      <c r="X301" s="222" t="b">
        <v>0</v>
      </c>
      <c r="Y301" s="222" t="b">
        <v>0</v>
      </c>
      <c r="Z301" s="222" t="b">
        <v>0</v>
      </c>
      <c r="AA301" s="222" t="b">
        <v>0</v>
      </c>
    </row>
    <row r="302" spans="1:27" ht="13.2">
      <c r="A302" s="222" t="s">
        <v>893</v>
      </c>
      <c r="B302" s="222" t="b">
        <v>0</v>
      </c>
      <c r="C302" s="222" t="b">
        <v>0</v>
      </c>
      <c r="D302" s="222" t="b">
        <v>0</v>
      </c>
      <c r="E302" s="222" t="b">
        <v>0</v>
      </c>
      <c r="F302" s="222" t="b">
        <v>0</v>
      </c>
      <c r="G302" s="222" t="b">
        <v>0</v>
      </c>
      <c r="H302" s="222" t="b">
        <v>0</v>
      </c>
      <c r="I302" s="222" t="b">
        <v>0</v>
      </c>
      <c r="J302" s="222" t="b">
        <v>0</v>
      </c>
      <c r="K302" s="222" t="b">
        <v>0</v>
      </c>
      <c r="L302" s="222" t="b">
        <v>0</v>
      </c>
      <c r="M302" s="222" t="b">
        <v>0</v>
      </c>
      <c r="N302" s="222" t="b">
        <v>0</v>
      </c>
      <c r="O302" s="222" t="b">
        <v>0</v>
      </c>
      <c r="P302" s="222" t="b">
        <v>0</v>
      </c>
      <c r="Q302" s="222" t="b">
        <v>0</v>
      </c>
      <c r="R302" s="222" t="b">
        <v>0</v>
      </c>
      <c r="S302" s="222" t="b">
        <v>0</v>
      </c>
      <c r="T302" s="222" t="b">
        <v>0</v>
      </c>
      <c r="U302" s="222" t="b">
        <v>0</v>
      </c>
      <c r="V302" s="222" t="b">
        <v>0</v>
      </c>
      <c r="W302" s="222" t="b">
        <v>0</v>
      </c>
      <c r="X302" s="222" t="b">
        <v>0</v>
      </c>
      <c r="Y302" s="222" t="b">
        <v>0</v>
      </c>
      <c r="Z302" s="222" t="b">
        <v>0</v>
      </c>
      <c r="AA302" s="222" t="b">
        <v>0</v>
      </c>
    </row>
    <row r="303" spans="1:27" ht="13.2">
      <c r="A303" s="222" t="s">
        <v>894</v>
      </c>
      <c r="B303" s="222" t="b">
        <v>0</v>
      </c>
      <c r="C303" s="222" t="b">
        <v>0</v>
      </c>
      <c r="D303" s="222" t="b">
        <v>0</v>
      </c>
      <c r="E303" s="222" t="b">
        <v>0</v>
      </c>
      <c r="F303" s="222" t="b">
        <v>0</v>
      </c>
      <c r="G303" s="222" t="b">
        <v>0</v>
      </c>
      <c r="H303" s="222" t="b">
        <v>0</v>
      </c>
      <c r="I303" s="222" t="b">
        <v>0</v>
      </c>
      <c r="J303" s="222" t="b">
        <v>0</v>
      </c>
      <c r="K303" s="222" t="b">
        <v>0</v>
      </c>
      <c r="L303" s="222" t="b">
        <v>0</v>
      </c>
      <c r="M303" s="222" t="b">
        <v>0</v>
      </c>
      <c r="N303" s="222" t="b">
        <v>0</v>
      </c>
      <c r="O303" s="222" t="b">
        <v>0</v>
      </c>
      <c r="P303" s="222" t="b">
        <v>0</v>
      </c>
      <c r="Q303" s="222" t="b">
        <v>0</v>
      </c>
      <c r="R303" s="222" t="b">
        <v>0</v>
      </c>
      <c r="S303" s="222" t="b">
        <v>0</v>
      </c>
      <c r="T303" s="222" t="b">
        <v>0</v>
      </c>
      <c r="U303" s="222" t="b">
        <v>0</v>
      </c>
      <c r="V303" s="222" t="b">
        <v>0</v>
      </c>
      <c r="W303" s="222" t="b">
        <v>0</v>
      </c>
      <c r="X303" s="222" t="b">
        <v>0</v>
      </c>
      <c r="Y303" s="222" t="b">
        <v>0</v>
      </c>
      <c r="Z303" s="222" t="b">
        <v>0</v>
      </c>
      <c r="AA303" s="222" t="b">
        <v>0</v>
      </c>
    </row>
    <row r="304" spans="1:27" ht="13.2">
      <c r="A304" s="222" t="s">
        <v>895</v>
      </c>
      <c r="B304" s="222" t="b">
        <v>0</v>
      </c>
      <c r="C304" s="222" t="b">
        <v>0</v>
      </c>
      <c r="D304" s="222" t="b">
        <v>0</v>
      </c>
      <c r="E304" s="222" t="b">
        <v>0</v>
      </c>
      <c r="F304" s="222" t="b">
        <v>0</v>
      </c>
      <c r="G304" s="222" t="b">
        <v>0</v>
      </c>
      <c r="H304" s="222" t="b">
        <v>0</v>
      </c>
      <c r="I304" s="222" t="b">
        <v>0</v>
      </c>
      <c r="J304" s="222" t="b">
        <v>0</v>
      </c>
      <c r="K304" s="222" t="b">
        <v>0</v>
      </c>
      <c r="L304" s="222" t="b">
        <v>0</v>
      </c>
      <c r="M304" s="222" t="b">
        <v>0</v>
      </c>
      <c r="N304" s="222" t="b">
        <v>0</v>
      </c>
      <c r="O304" s="222" t="b">
        <v>0</v>
      </c>
      <c r="P304" s="222" t="b">
        <v>0</v>
      </c>
      <c r="Q304" s="222" t="b">
        <v>0</v>
      </c>
      <c r="R304" s="222" t="b">
        <v>0</v>
      </c>
      <c r="S304" s="222" t="b">
        <v>0</v>
      </c>
      <c r="T304" s="222" t="b">
        <v>0</v>
      </c>
      <c r="U304" s="222" t="b">
        <v>0</v>
      </c>
      <c r="V304" s="222" t="b">
        <v>0</v>
      </c>
      <c r="W304" s="222" t="b">
        <v>0</v>
      </c>
      <c r="X304" s="222" t="b">
        <v>0</v>
      </c>
      <c r="Y304" s="222" t="b">
        <v>0</v>
      </c>
      <c r="Z304" s="222" t="b">
        <v>0</v>
      </c>
      <c r="AA304" s="222" t="b">
        <v>0</v>
      </c>
    </row>
    <row r="305" spans="1:27" ht="13.2">
      <c r="A305" s="222" t="s">
        <v>163</v>
      </c>
      <c r="B305" s="222" t="b">
        <v>0</v>
      </c>
      <c r="C305" s="222" t="b">
        <v>0</v>
      </c>
      <c r="D305" s="222" t="b">
        <v>0</v>
      </c>
      <c r="E305" s="222" t="b">
        <v>0</v>
      </c>
      <c r="F305" s="222" t="b">
        <v>0</v>
      </c>
      <c r="G305" s="222" t="b">
        <v>0</v>
      </c>
      <c r="H305" s="222" t="b">
        <v>0</v>
      </c>
      <c r="I305" s="222" t="b">
        <v>0</v>
      </c>
      <c r="J305" s="222" t="b">
        <v>0</v>
      </c>
      <c r="K305" s="222" t="b">
        <v>0</v>
      </c>
      <c r="L305" s="222" t="b">
        <v>0</v>
      </c>
      <c r="M305" s="222" t="b">
        <v>0</v>
      </c>
      <c r="N305" s="222" t="b">
        <v>0</v>
      </c>
      <c r="O305" s="222" t="b">
        <v>0</v>
      </c>
      <c r="P305" s="222" t="b">
        <v>0</v>
      </c>
      <c r="Q305" s="222" t="b">
        <v>0</v>
      </c>
      <c r="R305" s="222" t="b">
        <v>0</v>
      </c>
      <c r="S305" s="222" t="b">
        <v>0</v>
      </c>
      <c r="T305" s="222" t="b">
        <v>0</v>
      </c>
      <c r="U305" s="222" t="b">
        <v>0</v>
      </c>
      <c r="V305" s="222" t="b">
        <v>0</v>
      </c>
      <c r="W305" s="222" t="b">
        <v>0</v>
      </c>
      <c r="X305" s="222" t="b">
        <v>0</v>
      </c>
      <c r="Y305" s="222" t="b">
        <v>0</v>
      </c>
      <c r="Z305" s="222" t="b">
        <v>0</v>
      </c>
      <c r="AA305" s="222" t="b">
        <v>0</v>
      </c>
    </row>
    <row r="306" spans="1:27" ht="13.2">
      <c r="A306" s="222" t="s">
        <v>169</v>
      </c>
      <c r="B306" s="222" t="b">
        <v>0</v>
      </c>
      <c r="C306" s="222" t="b">
        <v>0</v>
      </c>
      <c r="D306" s="222" t="b">
        <v>0</v>
      </c>
      <c r="E306" s="222" t="b">
        <v>0</v>
      </c>
      <c r="F306" s="222" t="b">
        <v>0</v>
      </c>
      <c r="G306" s="222" t="b">
        <v>0</v>
      </c>
      <c r="H306" s="222" t="b">
        <v>0</v>
      </c>
      <c r="I306" s="222" t="b">
        <v>0</v>
      </c>
      <c r="J306" s="222" t="b">
        <v>0</v>
      </c>
      <c r="K306" s="222" t="b">
        <v>0</v>
      </c>
      <c r="L306" s="222" t="b">
        <v>0</v>
      </c>
      <c r="M306" s="222" t="b">
        <v>0</v>
      </c>
      <c r="N306" s="222" t="b">
        <v>0</v>
      </c>
      <c r="O306" s="222" t="b">
        <v>0</v>
      </c>
      <c r="P306" s="222" t="b">
        <v>0</v>
      </c>
      <c r="Q306" s="222" t="b">
        <v>0</v>
      </c>
      <c r="R306" s="222" t="b">
        <v>0</v>
      </c>
      <c r="S306" s="222" t="b">
        <v>0</v>
      </c>
      <c r="T306" s="222" t="b">
        <v>0</v>
      </c>
      <c r="U306" s="222" t="b">
        <v>0</v>
      </c>
      <c r="V306" s="222" t="b">
        <v>0</v>
      </c>
      <c r="W306" s="222" t="b">
        <v>0</v>
      </c>
      <c r="X306" s="222" t="b">
        <v>0</v>
      </c>
      <c r="Y306" s="222" t="b">
        <v>0</v>
      </c>
      <c r="Z306" s="222" t="b">
        <v>0</v>
      </c>
      <c r="AA306" s="222" t="b">
        <v>0</v>
      </c>
    </row>
    <row r="307" spans="1:27" ht="13.2">
      <c r="A307" s="222" t="s">
        <v>152</v>
      </c>
      <c r="B307" s="222" t="b">
        <v>0</v>
      </c>
      <c r="C307" s="222" t="b">
        <v>0</v>
      </c>
      <c r="D307" s="222" t="b">
        <v>0</v>
      </c>
      <c r="E307" s="222" t="b">
        <v>0</v>
      </c>
      <c r="F307" s="222" t="b">
        <v>0</v>
      </c>
      <c r="G307" s="222" t="b">
        <v>0</v>
      </c>
      <c r="H307" s="222" t="b">
        <v>0</v>
      </c>
      <c r="I307" s="222" t="b">
        <v>0</v>
      </c>
      <c r="J307" s="222" t="b">
        <v>0</v>
      </c>
      <c r="K307" s="222" t="b">
        <v>0</v>
      </c>
      <c r="L307" s="222" t="b">
        <v>0</v>
      </c>
      <c r="M307" s="222" t="b">
        <v>0</v>
      </c>
      <c r="N307" s="222" t="b">
        <v>0</v>
      </c>
      <c r="O307" s="222" t="b">
        <v>0</v>
      </c>
      <c r="P307" s="222" t="b">
        <v>0</v>
      </c>
      <c r="Q307" s="222" t="b">
        <v>0</v>
      </c>
      <c r="R307" s="222" t="b">
        <v>0</v>
      </c>
      <c r="S307" s="222" t="b">
        <v>0</v>
      </c>
      <c r="T307" s="222" t="b">
        <v>0</v>
      </c>
      <c r="U307" s="222" t="b">
        <v>0</v>
      </c>
      <c r="V307" s="222" t="b">
        <v>0</v>
      </c>
      <c r="W307" s="222" t="b">
        <v>0</v>
      </c>
      <c r="X307" s="222" t="b">
        <v>0</v>
      </c>
      <c r="Y307" s="222" t="b">
        <v>0</v>
      </c>
      <c r="Z307" s="222" t="b">
        <v>0</v>
      </c>
      <c r="AA307" s="222" t="b">
        <v>0</v>
      </c>
    </row>
    <row r="308" spans="1:27" ht="13.2">
      <c r="A308" s="222" t="s">
        <v>354</v>
      </c>
      <c r="B308" s="222" t="b">
        <v>0</v>
      </c>
      <c r="C308" s="222" t="b">
        <v>0</v>
      </c>
      <c r="D308" s="222" t="b">
        <v>0</v>
      </c>
      <c r="E308" s="222" t="b">
        <v>0</v>
      </c>
      <c r="F308" s="222" t="b">
        <v>0</v>
      </c>
      <c r="G308" s="222" t="b">
        <v>0</v>
      </c>
      <c r="H308" s="222" t="b">
        <v>0</v>
      </c>
      <c r="I308" s="222" t="b">
        <v>0</v>
      </c>
      <c r="J308" s="222" t="b">
        <v>0</v>
      </c>
      <c r="K308" s="222" t="b">
        <v>0</v>
      </c>
      <c r="L308" s="222" t="b">
        <v>0</v>
      </c>
      <c r="M308" s="222" t="b">
        <v>0</v>
      </c>
      <c r="N308" s="222" t="b">
        <v>0</v>
      </c>
      <c r="O308" s="222" t="b">
        <v>0</v>
      </c>
      <c r="P308" s="222" t="b">
        <v>0</v>
      </c>
      <c r="Q308" s="222" t="b">
        <v>0</v>
      </c>
      <c r="R308" s="222" t="b">
        <v>0</v>
      </c>
      <c r="S308" s="222" t="b">
        <v>0</v>
      </c>
      <c r="T308" s="222" t="b">
        <v>0</v>
      </c>
      <c r="U308" s="222" t="b">
        <v>0</v>
      </c>
      <c r="V308" s="222" t="b">
        <v>0</v>
      </c>
      <c r="W308" s="222" t="b">
        <v>0</v>
      </c>
      <c r="X308" s="222" t="b">
        <v>0</v>
      </c>
      <c r="Y308" s="222" t="b">
        <v>0</v>
      </c>
      <c r="Z308" s="222" t="b">
        <v>0</v>
      </c>
      <c r="AA308" s="222" t="b">
        <v>0</v>
      </c>
    </row>
    <row r="309" spans="1:27" ht="13.2">
      <c r="A309" s="222" t="s">
        <v>355</v>
      </c>
      <c r="B309" s="222" t="b">
        <v>0</v>
      </c>
      <c r="C309" s="222" t="b">
        <v>0</v>
      </c>
      <c r="D309" s="222" t="b">
        <v>0</v>
      </c>
      <c r="E309" s="222" t="b">
        <v>0</v>
      </c>
      <c r="F309" s="222" t="b">
        <v>0</v>
      </c>
      <c r="G309" s="222" t="b">
        <v>0</v>
      </c>
      <c r="H309" s="222" t="b">
        <v>0</v>
      </c>
      <c r="I309" s="222" t="b">
        <v>0</v>
      </c>
      <c r="J309" s="222" t="b">
        <v>0</v>
      </c>
      <c r="K309" s="222" t="b">
        <v>0</v>
      </c>
      <c r="L309" s="222" t="b">
        <v>0</v>
      </c>
      <c r="M309" s="222" t="b">
        <v>0</v>
      </c>
      <c r="N309" s="222" t="b">
        <v>0</v>
      </c>
      <c r="O309" s="222" t="b">
        <v>0</v>
      </c>
      <c r="P309" s="222" t="b">
        <v>0</v>
      </c>
      <c r="Q309" s="222" t="b">
        <v>0</v>
      </c>
      <c r="R309" s="222" t="b">
        <v>0</v>
      </c>
      <c r="S309" s="222" t="b">
        <v>0</v>
      </c>
      <c r="T309" s="222" t="b">
        <v>0</v>
      </c>
      <c r="U309" s="222" t="b">
        <v>0</v>
      </c>
      <c r="V309" s="222" t="b">
        <v>0</v>
      </c>
      <c r="W309" s="222" t="b">
        <v>0</v>
      </c>
      <c r="X309" s="222" t="b">
        <v>0</v>
      </c>
      <c r="Y309" s="222" t="b">
        <v>0</v>
      </c>
      <c r="Z309" s="222" t="b">
        <v>0</v>
      </c>
      <c r="AA309" s="222" t="b">
        <v>0</v>
      </c>
    </row>
    <row r="310" spans="1:27" ht="13.2">
      <c r="A310" s="222" t="s">
        <v>896</v>
      </c>
      <c r="B310" s="222" t="b">
        <v>0</v>
      </c>
      <c r="C310" s="222" t="b">
        <v>0</v>
      </c>
      <c r="D310" s="222" t="b">
        <v>0</v>
      </c>
      <c r="E310" s="222" t="b">
        <v>0</v>
      </c>
      <c r="F310" s="222" t="b">
        <v>0</v>
      </c>
      <c r="G310" s="222" t="b">
        <v>0</v>
      </c>
      <c r="H310" s="222" t="b">
        <v>0</v>
      </c>
      <c r="I310" s="222" t="b">
        <v>0</v>
      </c>
      <c r="J310" s="222" t="b">
        <v>0</v>
      </c>
      <c r="K310" s="222" t="b">
        <v>0</v>
      </c>
      <c r="L310" s="222" t="b">
        <v>0</v>
      </c>
      <c r="M310" s="222" t="b">
        <v>0</v>
      </c>
      <c r="N310" s="222" t="b">
        <v>0</v>
      </c>
      <c r="O310" s="222" t="b">
        <v>0</v>
      </c>
      <c r="P310" s="222" t="b">
        <v>0</v>
      </c>
      <c r="Q310" s="222" t="b">
        <v>0</v>
      </c>
      <c r="R310" s="222" t="b">
        <v>0</v>
      </c>
      <c r="S310" s="222" t="b">
        <v>0</v>
      </c>
      <c r="T310" s="222" t="b">
        <v>0</v>
      </c>
      <c r="U310" s="222" t="b">
        <v>0</v>
      </c>
      <c r="V310" s="222" t="b">
        <v>0</v>
      </c>
      <c r="W310" s="222" t="b">
        <v>0</v>
      </c>
      <c r="X310" s="222" t="b">
        <v>0</v>
      </c>
      <c r="Y310" s="222" t="b">
        <v>0</v>
      </c>
      <c r="Z310" s="222" t="b">
        <v>0</v>
      </c>
      <c r="AA310" s="222" t="b">
        <v>0</v>
      </c>
    </row>
    <row r="311" spans="1:27" ht="13.2">
      <c r="A311" s="222" t="s">
        <v>897</v>
      </c>
      <c r="B311" s="222" t="b">
        <v>0</v>
      </c>
      <c r="C311" s="222" t="b">
        <v>0</v>
      </c>
      <c r="D311" s="222" t="b">
        <v>0</v>
      </c>
      <c r="E311" s="222" t="b">
        <v>0</v>
      </c>
      <c r="F311" s="222" t="b">
        <v>0</v>
      </c>
      <c r="G311" s="222" t="b">
        <v>0</v>
      </c>
      <c r="H311" s="222" t="b">
        <v>0</v>
      </c>
      <c r="I311" s="222" t="b">
        <v>0</v>
      </c>
      <c r="J311" s="222" t="b">
        <v>0</v>
      </c>
      <c r="K311" s="222" t="b">
        <v>0</v>
      </c>
      <c r="L311" s="222" t="b">
        <v>0</v>
      </c>
      <c r="M311" s="222" t="b">
        <v>0</v>
      </c>
      <c r="N311" s="222" t="b">
        <v>0</v>
      </c>
      <c r="O311" s="222" t="b">
        <v>0</v>
      </c>
      <c r="P311" s="222" t="b">
        <v>0</v>
      </c>
      <c r="Q311" s="222" t="b">
        <v>0</v>
      </c>
      <c r="R311" s="222" t="b">
        <v>0</v>
      </c>
      <c r="S311" s="222" t="b">
        <v>0</v>
      </c>
      <c r="T311" s="222" t="b">
        <v>0</v>
      </c>
      <c r="U311" s="222" t="b">
        <v>0</v>
      </c>
      <c r="V311" s="222" t="b">
        <v>0</v>
      </c>
      <c r="W311" s="222" t="b">
        <v>0</v>
      </c>
      <c r="X311" s="222" t="b">
        <v>0</v>
      </c>
      <c r="Y311" s="222" t="b">
        <v>0</v>
      </c>
      <c r="Z311" s="222" t="b">
        <v>0</v>
      </c>
      <c r="AA311" s="222" t="b">
        <v>0</v>
      </c>
    </row>
    <row r="312" spans="1:27" ht="13.2">
      <c r="A312" s="222" t="s">
        <v>898</v>
      </c>
      <c r="B312" s="222" t="b">
        <v>0</v>
      </c>
      <c r="C312" s="222" t="b">
        <v>0</v>
      </c>
      <c r="D312" s="222" t="b">
        <v>0</v>
      </c>
      <c r="E312" s="222" t="b">
        <v>0</v>
      </c>
      <c r="F312" s="222" t="b">
        <v>0</v>
      </c>
      <c r="G312" s="222" t="b">
        <v>0</v>
      </c>
      <c r="H312" s="222" t="b">
        <v>0</v>
      </c>
      <c r="I312" s="222" t="b">
        <v>0</v>
      </c>
      <c r="J312" s="222" t="b">
        <v>0</v>
      </c>
      <c r="K312" s="222" t="b">
        <v>0</v>
      </c>
      <c r="L312" s="222" t="b">
        <v>0</v>
      </c>
      <c r="M312" s="222" t="b">
        <v>0</v>
      </c>
      <c r="N312" s="222" t="b">
        <v>0</v>
      </c>
      <c r="O312" s="222" t="b">
        <v>0</v>
      </c>
      <c r="P312" s="222" t="b">
        <v>0</v>
      </c>
      <c r="Q312" s="222" t="b">
        <v>0</v>
      </c>
      <c r="R312" s="222" t="b">
        <v>0</v>
      </c>
      <c r="S312" s="222" t="b">
        <v>0</v>
      </c>
      <c r="T312" s="222" t="b">
        <v>0</v>
      </c>
      <c r="U312" s="222" t="b">
        <v>0</v>
      </c>
      <c r="V312" s="222" t="b">
        <v>0</v>
      </c>
      <c r="W312" s="222" t="b">
        <v>0</v>
      </c>
      <c r="X312" s="222" t="b">
        <v>0</v>
      </c>
      <c r="Y312" s="222" t="b">
        <v>0</v>
      </c>
      <c r="Z312" s="222" t="b">
        <v>0</v>
      </c>
      <c r="AA312" s="222" t="b">
        <v>0</v>
      </c>
    </row>
    <row r="313" spans="1:27" ht="13.2">
      <c r="A313" s="222" t="s">
        <v>899</v>
      </c>
      <c r="B313" s="222" t="b">
        <v>0</v>
      </c>
      <c r="C313" s="222" t="b">
        <v>0</v>
      </c>
      <c r="D313" s="222" t="b">
        <v>0</v>
      </c>
      <c r="E313" s="222" t="b">
        <v>0</v>
      </c>
      <c r="F313" s="222" t="b">
        <v>0</v>
      </c>
      <c r="G313" s="222" t="b">
        <v>0</v>
      </c>
      <c r="H313" s="222" t="b">
        <v>0</v>
      </c>
      <c r="I313" s="222" t="b">
        <v>0</v>
      </c>
      <c r="J313" s="222" t="b">
        <v>0</v>
      </c>
      <c r="K313" s="222" t="b">
        <v>0</v>
      </c>
      <c r="L313" s="222" t="b">
        <v>0</v>
      </c>
      <c r="M313" s="222" t="b">
        <v>0</v>
      </c>
      <c r="N313" s="222" t="b">
        <v>0</v>
      </c>
      <c r="O313" s="222" t="b">
        <v>0</v>
      </c>
      <c r="P313" s="222" t="b">
        <v>0</v>
      </c>
      <c r="Q313" s="222" t="b">
        <v>0</v>
      </c>
      <c r="R313" s="222" t="b">
        <v>0</v>
      </c>
      <c r="S313" s="222" t="b">
        <v>0</v>
      </c>
      <c r="T313" s="222" t="b">
        <v>0</v>
      </c>
      <c r="U313" s="222" t="b">
        <v>0</v>
      </c>
      <c r="V313" s="222" t="b">
        <v>0</v>
      </c>
      <c r="W313" s="222" t="b">
        <v>0</v>
      </c>
      <c r="X313" s="222" t="b">
        <v>0</v>
      </c>
      <c r="Y313" s="222" t="b">
        <v>0</v>
      </c>
      <c r="Z313" s="222" t="b">
        <v>0</v>
      </c>
      <c r="AA313" s="222" t="b">
        <v>0</v>
      </c>
    </row>
    <row r="314" spans="1:27" ht="13.2">
      <c r="A314" s="222" t="s">
        <v>900</v>
      </c>
      <c r="B314" s="222" t="b">
        <v>0</v>
      </c>
      <c r="C314" s="222" t="b">
        <v>0</v>
      </c>
      <c r="D314" s="222" t="b">
        <v>0</v>
      </c>
      <c r="E314" s="222" t="b">
        <v>0</v>
      </c>
      <c r="F314" s="222" t="b">
        <v>0</v>
      </c>
      <c r="G314" s="222" t="b">
        <v>0</v>
      </c>
      <c r="H314" s="222" t="b">
        <v>0</v>
      </c>
      <c r="I314" s="222" t="b">
        <v>0</v>
      </c>
      <c r="J314" s="222" t="b">
        <v>0</v>
      </c>
      <c r="K314" s="222" t="b">
        <v>0</v>
      </c>
      <c r="L314" s="222" t="b">
        <v>0</v>
      </c>
      <c r="M314" s="222" t="b">
        <v>0</v>
      </c>
      <c r="N314" s="222" t="b">
        <v>0</v>
      </c>
      <c r="O314" s="222" t="b">
        <v>0</v>
      </c>
      <c r="P314" s="222" t="b">
        <v>0</v>
      </c>
      <c r="Q314" s="222" t="b">
        <v>0</v>
      </c>
      <c r="R314" s="222" t="b">
        <v>0</v>
      </c>
      <c r="S314" s="222" t="b">
        <v>0</v>
      </c>
      <c r="T314" s="222" t="b">
        <v>0</v>
      </c>
      <c r="U314" s="222" t="b">
        <v>0</v>
      </c>
      <c r="V314" s="222" t="b">
        <v>0</v>
      </c>
      <c r="W314" s="222" t="b">
        <v>0</v>
      </c>
      <c r="X314" s="222" t="b">
        <v>0</v>
      </c>
      <c r="Y314" s="222" t="b">
        <v>0</v>
      </c>
      <c r="Z314" s="222" t="b">
        <v>0</v>
      </c>
      <c r="AA314" s="222" t="b">
        <v>0</v>
      </c>
    </row>
    <row r="315" spans="1:27" ht="13.2">
      <c r="A315" s="222" t="s">
        <v>353</v>
      </c>
      <c r="B315" s="222" t="b">
        <v>0</v>
      </c>
      <c r="C315" s="222" t="b">
        <v>0</v>
      </c>
      <c r="D315" s="222" t="b">
        <v>0</v>
      </c>
      <c r="E315" s="222" t="b">
        <v>0</v>
      </c>
      <c r="F315" s="222" t="b">
        <v>0</v>
      </c>
      <c r="G315" s="222" t="b">
        <v>0</v>
      </c>
      <c r="H315" s="222" t="b">
        <v>0</v>
      </c>
      <c r="I315" s="222" t="b">
        <v>0</v>
      </c>
      <c r="J315" s="222" t="b">
        <v>0</v>
      </c>
      <c r="K315" s="222" t="b">
        <v>0</v>
      </c>
      <c r="L315" s="222" t="b">
        <v>0</v>
      </c>
      <c r="M315" s="222" t="b">
        <v>0</v>
      </c>
      <c r="N315" s="222" t="b">
        <v>0</v>
      </c>
      <c r="O315" s="222" t="b">
        <v>0</v>
      </c>
      <c r="P315" s="222" t="b">
        <v>0</v>
      </c>
      <c r="Q315" s="222" t="b">
        <v>0</v>
      </c>
      <c r="R315" s="222" t="b">
        <v>0</v>
      </c>
      <c r="S315" s="222" t="b">
        <v>0</v>
      </c>
      <c r="T315" s="222" t="b">
        <v>0</v>
      </c>
      <c r="U315" s="222" t="b">
        <v>0</v>
      </c>
      <c r="V315" s="222" t="b">
        <v>0</v>
      </c>
      <c r="W315" s="222" t="b">
        <v>0</v>
      </c>
      <c r="X315" s="222" t="b">
        <v>0</v>
      </c>
      <c r="Y315" s="222" t="b">
        <v>0</v>
      </c>
      <c r="Z315" s="222" t="b">
        <v>0</v>
      </c>
      <c r="AA315" s="222" t="b">
        <v>0</v>
      </c>
    </row>
    <row r="316" spans="1:27" ht="13.2">
      <c r="A316" s="222" t="s">
        <v>221</v>
      </c>
      <c r="B316" s="222" t="b">
        <v>0</v>
      </c>
      <c r="C316" s="222" t="b">
        <v>0</v>
      </c>
      <c r="D316" s="222" t="b">
        <v>0</v>
      </c>
      <c r="E316" s="222" t="b">
        <v>0</v>
      </c>
      <c r="F316" s="222" t="b">
        <v>0</v>
      </c>
      <c r="G316" s="222" t="b">
        <v>0</v>
      </c>
      <c r="H316" s="222" t="b">
        <v>0</v>
      </c>
      <c r="I316" s="222" t="b">
        <v>0</v>
      </c>
      <c r="J316" s="222" t="b">
        <v>0</v>
      </c>
      <c r="K316" s="222" t="b">
        <v>0</v>
      </c>
      <c r="L316" s="222" t="b">
        <v>0</v>
      </c>
      <c r="M316" s="222" t="b">
        <v>0</v>
      </c>
      <c r="N316" s="222" t="b">
        <v>0</v>
      </c>
      <c r="O316" s="222" t="b">
        <v>0</v>
      </c>
      <c r="P316" s="222" t="b">
        <v>0</v>
      </c>
      <c r="Q316" s="222" t="b">
        <v>0</v>
      </c>
      <c r="R316" s="222" t="b">
        <v>0</v>
      </c>
      <c r="S316" s="222" t="b">
        <v>0</v>
      </c>
      <c r="T316" s="222" t="b">
        <v>0</v>
      </c>
      <c r="U316" s="222" t="b">
        <v>0</v>
      </c>
      <c r="V316" s="222" t="b">
        <v>0</v>
      </c>
      <c r="W316" s="222" t="b">
        <v>0</v>
      </c>
      <c r="X316" s="222" t="b">
        <v>0</v>
      </c>
      <c r="Y316" s="222" t="b">
        <v>0</v>
      </c>
      <c r="Z316" s="222" t="b">
        <v>0</v>
      </c>
      <c r="AA316" s="222" t="b">
        <v>0</v>
      </c>
    </row>
    <row r="317" spans="1:27" ht="13.2">
      <c r="A317" s="222" t="s">
        <v>901</v>
      </c>
      <c r="B317" s="222" t="b">
        <v>0</v>
      </c>
      <c r="C317" s="222" t="b">
        <v>0</v>
      </c>
      <c r="D317" s="222" t="b">
        <v>0</v>
      </c>
      <c r="E317" s="222" t="b">
        <v>0</v>
      </c>
      <c r="F317" s="222" t="b">
        <v>0</v>
      </c>
      <c r="G317" s="222" t="b">
        <v>0</v>
      </c>
      <c r="H317" s="222" t="b">
        <v>0</v>
      </c>
      <c r="I317" s="222" t="b">
        <v>0</v>
      </c>
      <c r="J317" s="222" t="b">
        <v>0</v>
      </c>
      <c r="K317" s="222" t="b">
        <v>0</v>
      </c>
      <c r="L317" s="222" t="b">
        <v>0</v>
      </c>
      <c r="M317" s="222" t="b">
        <v>0</v>
      </c>
      <c r="N317" s="222" t="b">
        <v>0</v>
      </c>
      <c r="O317" s="222" t="b">
        <v>0</v>
      </c>
      <c r="P317" s="222" t="b">
        <v>0</v>
      </c>
      <c r="Q317" s="222" t="b">
        <v>0</v>
      </c>
      <c r="R317" s="222" t="b">
        <v>0</v>
      </c>
      <c r="S317" s="222" t="b">
        <v>0</v>
      </c>
      <c r="T317" s="222" t="b">
        <v>0</v>
      </c>
      <c r="U317" s="222" t="b">
        <v>0</v>
      </c>
      <c r="V317" s="222" t="b">
        <v>0</v>
      </c>
      <c r="W317" s="222" t="b">
        <v>0</v>
      </c>
      <c r="X317" s="222" t="b">
        <v>0</v>
      </c>
      <c r="Y317" s="222" t="b">
        <v>0</v>
      </c>
      <c r="Z317" s="222" t="b">
        <v>0</v>
      </c>
      <c r="AA317" s="222" t="b">
        <v>0</v>
      </c>
    </row>
    <row r="318" spans="1:27" ht="13.2">
      <c r="A318" s="222" t="s">
        <v>194</v>
      </c>
      <c r="B318" s="222" t="b">
        <v>0</v>
      </c>
      <c r="C318" s="222" t="b">
        <v>0</v>
      </c>
      <c r="D318" s="222" t="b">
        <v>0</v>
      </c>
      <c r="E318" s="222" t="b">
        <v>0</v>
      </c>
      <c r="F318" s="222" t="b">
        <v>0</v>
      </c>
      <c r="G318" s="222" t="b">
        <v>0</v>
      </c>
      <c r="H318" s="222" t="b">
        <v>0</v>
      </c>
      <c r="I318" s="222" t="b">
        <v>0</v>
      </c>
      <c r="J318" s="222" t="b">
        <v>0</v>
      </c>
      <c r="K318" s="222" t="b">
        <v>0</v>
      </c>
      <c r="L318" s="222" t="b">
        <v>0</v>
      </c>
      <c r="M318" s="222" t="b">
        <v>0</v>
      </c>
      <c r="N318" s="222" t="b">
        <v>0</v>
      </c>
      <c r="O318" s="222" t="b">
        <v>0</v>
      </c>
      <c r="P318" s="222" t="b">
        <v>0</v>
      </c>
      <c r="Q318" s="222" t="b">
        <v>0</v>
      </c>
      <c r="R318" s="222" t="b">
        <v>0</v>
      </c>
      <c r="S318" s="222" t="b">
        <v>0</v>
      </c>
      <c r="T318" s="222" t="b">
        <v>0</v>
      </c>
      <c r="U318" s="222" t="b">
        <v>0</v>
      </c>
      <c r="V318" s="222" t="b">
        <v>0</v>
      </c>
      <c r="W318" s="222" t="b">
        <v>0</v>
      </c>
      <c r="X318" s="222" t="b">
        <v>0</v>
      </c>
      <c r="Y318" s="222" t="b">
        <v>0</v>
      </c>
      <c r="Z318" s="222" t="b">
        <v>0</v>
      </c>
      <c r="AA318" s="222" t="b">
        <v>0</v>
      </c>
    </row>
    <row r="319" spans="1:27" ht="13.2">
      <c r="A319" s="222" t="s">
        <v>902</v>
      </c>
      <c r="B319" s="222" t="b">
        <v>0</v>
      </c>
      <c r="C319" s="222" t="b">
        <v>0</v>
      </c>
      <c r="D319" s="222" t="b">
        <v>0</v>
      </c>
      <c r="E319" s="222" t="b">
        <v>0</v>
      </c>
      <c r="F319" s="222" t="b">
        <v>0</v>
      </c>
      <c r="G319" s="222" t="b">
        <v>0</v>
      </c>
      <c r="H319" s="222" t="b">
        <v>0</v>
      </c>
      <c r="I319" s="222" t="b">
        <v>0</v>
      </c>
      <c r="J319" s="222" t="b">
        <v>0</v>
      </c>
      <c r="K319" s="222" t="b">
        <v>0</v>
      </c>
      <c r="L319" s="222" t="b">
        <v>0</v>
      </c>
      <c r="M319" s="222" t="b">
        <v>0</v>
      </c>
      <c r="N319" s="222" t="b">
        <v>0</v>
      </c>
      <c r="O319" s="222" t="b">
        <v>0</v>
      </c>
      <c r="P319" s="222" t="b">
        <v>0</v>
      </c>
      <c r="Q319" s="222" t="b">
        <v>0</v>
      </c>
      <c r="R319" s="222" t="b">
        <v>0</v>
      </c>
      <c r="S319" s="222" t="b">
        <v>0</v>
      </c>
      <c r="T319" s="222" t="b">
        <v>0</v>
      </c>
      <c r="U319" s="222" t="b">
        <v>0</v>
      </c>
      <c r="V319" s="222" t="b">
        <v>0</v>
      </c>
      <c r="W319" s="222" t="b">
        <v>0</v>
      </c>
      <c r="X319" s="222" t="b">
        <v>0</v>
      </c>
      <c r="Y319" s="222" t="b">
        <v>0</v>
      </c>
      <c r="Z319" s="222" t="b">
        <v>0</v>
      </c>
      <c r="AA319" s="222" t="b">
        <v>0</v>
      </c>
    </row>
    <row r="320" spans="1:27" ht="13.2">
      <c r="A320" s="222" t="s">
        <v>351</v>
      </c>
      <c r="B320" s="222" t="b">
        <v>0</v>
      </c>
      <c r="C320" s="222" t="b">
        <v>0</v>
      </c>
      <c r="D320" s="222" t="b">
        <v>0</v>
      </c>
      <c r="E320" s="222" t="b">
        <v>0</v>
      </c>
      <c r="F320" s="222" t="b">
        <v>0</v>
      </c>
      <c r="G320" s="222" t="b">
        <v>0</v>
      </c>
      <c r="H320" s="222" t="b">
        <v>0</v>
      </c>
      <c r="I320" s="222" t="b">
        <v>0</v>
      </c>
      <c r="J320" s="222" t="b">
        <v>0</v>
      </c>
      <c r="K320" s="222" t="b">
        <v>0</v>
      </c>
      <c r="L320" s="222" t="b">
        <v>0</v>
      </c>
      <c r="M320" s="222" t="b">
        <v>0</v>
      </c>
      <c r="N320" s="222" t="b">
        <v>0</v>
      </c>
      <c r="O320" s="222" t="b">
        <v>0</v>
      </c>
      <c r="P320" s="222" t="b">
        <v>0</v>
      </c>
      <c r="Q320" s="222" t="b">
        <v>0</v>
      </c>
      <c r="R320" s="222" t="b">
        <v>0</v>
      </c>
      <c r="S320" s="222" t="b">
        <v>0</v>
      </c>
      <c r="T320" s="222" t="b">
        <v>0</v>
      </c>
      <c r="U320" s="222" t="b">
        <v>0</v>
      </c>
      <c r="V320" s="222" t="b">
        <v>0</v>
      </c>
      <c r="W320" s="222" t="b">
        <v>0</v>
      </c>
      <c r="X320" s="222" t="b">
        <v>0</v>
      </c>
      <c r="Y320" s="222" t="b">
        <v>0</v>
      </c>
      <c r="Z320" s="222" t="b">
        <v>0</v>
      </c>
      <c r="AA320" s="222" t="b">
        <v>0</v>
      </c>
    </row>
    <row r="321" spans="1:27" ht="13.2">
      <c r="A321" s="222" t="s">
        <v>903</v>
      </c>
      <c r="B321" s="222" t="b">
        <v>0</v>
      </c>
      <c r="C321" s="222" t="b">
        <v>0</v>
      </c>
      <c r="D321" s="222" t="b">
        <v>0</v>
      </c>
      <c r="E321" s="222" t="b">
        <v>0</v>
      </c>
      <c r="F321" s="222" t="b">
        <v>0</v>
      </c>
      <c r="G321" s="222" t="b">
        <v>0</v>
      </c>
      <c r="H321" s="222" t="b">
        <v>0</v>
      </c>
      <c r="I321" s="222" t="b">
        <v>0</v>
      </c>
      <c r="J321" s="222" t="b">
        <v>0</v>
      </c>
      <c r="K321" s="222" t="b">
        <v>0</v>
      </c>
      <c r="L321" s="222" t="b">
        <v>0</v>
      </c>
      <c r="M321" s="222" t="b">
        <v>0</v>
      </c>
      <c r="N321" s="222" t="b">
        <v>0</v>
      </c>
      <c r="O321" s="222" t="b">
        <v>0</v>
      </c>
      <c r="P321" s="222" t="b">
        <v>0</v>
      </c>
      <c r="Q321" s="222" t="b">
        <v>0</v>
      </c>
      <c r="R321" s="222" t="b">
        <v>0</v>
      </c>
      <c r="S321" s="222" t="b">
        <v>0</v>
      </c>
      <c r="T321" s="222" t="b">
        <v>0</v>
      </c>
      <c r="U321" s="222" t="b">
        <v>0</v>
      </c>
      <c r="V321" s="222" t="b">
        <v>0</v>
      </c>
      <c r="W321" s="222" t="b">
        <v>0</v>
      </c>
      <c r="X321" s="222" t="b">
        <v>0</v>
      </c>
      <c r="Y321" s="222" t="b">
        <v>0</v>
      </c>
      <c r="Z321" s="222" t="b">
        <v>0</v>
      </c>
      <c r="AA321" s="222" t="b">
        <v>0</v>
      </c>
    </row>
    <row r="322" spans="1:27" ht="13.2">
      <c r="A322" s="222" t="s">
        <v>904</v>
      </c>
      <c r="B322" s="222" t="b">
        <v>0</v>
      </c>
      <c r="C322" s="222" t="b">
        <v>0</v>
      </c>
      <c r="D322" s="222" t="b">
        <v>0</v>
      </c>
      <c r="E322" s="222" t="b">
        <v>0</v>
      </c>
      <c r="F322" s="222" t="b">
        <v>0</v>
      </c>
      <c r="G322" s="222" t="b">
        <v>0</v>
      </c>
      <c r="H322" s="222" t="b">
        <v>0</v>
      </c>
      <c r="I322" s="222" t="b">
        <v>0</v>
      </c>
      <c r="J322" s="222" t="b">
        <v>0</v>
      </c>
      <c r="K322" s="222" t="b">
        <v>0</v>
      </c>
      <c r="L322" s="222" t="b">
        <v>0</v>
      </c>
      <c r="M322" s="222" t="b">
        <v>0</v>
      </c>
      <c r="N322" s="222" t="b">
        <v>0</v>
      </c>
      <c r="O322" s="222" t="b">
        <v>0</v>
      </c>
      <c r="P322" s="222" t="b">
        <v>0</v>
      </c>
      <c r="Q322" s="222" t="b">
        <v>0</v>
      </c>
      <c r="R322" s="222" t="b">
        <v>0</v>
      </c>
      <c r="S322" s="222" t="b">
        <v>0</v>
      </c>
      <c r="T322" s="222" t="b">
        <v>0</v>
      </c>
      <c r="U322" s="222" t="b">
        <v>0</v>
      </c>
      <c r="V322" s="222" t="b">
        <v>0</v>
      </c>
      <c r="W322" s="222" t="b">
        <v>0</v>
      </c>
      <c r="X322" s="222" t="b">
        <v>0</v>
      </c>
      <c r="Y322" s="222" t="b">
        <v>0</v>
      </c>
      <c r="Z322" s="222" t="b">
        <v>0</v>
      </c>
      <c r="AA322" s="222" t="b">
        <v>0</v>
      </c>
    </row>
    <row r="323" spans="1:27" ht="13.2">
      <c r="A323" s="222" t="s">
        <v>905</v>
      </c>
      <c r="B323" s="222" t="b">
        <v>0</v>
      </c>
      <c r="C323" s="222" t="b">
        <v>0</v>
      </c>
      <c r="D323" s="222" t="b">
        <v>0</v>
      </c>
      <c r="E323" s="222" t="b">
        <v>0</v>
      </c>
      <c r="F323" s="222" t="b">
        <v>0</v>
      </c>
      <c r="G323" s="222" t="b">
        <v>0</v>
      </c>
      <c r="H323" s="222" t="b">
        <v>0</v>
      </c>
      <c r="I323" s="222" t="b">
        <v>0</v>
      </c>
      <c r="J323" s="222" t="b">
        <v>0</v>
      </c>
      <c r="K323" s="222" t="b">
        <v>0</v>
      </c>
      <c r="L323" s="222" t="b">
        <v>0</v>
      </c>
      <c r="M323" s="222" t="b">
        <v>0</v>
      </c>
      <c r="N323" s="222" t="b">
        <v>0</v>
      </c>
      <c r="O323" s="222" t="b">
        <v>0</v>
      </c>
      <c r="P323" s="222" t="b">
        <v>0</v>
      </c>
      <c r="Q323" s="222" t="b">
        <v>0</v>
      </c>
      <c r="R323" s="222" t="b">
        <v>0</v>
      </c>
      <c r="S323" s="222" t="b">
        <v>0</v>
      </c>
      <c r="T323" s="222" t="b">
        <v>0</v>
      </c>
      <c r="U323" s="222" t="b">
        <v>0</v>
      </c>
      <c r="V323" s="222" t="b">
        <v>0</v>
      </c>
      <c r="W323" s="222" t="b">
        <v>0</v>
      </c>
      <c r="X323" s="222" t="b">
        <v>0</v>
      </c>
      <c r="Y323" s="222" t="b">
        <v>0</v>
      </c>
      <c r="Z323" s="222" t="b">
        <v>0</v>
      </c>
      <c r="AA323" s="222" t="b">
        <v>0</v>
      </c>
    </row>
    <row r="324" spans="1:27" ht="13.2">
      <c r="A324" s="222" t="s">
        <v>906</v>
      </c>
      <c r="B324" s="222" t="b">
        <v>0</v>
      </c>
      <c r="C324" s="222" t="b">
        <v>0</v>
      </c>
      <c r="D324" s="222" t="b">
        <v>0</v>
      </c>
      <c r="E324" s="222" t="b">
        <v>0</v>
      </c>
      <c r="F324" s="222" t="b">
        <v>0</v>
      </c>
      <c r="G324" s="222" t="b">
        <v>0</v>
      </c>
      <c r="H324" s="222" t="b">
        <v>0</v>
      </c>
      <c r="I324" s="222" t="b">
        <v>0</v>
      </c>
      <c r="J324" s="222" t="b">
        <v>0</v>
      </c>
      <c r="K324" s="222" t="b">
        <v>0</v>
      </c>
      <c r="L324" s="222" t="b">
        <v>0</v>
      </c>
      <c r="M324" s="222" t="b">
        <v>0</v>
      </c>
      <c r="N324" s="222" t="b">
        <v>0</v>
      </c>
      <c r="O324" s="222" t="b">
        <v>0</v>
      </c>
      <c r="P324" s="222" t="b">
        <v>0</v>
      </c>
      <c r="Q324" s="222" t="b">
        <v>0</v>
      </c>
      <c r="R324" s="222" t="b">
        <v>0</v>
      </c>
      <c r="S324" s="222" t="b">
        <v>0</v>
      </c>
      <c r="T324" s="222" t="b">
        <v>0</v>
      </c>
      <c r="U324" s="222" t="b">
        <v>0</v>
      </c>
      <c r="V324" s="222" t="b">
        <v>0</v>
      </c>
      <c r="W324" s="222" t="b">
        <v>0</v>
      </c>
      <c r="X324" s="222" t="b">
        <v>0</v>
      </c>
      <c r="Y324" s="222" t="b">
        <v>0</v>
      </c>
      <c r="Z324" s="222" t="b">
        <v>0</v>
      </c>
      <c r="AA324" s="222" t="b">
        <v>0</v>
      </c>
    </row>
    <row r="325" spans="1:27" ht="13.2">
      <c r="A325" s="222" t="s">
        <v>907</v>
      </c>
      <c r="B325" s="222" t="b">
        <v>0</v>
      </c>
      <c r="C325" s="222" t="b">
        <v>0</v>
      </c>
      <c r="D325" s="222" t="b">
        <v>0</v>
      </c>
      <c r="E325" s="222" t="b">
        <v>0</v>
      </c>
      <c r="F325" s="222" t="b">
        <v>0</v>
      </c>
      <c r="G325" s="222" t="b">
        <v>0</v>
      </c>
      <c r="H325" s="222" t="b">
        <v>0</v>
      </c>
      <c r="I325" s="222" t="b">
        <v>0</v>
      </c>
      <c r="J325" s="222" t="b">
        <v>0</v>
      </c>
      <c r="K325" s="222" t="b">
        <v>0</v>
      </c>
      <c r="L325" s="222" t="b">
        <v>0</v>
      </c>
      <c r="M325" s="222" t="b">
        <v>0</v>
      </c>
      <c r="N325" s="222" t="b">
        <v>0</v>
      </c>
      <c r="O325" s="222" t="b">
        <v>0</v>
      </c>
      <c r="P325" s="222" t="b">
        <v>0</v>
      </c>
      <c r="Q325" s="222" t="b">
        <v>0</v>
      </c>
      <c r="R325" s="222" t="b">
        <v>0</v>
      </c>
      <c r="S325" s="222" t="b">
        <v>0</v>
      </c>
      <c r="T325" s="222" t="b">
        <v>0</v>
      </c>
      <c r="U325" s="222" t="b">
        <v>0</v>
      </c>
      <c r="V325" s="222" t="b">
        <v>0</v>
      </c>
      <c r="W325" s="222" t="b">
        <v>0</v>
      </c>
      <c r="X325" s="222" t="b">
        <v>0</v>
      </c>
      <c r="Y325" s="222" t="b">
        <v>0</v>
      </c>
      <c r="Z325" s="222" t="b">
        <v>0</v>
      </c>
      <c r="AA325" s="222" t="b">
        <v>0</v>
      </c>
    </row>
    <row r="326" spans="1:27" ht="13.2">
      <c r="A326" s="222" t="s">
        <v>908</v>
      </c>
      <c r="B326" s="222" t="b">
        <v>0</v>
      </c>
      <c r="C326" s="222" t="b">
        <v>0</v>
      </c>
      <c r="D326" s="222" t="b">
        <v>0</v>
      </c>
      <c r="E326" s="222" t="b">
        <v>0</v>
      </c>
      <c r="F326" s="222" t="b">
        <v>0</v>
      </c>
      <c r="G326" s="222" t="b">
        <v>0</v>
      </c>
      <c r="H326" s="222" t="b">
        <v>0</v>
      </c>
      <c r="I326" s="222" t="b">
        <v>0</v>
      </c>
      <c r="J326" s="222" t="b">
        <v>0</v>
      </c>
      <c r="K326" s="222" t="b">
        <v>0</v>
      </c>
      <c r="L326" s="222" t="b">
        <v>0</v>
      </c>
      <c r="M326" s="222" t="b">
        <v>0</v>
      </c>
      <c r="N326" s="222" t="b">
        <v>0</v>
      </c>
      <c r="O326" s="222" t="b">
        <v>0</v>
      </c>
      <c r="P326" s="222" t="b">
        <v>0</v>
      </c>
      <c r="Q326" s="222" t="b">
        <v>0</v>
      </c>
      <c r="R326" s="222" t="b">
        <v>0</v>
      </c>
      <c r="S326" s="222" t="b">
        <v>0</v>
      </c>
      <c r="T326" s="222" t="b">
        <v>0</v>
      </c>
      <c r="U326" s="222" t="b">
        <v>0</v>
      </c>
      <c r="V326" s="222" t="b">
        <v>0</v>
      </c>
      <c r="W326" s="222" t="b">
        <v>0</v>
      </c>
      <c r="X326" s="222" t="b">
        <v>0</v>
      </c>
      <c r="Y326" s="222" t="b">
        <v>0</v>
      </c>
      <c r="Z326" s="222" t="b">
        <v>0</v>
      </c>
      <c r="AA326" s="222" t="b">
        <v>0</v>
      </c>
    </row>
    <row r="327" spans="1:27" ht="13.2">
      <c r="A327" s="222" t="s">
        <v>909</v>
      </c>
      <c r="B327" s="222" t="b">
        <v>0</v>
      </c>
      <c r="C327" s="222" t="b">
        <v>0</v>
      </c>
      <c r="D327" s="222" t="b">
        <v>0</v>
      </c>
      <c r="E327" s="222" t="b">
        <v>0</v>
      </c>
      <c r="F327" s="222" t="b">
        <v>0</v>
      </c>
      <c r="G327" s="222" t="b">
        <v>0</v>
      </c>
      <c r="H327" s="222" t="b">
        <v>0</v>
      </c>
      <c r="I327" s="222" t="b">
        <v>0</v>
      </c>
      <c r="J327" s="222" t="b">
        <v>0</v>
      </c>
      <c r="K327" s="222" t="b">
        <v>0</v>
      </c>
      <c r="L327" s="222" t="b">
        <v>0</v>
      </c>
      <c r="M327" s="222" t="b">
        <v>0</v>
      </c>
      <c r="N327" s="222" t="b">
        <v>0</v>
      </c>
      <c r="O327" s="222" t="b">
        <v>0</v>
      </c>
      <c r="P327" s="222" t="b">
        <v>0</v>
      </c>
      <c r="Q327" s="222" t="b">
        <v>0</v>
      </c>
      <c r="R327" s="222" t="b">
        <v>0</v>
      </c>
      <c r="S327" s="222" t="b">
        <v>0</v>
      </c>
      <c r="T327" s="222" t="b">
        <v>0</v>
      </c>
      <c r="U327" s="222" t="b">
        <v>0</v>
      </c>
      <c r="V327" s="222" t="b">
        <v>0</v>
      </c>
      <c r="W327" s="222" t="b">
        <v>0</v>
      </c>
      <c r="X327" s="222" t="b">
        <v>0</v>
      </c>
      <c r="Y327" s="222" t="b">
        <v>0</v>
      </c>
      <c r="Z327" s="222" t="b">
        <v>0</v>
      </c>
      <c r="AA327" s="222" t="b">
        <v>0</v>
      </c>
    </row>
    <row r="328" spans="1:27" ht="13.2">
      <c r="A328" s="222" t="s">
        <v>910</v>
      </c>
      <c r="B328" s="222" t="b">
        <v>0</v>
      </c>
      <c r="C328" s="222" t="b">
        <v>0</v>
      </c>
      <c r="D328" s="222" t="b">
        <v>0</v>
      </c>
      <c r="E328" s="222" t="b">
        <v>0</v>
      </c>
      <c r="F328" s="222" t="b">
        <v>0</v>
      </c>
      <c r="G328" s="222" t="b">
        <v>0</v>
      </c>
      <c r="H328" s="222" t="b">
        <v>0</v>
      </c>
      <c r="I328" s="222" t="b">
        <v>0</v>
      </c>
      <c r="J328" s="222" t="b">
        <v>0</v>
      </c>
      <c r="K328" s="222" t="b">
        <v>0</v>
      </c>
      <c r="L328" s="222" t="b">
        <v>0</v>
      </c>
      <c r="M328" s="222" t="b">
        <v>0</v>
      </c>
      <c r="N328" s="222" t="b">
        <v>0</v>
      </c>
      <c r="O328" s="222" t="b">
        <v>0</v>
      </c>
      <c r="P328" s="222" t="b">
        <v>0</v>
      </c>
      <c r="Q328" s="222" t="b">
        <v>0</v>
      </c>
      <c r="R328" s="222" t="b">
        <v>0</v>
      </c>
      <c r="S328" s="222" t="b">
        <v>0</v>
      </c>
      <c r="T328" s="222" t="b">
        <v>0</v>
      </c>
      <c r="U328" s="222" t="b">
        <v>0</v>
      </c>
      <c r="V328" s="222" t="b">
        <v>0</v>
      </c>
      <c r="W328" s="222" t="b">
        <v>0</v>
      </c>
      <c r="X328" s="222" t="b">
        <v>0</v>
      </c>
      <c r="Y328" s="222" t="b">
        <v>0</v>
      </c>
      <c r="Z328" s="222" t="b">
        <v>0</v>
      </c>
      <c r="AA328" s="222" t="b">
        <v>0</v>
      </c>
    </row>
    <row r="329" spans="1:27" ht="13.2">
      <c r="A329" s="222" t="s">
        <v>214</v>
      </c>
      <c r="B329" s="222" t="b">
        <v>0</v>
      </c>
      <c r="C329" s="222" t="b">
        <v>0</v>
      </c>
      <c r="D329" s="222" t="b">
        <v>0</v>
      </c>
      <c r="E329" s="222" t="b">
        <v>0</v>
      </c>
      <c r="F329" s="222" t="b">
        <v>0</v>
      </c>
      <c r="G329" s="222" t="b">
        <v>0</v>
      </c>
      <c r="H329" s="222" t="b">
        <v>0</v>
      </c>
      <c r="I329" s="222" t="b">
        <v>0</v>
      </c>
      <c r="J329" s="222" t="b">
        <v>0</v>
      </c>
      <c r="K329" s="222" t="b">
        <v>0</v>
      </c>
      <c r="L329" s="222" t="b">
        <v>0</v>
      </c>
      <c r="M329" s="222" t="b">
        <v>0</v>
      </c>
      <c r="N329" s="222" t="b">
        <v>0</v>
      </c>
      <c r="O329" s="222" t="b">
        <v>0</v>
      </c>
      <c r="P329" s="222" t="b">
        <v>0</v>
      </c>
      <c r="Q329" s="222" t="b">
        <v>0</v>
      </c>
      <c r="R329" s="222" t="b">
        <v>0</v>
      </c>
      <c r="S329" s="222" t="b">
        <v>0</v>
      </c>
      <c r="T329" s="222" t="b">
        <v>0</v>
      </c>
      <c r="U329" s="222" t="b">
        <v>0</v>
      </c>
      <c r="V329" s="222" t="b">
        <v>0</v>
      </c>
      <c r="W329" s="222" t="b">
        <v>0</v>
      </c>
      <c r="X329" s="222" t="b">
        <v>0</v>
      </c>
      <c r="Y329" s="222" t="b">
        <v>0</v>
      </c>
      <c r="Z329" s="222" t="b">
        <v>0</v>
      </c>
      <c r="AA329" s="222" t="b">
        <v>0</v>
      </c>
    </row>
    <row r="330" spans="1:27" ht="13.2">
      <c r="A330" s="222" t="s">
        <v>145</v>
      </c>
      <c r="B330" s="222" t="b">
        <v>0</v>
      </c>
      <c r="C330" s="222" t="b">
        <v>0</v>
      </c>
      <c r="D330" s="222" t="b">
        <v>0</v>
      </c>
      <c r="E330" s="222" t="b">
        <v>0</v>
      </c>
      <c r="F330" s="222" t="b">
        <v>0</v>
      </c>
      <c r="G330" s="222" t="b">
        <v>0</v>
      </c>
      <c r="H330" s="222" t="b">
        <v>0</v>
      </c>
      <c r="I330" s="222" t="b">
        <v>0</v>
      </c>
      <c r="J330" s="222" t="b">
        <v>0</v>
      </c>
      <c r="K330" s="222" t="b">
        <v>0</v>
      </c>
      <c r="L330" s="222" t="b">
        <v>0</v>
      </c>
      <c r="M330" s="222" t="b">
        <v>0</v>
      </c>
      <c r="N330" s="222" t="b">
        <v>0</v>
      </c>
      <c r="O330" s="222" t="b">
        <v>0</v>
      </c>
      <c r="P330" s="222" t="b">
        <v>0</v>
      </c>
      <c r="Q330" s="222" t="b">
        <v>0</v>
      </c>
      <c r="R330" s="222" t="b">
        <v>0</v>
      </c>
      <c r="S330" s="222" t="b">
        <v>0</v>
      </c>
      <c r="T330" s="222" t="b">
        <v>0</v>
      </c>
      <c r="U330" s="222" t="b">
        <v>0</v>
      </c>
      <c r="V330" s="222" t="b">
        <v>0</v>
      </c>
      <c r="W330" s="222" t="b">
        <v>0</v>
      </c>
      <c r="X330" s="222" t="b">
        <v>0</v>
      </c>
      <c r="Y330" s="222" t="b">
        <v>0</v>
      </c>
      <c r="Z330" s="222" t="b">
        <v>0</v>
      </c>
      <c r="AA330" s="222" t="b">
        <v>0</v>
      </c>
    </row>
    <row r="331" spans="1:27" ht="13.2">
      <c r="A331" s="222" t="s">
        <v>173</v>
      </c>
      <c r="B331" s="222" t="b">
        <v>0</v>
      </c>
      <c r="C331" s="222" t="b">
        <v>0</v>
      </c>
      <c r="D331" s="222" t="b">
        <v>0</v>
      </c>
      <c r="E331" s="222" t="b">
        <v>0</v>
      </c>
      <c r="F331" s="222" t="b">
        <v>0</v>
      </c>
      <c r="G331" s="222" t="b">
        <v>0</v>
      </c>
      <c r="H331" s="222" t="b">
        <v>0</v>
      </c>
      <c r="I331" s="222" t="b">
        <v>0</v>
      </c>
      <c r="J331" s="222" t="b">
        <v>0</v>
      </c>
      <c r="K331" s="222" t="b">
        <v>0</v>
      </c>
      <c r="L331" s="222" t="b">
        <v>0</v>
      </c>
      <c r="M331" s="222" t="b">
        <v>0</v>
      </c>
      <c r="N331" s="222" t="b">
        <v>0</v>
      </c>
      <c r="O331" s="222" t="b">
        <v>0</v>
      </c>
      <c r="P331" s="222" t="b">
        <v>0</v>
      </c>
      <c r="Q331" s="222" t="b">
        <v>0</v>
      </c>
      <c r="R331" s="222" t="b">
        <v>0</v>
      </c>
      <c r="S331" s="222" t="b">
        <v>0</v>
      </c>
      <c r="T331" s="222" t="b">
        <v>0</v>
      </c>
      <c r="U331" s="222" t="b">
        <v>0</v>
      </c>
      <c r="V331" s="222" t="b">
        <v>0</v>
      </c>
      <c r="W331" s="222" t="b">
        <v>0</v>
      </c>
      <c r="X331" s="222" t="b">
        <v>0</v>
      </c>
      <c r="Y331" s="222" t="b">
        <v>0</v>
      </c>
      <c r="Z331" s="222" t="b">
        <v>0</v>
      </c>
      <c r="AA331" s="222" t="b">
        <v>0</v>
      </c>
    </row>
    <row r="332" spans="1:27" ht="13.2">
      <c r="A332" s="222" t="s">
        <v>911</v>
      </c>
      <c r="B332" s="222" t="b">
        <v>0</v>
      </c>
      <c r="C332" s="222" t="b">
        <v>0</v>
      </c>
      <c r="D332" s="222" t="b">
        <v>0</v>
      </c>
      <c r="E332" s="222" t="b">
        <v>0</v>
      </c>
      <c r="F332" s="222" t="b">
        <v>0</v>
      </c>
      <c r="G332" s="222" t="b">
        <v>0</v>
      </c>
      <c r="H332" s="222" t="b">
        <v>0</v>
      </c>
      <c r="I332" s="222" t="b">
        <v>0</v>
      </c>
      <c r="J332" s="222" t="b">
        <v>0</v>
      </c>
      <c r="K332" s="222" t="b">
        <v>0</v>
      </c>
      <c r="L332" s="222" t="b">
        <v>0</v>
      </c>
      <c r="M332" s="222" t="b">
        <v>0</v>
      </c>
      <c r="N332" s="222" t="b">
        <v>0</v>
      </c>
      <c r="O332" s="222" t="b">
        <v>0</v>
      </c>
      <c r="P332" s="222" t="b">
        <v>0</v>
      </c>
      <c r="Q332" s="222" t="b">
        <v>0</v>
      </c>
      <c r="R332" s="222" t="b">
        <v>0</v>
      </c>
      <c r="S332" s="222" t="b">
        <v>0</v>
      </c>
      <c r="T332" s="222" t="b">
        <v>0</v>
      </c>
      <c r="U332" s="222" t="b">
        <v>0</v>
      </c>
      <c r="V332" s="222" t="b">
        <v>0</v>
      </c>
      <c r="W332" s="222" t="b">
        <v>0</v>
      </c>
      <c r="X332" s="222" t="b">
        <v>0</v>
      </c>
      <c r="Y332" s="222" t="b">
        <v>0</v>
      </c>
      <c r="Z332" s="222" t="b">
        <v>0</v>
      </c>
      <c r="AA332" s="222" t="b">
        <v>0</v>
      </c>
    </row>
    <row r="333" spans="1:27" ht="13.2">
      <c r="A333" s="222" t="s">
        <v>912</v>
      </c>
      <c r="B333" s="222" t="b">
        <v>0</v>
      </c>
      <c r="C333" s="222" t="b">
        <v>0</v>
      </c>
      <c r="D333" s="222" t="b">
        <v>0</v>
      </c>
      <c r="E333" s="222" t="b">
        <v>0</v>
      </c>
      <c r="F333" s="222" t="b">
        <v>0</v>
      </c>
      <c r="G333" s="222" t="b">
        <v>0</v>
      </c>
      <c r="H333" s="222" t="b">
        <v>0</v>
      </c>
      <c r="I333" s="222" t="b">
        <v>0</v>
      </c>
      <c r="J333" s="222" t="b">
        <v>0</v>
      </c>
      <c r="K333" s="222" t="b">
        <v>0</v>
      </c>
      <c r="L333" s="222" t="b">
        <v>0</v>
      </c>
      <c r="M333" s="222" t="b">
        <v>0</v>
      </c>
      <c r="N333" s="222" t="b">
        <v>0</v>
      </c>
      <c r="O333" s="222" t="b">
        <v>0</v>
      </c>
      <c r="P333" s="222" t="b">
        <v>0</v>
      </c>
      <c r="Q333" s="222" t="b">
        <v>0</v>
      </c>
      <c r="R333" s="222" t="b">
        <v>0</v>
      </c>
      <c r="S333" s="222" t="b">
        <v>0</v>
      </c>
      <c r="T333" s="222" t="b">
        <v>0</v>
      </c>
      <c r="U333" s="222" t="b">
        <v>0</v>
      </c>
      <c r="V333" s="222" t="b">
        <v>0</v>
      </c>
      <c r="W333" s="222" t="b">
        <v>0</v>
      </c>
      <c r="X333" s="222" t="b">
        <v>0</v>
      </c>
      <c r="Y333" s="222" t="b">
        <v>0</v>
      </c>
      <c r="Z333" s="222" t="b">
        <v>0</v>
      </c>
      <c r="AA333" s="222" t="b">
        <v>0</v>
      </c>
    </row>
    <row r="334" spans="1:27" ht="13.2">
      <c r="A334" s="222" t="s">
        <v>364</v>
      </c>
      <c r="B334" s="222" t="b">
        <v>0</v>
      </c>
      <c r="C334" s="222" t="b">
        <v>0</v>
      </c>
      <c r="D334" s="222" t="b">
        <v>0</v>
      </c>
      <c r="E334" s="222" t="b">
        <v>0</v>
      </c>
      <c r="F334" s="222" t="b">
        <v>0</v>
      </c>
      <c r="G334" s="222" t="b">
        <v>0</v>
      </c>
      <c r="H334" s="222" t="b">
        <v>0</v>
      </c>
      <c r="I334" s="222" t="b">
        <v>0</v>
      </c>
      <c r="J334" s="222" t="b">
        <v>0</v>
      </c>
      <c r="K334" s="222" t="b">
        <v>0</v>
      </c>
      <c r="L334" s="222" t="b">
        <v>0</v>
      </c>
      <c r="M334" s="222" t="b">
        <v>0</v>
      </c>
      <c r="N334" s="222" t="b">
        <v>0</v>
      </c>
      <c r="O334" s="222" t="b">
        <v>0</v>
      </c>
      <c r="P334" s="222" t="b">
        <v>0</v>
      </c>
      <c r="Q334" s="222" t="b">
        <v>0</v>
      </c>
      <c r="R334" s="222" t="b">
        <v>0</v>
      </c>
      <c r="S334" s="222" t="b">
        <v>0</v>
      </c>
      <c r="T334" s="222" t="b">
        <v>0</v>
      </c>
      <c r="U334" s="222" t="b">
        <v>0</v>
      </c>
      <c r="V334" s="222" t="b">
        <v>0</v>
      </c>
      <c r="W334" s="222" t="b">
        <v>0</v>
      </c>
      <c r="X334" s="222" t="b">
        <v>0</v>
      </c>
      <c r="Y334" s="222" t="b">
        <v>0</v>
      </c>
      <c r="Z334" s="222" t="b">
        <v>0</v>
      </c>
      <c r="AA334" s="222" t="b">
        <v>0</v>
      </c>
    </row>
    <row r="335" spans="1:27" ht="13.2">
      <c r="A335" s="222" t="s">
        <v>913</v>
      </c>
      <c r="B335" s="222" t="b">
        <v>0</v>
      </c>
      <c r="C335" s="222" t="b">
        <v>0</v>
      </c>
      <c r="D335" s="222" t="b">
        <v>0</v>
      </c>
      <c r="E335" s="222" t="b">
        <v>0</v>
      </c>
      <c r="F335" s="222" t="b">
        <v>0</v>
      </c>
      <c r="G335" s="222" t="b">
        <v>0</v>
      </c>
      <c r="H335" s="222" t="b">
        <v>0</v>
      </c>
      <c r="I335" s="222" t="b">
        <v>0</v>
      </c>
      <c r="J335" s="222" t="b">
        <v>0</v>
      </c>
      <c r="K335" s="222" t="b">
        <v>0</v>
      </c>
      <c r="L335" s="222" t="b">
        <v>0</v>
      </c>
      <c r="M335" s="222" t="b">
        <v>0</v>
      </c>
      <c r="N335" s="222" t="b">
        <v>0</v>
      </c>
      <c r="O335" s="222" t="b">
        <v>0</v>
      </c>
      <c r="P335" s="222" t="b">
        <v>0</v>
      </c>
      <c r="Q335" s="222" t="b">
        <v>0</v>
      </c>
      <c r="R335" s="222" t="b">
        <v>0</v>
      </c>
      <c r="S335" s="222" t="b">
        <v>0</v>
      </c>
      <c r="T335" s="222" t="b">
        <v>0</v>
      </c>
      <c r="U335" s="222" t="b">
        <v>0</v>
      </c>
      <c r="V335" s="222" t="b">
        <v>0</v>
      </c>
      <c r="W335" s="222" t="b">
        <v>0</v>
      </c>
      <c r="X335" s="222" t="b">
        <v>0</v>
      </c>
      <c r="Y335" s="222" t="b">
        <v>0</v>
      </c>
      <c r="Z335" s="222" t="b">
        <v>0</v>
      </c>
      <c r="AA335" s="222" t="b">
        <v>0</v>
      </c>
    </row>
    <row r="336" spans="1:27" ht="13.2">
      <c r="A336" s="222" t="s">
        <v>914</v>
      </c>
      <c r="B336" s="222" t="b">
        <v>0</v>
      </c>
      <c r="C336" s="222" t="b">
        <v>0</v>
      </c>
      <c r="D336" s="222" t="b">
        <v>0</v>
      </c>
      <c r="E336" s="222" t="b">
        <v>0</v>
      </c>
      <c r="F336" s="222" t="b">
        <v>0</v>
      </c>
      <c r="G336" s="222" t="b">
        <v>0</v>
      </c>
      <c r="H336" s="222" t="b">
        <v>0</v>
      </c>
      <c r="I336" s="222" t="b">
        <v>0</v>
      </c>
      <c r="J336" s="222" t="b">
        <v>0</v>
      </c>
      <c r="K336" s="222" t="b">
        <v>0</v>
      </c>
      <c r="L336" s="222" t="b">
        <v>0</v>
      </c>
      <c r="M336" s="222" t="b">
        <v>0</v>
      </c>
      <c r="N336" s="222" t="b">
        <v>0</v>
      </c>
      <c r="O336" s="222" t="b">
        <v>0</v>
      </c>
      <c r="P336" s="222" t="b">
        <v>0</v>
      </c>
      <c r="Q336" s="222" t="b">
        <v>0</v>
      </c>
      <c r="R336" s="222" t="b">
        <v>0</v>
      </c>
      <c r="S336" s="222" t="b">
        <v>0</v>
      </c>
      <c r="T336" s="222" t="b">
        <v>0</v>
      </c>
      <c r="U336" s="222" t="b">
        <v>0</v>
      </c>
      <c r="V336" s="222" t="b">
        <v>0</v>
      </c>
      <c r="W336" s="222" t="b">
        <v>0</v>
      </c>
      <c r="X336" s="222" t="b">
        <v>0</v>
      </c>
      <c r="Y336" s="222" t="b">
        <v>0</v>
      </c>
      <c r="Z336" s="222" t="b">
        <v>0</v>
      </c>
      <c r="AA336" s="222" t="b">
        <v>0</v>
      </c>
    </row>
    <row r="337" spans="1:27" ht="13.2">
      <c r="A337" s="222" t="s">
        <v>915</v>
      </c>
      <c r="B337" s="222" t="b">
        <v>0</v>
      </c>
      <c r="C337" s="222" t="b">
        <v>0</v>
      </c>
      <c r="D337" s="222" t="b">
        <v>0</v>
      </c>
      <c r="E337" s="222" t="b">
        <v>0</v>
      </c>
      <c r="F337" s="222" t="b">
        <v>0</v>
      </c>
      <c r="G337" s="222" t="b">
        <v>0</v>
      </c>
      <c r="H337" s="222" t="b">
        <v>0</v>
      </c>
      <c r="I337" s="222" t="b">
        <v>0</v>
      </c>
      <c r="J337" s="222" t="b">
        <v>0</v>
      </c>
      <c r="K337" s="222" t="b">
        <v>0</v>
      </c>
      <c r="L337" s="222" t="b">
        <v>0</v>
      </c>
      <c r="M337" s="222" t="b">
        <v>0</v>
      </c>
      <c r="N337" s="222" t="b">
        <v>0</v>
      </c>
      <c r="O337" s="222" t="b">
        <v>0</v>
      </c>
      <c r="P337" s="222" t="b">
        <v>0</v>
      </c>
      <c r="Q337" s="222" t="b">
        <v>0</v>
      </c>
      <c r="R337" s="222" t="b">
        <v>0</v>
      </c>
      <c r="S337" s="222" t="b">
        <v>0</v>
      </c>
      <c r="T337" s="222" t="b">
        <v>0</v>
      </c>
      <c r="U337" s="222" t="b">
        <v>0</v>
      </c>
      <c r="V337" s="222" t="b">
        <v>0</v>
      </c>
      <c r="W337" s="222" t="b">
        <v>0</v>
      </c>
      <c r="X337" s="222" t="b">
        <v>0</v>
      </c>
      <c r="Y337" s="222" t="b">
        <v>0</v>
      </c>
      <c r="Z337" s="222" t="b">
        <v>0</v>
      </c>
      <c r="AA337" s="222" t="b">
        <v>0</v>
      </c>
    </row>
    <row r="338" spans="1:27" ht="13.2">
      <c r="A338" s="222" t="s">
        <v>350</v>
      </c>
      <c r="B338" s="222" t="b">
        <v>0</v>
      </c>
      <c r="C338" s="222" t="b">
        <v>0</v>
      </c>
      <c r="D338" s="222" t="b">
        <v>0</v>
      </c>
      <c r="E338" s="222" t="b">
        <v>0</v>
      </c>
      <c r="F338" s="222" t="b">
        <v>0</v>
      </c>
      <c r="G338" s="222" t="b">
        <v>0</v>
      </c>
      <c r="H338" s="222" t="b">
        <v>0</v>
      </c>
      <c r="I338" s="222" t="b">
        <v>0</v>
      </c>
      <c r="J338" s="222" t="b">
        <v>0</v>
      </c>
      <c r="K338" s="222" t="b">
        <v>0</v>
      </c>
      <c r="L338" s="222" t="b">
        <v>0</v>
      </c>
      <c r="M338" s="222" t="b">
        <v>0</v>
      </c>
      <c r="N338" s="222" t="b">
        <v>0</v>
      </c>
      <c r="O338" s="222" t="b">
        <v>0</v>
      </c>
      <c r="P338" s="222" t="b">
        <v>0</v>
      </c>
      <c r="Q338" s="222" t="b">
        <v>0</v>
      </c>
      <c r="R338" s="222" t="b">
        <v>0</v>
      </c>
      <c r="S338" s="222" t="b">
        <v>0</v>
      </c>
      <c r="T338" s="222" t="b">
        <v>0</v>
      </c>
      <c r="U338" s="222" t="b">
        <v>0</v>
      </c>
      <c r="V338" s="222" t="b">
        <v>0</v>
      </c>
      <c r="W338" s="222" t="b">
        <v>0</v>
      </c>
      <c r="X338" s="222" t="b">
        <v>0</v>
      </c>
      <c r="Y338" s="222" t="b">
        <v>0</v>
      </c>
      <c r="Z338" s="222" t="b">
        <v>0</v>
      </c>
      <c r="AA338" s="222" t="b">
        <v>0</v>
      </c>
    </row>
    <row r="339" spans="1:27" ht="13.2">
      <c r="A339" s="222" t="s">
        <v>165</v>
      </c>
      <c r="B339" s="222" t="b">
        <v>0</v>
      </c>
      <c r="C339" s="222" t="b">
        <v>0</v>
      </c>
      <c r="D339" s="222" t="b">
        <v>0</v>
      </c>
      <c r="E339" s="222" t="b">
        <v>0</v>
      </c>
      <c r="F339" s="222" t="b">
        <v>0</v>
      </c>
      <c r="G339" s="222" t="b">
        <v>0</v>
      </c>
      <c r="H339" s="222" t="b">
        <v>0</v>
      </c>
      <c r="I339" s="222" t="b">
        <v>0</v>
      </c>
      <c r="J339" s="222" t="b">
        <v>0</v>
      </c>
      <c r="K339" s="222" t="b">
        <v>0</v>
      </c>
      <c r="L339" s="222" t="b">
        <v>0</v>
      </c>
      <c r="M339" s="222" t="b">
        <v>0</v>
      </c>
      <c r="N339" s="222" t="b">
        <v>0</v>
      </c>
      <c r="O339" s="222" t="b">
        <v>0</v>
      </c>
      <c r="P339" s="222" t="b">
        <v>0</v>
      </c>
      <c r="Q339" s="222" t="b">
        <v>0</v>
      </c>
      <c r="R339" s="222" t="b">
        <v>0</v>
      </c>
      <c r="S339" s="222" t="b">
        <v>0</v>
      </c>
      <c r="T339" s="222" t="b">
        <v>0</v>
      </c>
      <c r="U339" s="222" t="b">
        <v>0</v>
      </c>
      <c r="V339" s="222" t="b">
        <v>0</v>
      </c>
      <c r="W339" s="222" t="b">
        <v>0</v>
      </c>
      <c r="X339" s="222" t="b">
        <v>0</v>
      </c>
      <c r="Y339" s="222" t="b">
        <v>0</v>
      </c>
      <c r="Z339" s="222" t="b">
        <v>0</v>
      </c>
      <c r="AA339" s="222" t="b">
        <v>0</v>
      </c>
    </row>
    <row r="340" spans="1:27" ht="13.2">
      <c r="A340" s="222" t="s">
        <v>110</v>
      </c>
      <c r="B340" s="222" t="b">
        <v>0</v>
      </c>
      <c r="C340" s="222" t="b">
        <v>0</v>
      </c>
      <c r="D340" s="222" t="b">
        <v>0</v>
      </c>
      <c r="E340" s="222" t="b">
        <v>0</v>
      </c>
      <c r="F340" s="222" t="b">
        <v>0</v>
      </c>
      <c r="G340" s="222" t="b">
        <v>0</v>
      </c>
      <c r="H340" s="222" t="b">
        <v>0</v>
      </c>
      <c r="I340" s="222" t="b">
        <v>0</v>
      </c>
      <c r="J340" s="222" t="b">
        <v>0</v>
      </c>
      <c r="K340" s="222" t="b">
        <v>0</v>
      </c>
      <c r="L340" s="222" t="b">
        <v>0</v>
      </c>
      <c r="M340" s="222" t="b">
        <v>0</v>
      </c>
      <c r="N340" s="222" t="b">
        <v>0</v>
      </c>
      <c r="O340" s="222" t="b">
        <v>0</v>
      </c>
      <c r="P340" s="222" t="b">
        <v>0</v>
      </c>
      <c r="Q340" s="222" t="b">
        <v>0</v>
      </c>
      <c r="R340" s="222" t="b">
        <v>0</v>
      </c>
      <c r="S340" s="222" t="b">
        <v>0</v>
      </c>
      <c r="T340" s="222" t="b">
        <v>0</v>
      </c>
      <c r="U340" s="222" t="b">
        <v>0</v>
      </c>
      <c r="V340" s="222" t="b">
        <v>0</v>
      </c>
      <c r="W340" s="222" t="b">
        <v>0</v>
      </c>
      <c r="X340" s="222" t="b">
        <v>0</v>
      </c>
      <c r="Y340" s="222" t="b">
        <v>0</v>
      </c>
      <c r="Z340" s="222" t="b">
        <v>0</v>
      </c>
      <c r="AA340" s="222" t="b">
        <v>0</v>
      </c>
    </row>
    <row r="341" spans="1:27" ht="13.2">
      <c r="A341" s="222" t="s">
        <v>916</v>
      </c>
      <c r="B341" s="222" t="b">
        <v>0</v>
      </c>
      <c r="C341" s="222" t="b">
        <v>0</v>
      </c>
      <c r="D341" s="222" t="b">
        <v>0</v>
      </c>
      <c r="E341" s="222" t="b">
        <v>0</v>
      </c>
      <c r="F341" s="222" t="b">
        <v>0</v>
      </c>
      <c r="G341" s="222" t="b">
        <v>0</v>
      </c>
      <c r="H341" s="222" t="b">
        <v>0</v>
      </c>
      <c r="I341" s="222" t="b">
        <v>0</v>
      </c>
      <c r="J341" s="222" t="b">
        <v>0</v>
      </c>
      <c r="K341" s="222" t="b">
        <v>0</v>
      </c>
      <c r="L341" s="222" t="b">
        <v>0</v>
      </c>
      <c r="M341" s="222" t="b">
        <v>0</v>
      </c>
      <c r="N341" s="222" t="b">
        <v>0</v>
      </c>
      <c r="O341" s="222" t="b">
        <v>0</v>
      </c>
      <c r="P341" s="222" t="b">
        <v>0</v>
      </c>
      <c r="Q341" s="222" t="b">
        <v>0</v>
      </c>
      <c r="R341" s="222" t="b">
        <v>0</v>
      </c>
      <c r="S341" s="222" t="b">
        <v>0</v>
      </c>
      <c r="T341" s="222" t="b">
        <v>0</v>
      </c>
      <c r="U341" s="222" t="b">
        <v>0</v>
      </c>
      <c r="V341" s="222" t="b">
        <v>0</v>
      </c>
      <c r="W341" s="222" t="b">
        <v>0</v>
      </c>
      <c r="X341" s="222" t="b">
        <v>0</v>
      </c>
      <c r="Y341" s="222" t="b">
        <v>0</v>
      </c>
      <c r="Z341" s="222" t="b">
        <v>0</v>
      </c>
      <c r="AA341" s="222" t="b">
        <v>0</v>
      </c>
    </row>
    <row r="342" spans="1:27" ht="13.2">
      <c r="A342" s="222" t="s">
        <v>917</v>
      </c>
      <c r="B342" s="222" t="b">
        <v>0</v>
      </c>
      <c r="C342" s="222" t="b">
        <v>0</v>
      </c>
      <c r="D342" s="222" t="b">
        <v>0</v>
      </c>
      <c r="E342" s="222" t="b">
        <v>0</v>
      </c>
      <c r="F342" s="222" t="b">
        <v>0</v>
      </c>
      <c r="G342" s="222" t="b">
        <v>0</v>
      </c>
      <c r="H342" s="222" t="b">
        <v>0</v>
      </c>
      <c r="I342" s="222" t="b">
        <v>0</v>
      </c>
      <c r="J342" s="222" t="b">
        <v>0</v>
      </c>
      <c r="K342" s="222" t="b">
        <v>0</v>
      </c>
      <c r="L342" s="222" t="b">
        <v>0</v>
      </c>
      <c r="M342" s="222" t="b">
        <v>0</v>
      </c>
      <c r="N342" s="222" t="b">
        <v>0</v>
      </c>
      <c r="O342" s="222" t="b">
        <v>0</v>
      </c>
      <c r="P342" s="222" t="b">
        <v>0</v>
      </c>
      <c r="Q342" s="222" t="b">
        <v>0</v>
      </c>
      <c r="R342" s="222" t="b">
        <v>0</v>
      </c>
      <c r="S342" s="222" t="b">
        <v>0</v>
      </c>
      <c r="T342" s="222" t="b">
        <v>0</v>
      </c>
      <c r="U342" s="222" t="b">
        <v>0</v>
      </c>
      <c r="V342" s="222" t="b">
        <v>0</v>
      </c>
      <c r="W342" s="222" t="b">
        <v>0</v>
      </c>
      <c r="X342" s="222" t="b">
        <v>0</v>
      </c>
      <c r="Y342" s="222" t="b">
        <v>0</v>
      </c>
      <c r="Z342" s="222" t="b">
        <v>0</v>
      </c>
      <c r="AA342" s="222" t="b">
        <v>0</v>
      </c>
    </row>
    <row r="343" spans="1:27" ht="13.2">
      <c r="A343" s="222" t="s">
        <v>130</v>
      </c>
      <c r="B343" s="222" t="b">
        <v>0</v>
      </c>
      <c r="C343" s="222" t="b">
        <v>0</v>
      </c>
      <c r="D343" s="222" t="b">
        <v>0</v>
      </c>
      <c r="E343" s="222" t="b">
        <v>0</v>
      </c>
      <c r="F343" s="222" t="b">
        <v>0</v>
      </c>
      <c r="G343" s="222" t="b">
        <v>0</v>
      </c>
      <c r="H343" s="222" t="b">
        <v>0</v>
      </c>
      <c r="I343" s="222" t="b">
        <v>0</v>
      </c>
      <c r="J343" s="222" t="b">
        <v>0</v>
      </c>
      <c r="K343" s="222" t="b">
        <v>0</v>
      </c>
      <c r="L343" s="222" t="b">
        <v>0</v>
      </c>
      <c r="M343" s="222" t="b">
        <v>0</v>
      </c>
      <c r="N343" s="222" t="b">
        <v>0</v>
      </c>
      <c r="O343" s="222" t="b">
        <v>0</v>
      </c>
      <c r="P343" s="222" t="b">
        <v>0</v>
      </c>
      <c r="Q343" s="222" t="b">
        <v>0</v>
      </c>
      <c r="R343" s="222" t="b">
        <v>0</v>
      </c>
      <c r="S343" s="222" t="b">
        <v>0</v>
      </c>
      <c r="T343" s="222" t="b">
        <v>0</v>
      </c>
      <c r="U343" s="222" t="b">
        <v>0</v>
      </c>
      <c r="V343" s="222" t="b">
        <v>0</v>
      </c>
      <c r="W343" s="222" t="b">
        <v>0</v>
      </c>
      <c r="X343" s="222" t="b">
        <v>0</v>
      </c>
      <c r="Y343" s="222" t="b">
        <v>0</v>
      </c>
      <c r="Z343" s="222" t="b">
        <v>0</v>
      </c>
      <c r="AA343" s="222" t="b">
        <v>0</v>
      </c>
    </row>
    <row r="344" spans="1:27" ht="13.2">
      <c r="A344" s="222" t="s">
        <v>131</v>
      </c>
      <c r="B344" s="222" t="b">
        <v>0</v>
      </c>
      <c r="C344" s="222" t="b">
        <v>0</v>
      </c>
      <c r="D344" s="222" t="b">
        <v>0</v>
      </c>
      <c r="E344" s="222" t="b">
        <v>0</v>
      </c>
      <c r="F344" s="222" t="b">
        <v>0</v>
      </c>
      <c r="G344" s="222" t="b">
        <v>0</v>
      </c>
      <c r="H344" s="222" t="b">
        <v>0</v>
      </c>
      <c r="I344" s="222" t="b">
        <v>0</v>
      </c>
      <c r="J344" s="222" t="b">
        <v>0</v>
      </c>
      <c r="K344" s="222" t="b">
        <v>0</v>
      </c>
      <c r="L344" s="222" t="b">
        <v>0</v>
      </c>
      <c r="M344" s="222" t="b">
        <v>0</v>
      </c>
      <c r="N344" s="222" t="b">
        <v>0</v>
      </c>
      <c r="O344" s="222" t="b">
        <v>0</v>
      </c>
      <c r="P344" s="222" t="b">
        <v>0</v>
      </c>
      <c r="Q344" s="222" t="b">
        <v>0</v>
      </c>
      <c r="R344" s="222" t="b">
        <v>0</v>
      </c>
      <c r="S344" s="222" t="b">
        <v>0</v>
      </c>
      <c r="T344" s="222" t="b">
        <v>0</v>
      </c>
      <c r="U344" s="222" t="b">
        <v>0</v>
      </c>
      <c r="V344" s="222" t="b">
        <v>0</v>
      </c>
      <c r="W344" s="222" t="b">
        <v>0</v>
      </c>
      <c r="X344" s="222" t="b">
        <v>0</v>
      </c>
      <c r="Y344" s="222" t="b">
        <v>0</v>
      </c>
      <c r="Z344" s="222" t="b">
        <v>0</v>
      </c>
      <c r="AA344" s="222" t="b">
        <v>0</v>
      </c>
    </row>
    <row r="345" spans="1:27" ht="13.2">
      <c r="A345" s="222" t="s">
        <v>112</v>
      </c>
      <c r="B345" s="222" t="b">
        <v>0</v>
      </c>
      <c r="C345" s="222" t="b">
        <v>0</v>
      </c>
      <c r="D345" s="222" t="b">
        <v>0</v>
      </c>
      <c r="E345" s="222" t="b">
        <v>0</v>
      </c>
      <c r="F345" s="222" t="b">
        <v>0</v>
      </c>
      <c r="G345" s="222" t="b">
        <v>0</v>
      </c>
      <c r="H345" s="222" t="b">
        <v>0</v>
      </c>
      <c r="I345" s="222" t="b">
        <v>0</v>
      </c>
      <c r="J345" s="222" t="b">
        <v>0</v>
      </c>
      <c r="K345" s="222" t="b">
        <v>0</v>
      </c>
      <c r="L345" s="222" t="b">
        <v>0</v>
      </c>
      <c r="M345" s="222" t="b">
        <v>0</v>
      </c>
      <c r="N345" s="222" t="b">
        <v>0</v>
      </c>
      <c r="O345" s="222" t="b">
        <v>0</v>
      </c>
      <c r="P345" s="222" t="b">
        <v>0</v>
      </c>
      <c r="Q345" s="222" t="b">
        <v>0</v>
      </c>
      <c r="R345" s="222" t="b">
        <v>0</v>
      </c>
      <c r="S345" s="222" t="b">
        <v>0</v>
      </c>
      <c r="T345" s="222" t="b">
        <v>0</v>
      </c>
      <c r="U345" s="222" t="b">
        <v>0</v>
      </c>
      <c r="V345" s="222" t="b">
        <v>0</v>
      </c>
      <c r="W345" s="222" t="b">
        <v>0</v>
      </c>
      <c r="X345" s="222" t="b">
        <v>0</v>
      </c>
      <c r="Y345" s="222" t="b">
        <v>0</v>
      </c>
      <c r="Z345" s="222" t="b">
        <v>0</v>
      </c>
      <c r="AA345" s="222" t="b">
        <v>0</v>
      </c>
    </row>
    <row r="346" spans="1:27" ht="13.2">
      <c r="A346" s="222" t="s">
        <v>918</v>
      </c>
      <c r="B346" s="222" t="b">
        <v>0</v>
      </c>
      <c r="C346" s="222" t="b">
        <v>0</v>
      </c>
      <c r="D346" s="222" t="b">
        <v>0</v>
      </c>
      <c r="E346" s="222" t="b">
        <v>0</v>
      </c>
      <c r="F346" s="222" t="b">
        <v>0</v>
      </c>
      <c r="G346" s="222" t="b">
        <v>0</v>
      </c>
      <c r="H346" s="222" t="b">
        <v>0</v>
      </c>
      <c r="I346" s="222" t="b">
        <v>0</v>
      </c>
      <c r="J346" s="222" t="b">
        <v>0</v>
      </c>
      <c r="K346" s="222" t="b">
        <v>0</v>
      </c>
      <c r="L346" s="222" t="b">
        <v>0</v>
      </c>
      <c r="M346" s="222" t="b">
        <v>0</v>
      </c>
      <c r="N346" s="222" t="b">
        <v>0</v>
      </c>
      <c r="O346" s="222" t="b">
        <v>0</v>
      </c>
      <c r="P346" s="222" t="b">
        <v>0</v>
      </c>
      <c r="Q346" s="222" t="b">
        <v>0</v>
      </c>
      <c r="R346" s="222" t="b">
        <v>0</v>
      </c>
      <c r="S346" s="222" t="b">
        <v>0</v>
      </c>
      <c r="T346" s="222" t="b">
        <v>0</v>
      </c>
      <c r="U346" s="222" t="b">
        <v>0</v>
      </c>
      <c r="V346" s="222" t="b">
        <v>0</v>
      </c>
      <c r="W346" s="222" t="b">
        <v>0</v>
      </c>
      <c r="X346" s="222" t="b">
        <v>0</v>
      </c>
      <c r="Y346" s="222" t="b">
        <v>0</v>
      </c>
      <c r="Z346" s="222" t="b">
        <v>0</v>
      </c>
      <c r="AA346" s="222" t="b">
        <v>0</v>
      </c>
    </row>
    <row r="347" spans="1:27" ht="13.2">
      <c r="A347" s="222" t="s">
        <v>919</v>
      </c>
      <c r="B347" s="222" t="b">
        <v>0</v>
      </c>
      <c r="C347" s="222" t="b">
        <v>0</v>
      </c>
      <c r="D347" s="222" t="b">
        <v>0</v>
      </c>
      <c r="E347" s="222" t="b">
        <v>0</v>
      </c>
      <c r="F347" s="222" t="b">
        <v>0</v>
      </c>
      <c r="G347" s="222" t="b">
        <v>0</v>
      </c>
      <c r="H347" s="222" t="b">
        <v>0</v>
      </c>
      <c r="I347" s="222" t="b">
        <v>0</v>
      </c>
      <c r="J347" s="222" t="b">
        <v>0</v>
      </c>
      <c r="K347" s="222" t="b">
        <v>0</v>
      </c>
      <c r="L347" s="222" t="b">
        <v>0</v>
      </c>
      <c r="M347" s="222" t="b">
        <v>0</v>
      </c>
      <c r="N347" s="222" t="b">
        <v>0</v>
      </c>
      <c r="O347" s="222" t="b">
        <v>0</v>
      </c>
      <c r="P347" s="222" t="b">
        <v>0</v>
      </c>
      <c r="Q347" s="222" t="b">
        <v>0</v>
      </c>
      <c r="R347" s="222" t="b">
        <v>0</v>
      </c>
      <c r="S347" s="222" t="b">
        <v>0</v>
      </c>
      <c r="T347" s="222" t="b">
        <v>0</v>
      </c>
      <c r="U347" s="222" t="b">
        <v>0</v>
      </c>
      <c r="V347" s="222" t="b">
        <v>0</v>
      </c>
      <c r="W347" s="222" t="b">
        <v>0</v>
      </c>
      <c r="X347" s="222" t="b">
        <v>0</v>
      </c>
      <c r="Y347" s="222" t="b">
        <v>0</v>
      </c>
      <c r="Z347" s="222" t="b">
        <v>0</v>
      </c>
      <c r="AA347" s="222" t="b">
        <v>0</v>
      </c>
    </row>
    <row r="348" spans="1:27" ht="13.2">
      <c r="A348" s="222" t="s">
        <v>105</v>
      </c>
      <c r="B348" s="222" t="b">
        <v>0</v>
      </c>
      <c r="C348" s="222" t="b">
        <v>0</v>
      </c>
      <c r="D348" s="222" t="b">
        <v>0</v>
      </c>
      <c r="E348" s="222" t="b">
        <v>0</v>
      </c>
      <c r="F348" s="222" t="b">
        <v>0</v>
      </c>
      <c r="G348" s="222" t="b">
        <v>0</v>
      </c>
      <c r="H348" s="222" t="b">
        <v>0</v>
      </c>
      <c r="I348" s="222" t="b">
        <v>0</v>
      </c>
      <c r="J348" s="222" t="b">
        <v>0</v>
      </c>
      <c r="K348" s="222" t="b">
        <v>0</v>
      </c>
      <c r="L348" s="222" t="b">
        <v>0</v>
      </c>
      <c r="M348" s="222" t="b">
        <v>0</v>
      </c>
      <c r="N348" s="222" t="b">
        <v>0</v>
      </c>
      <c r="O348" s="222" t="b">
        <v>0</v>
      </c>
      <c r="P348" s="222" t="b">
        <v>0</v>
      </c>
      <c r="Q348" s="222" t="b">
        <v>0</v>
      </c>
      <c r="R348" s="222" t="b">
        <v>0</v>
      </c>
      <c r="S348" s="222" t="b">
        <v>0</v>
      </c>
      <c r="T348" s="222" t="b">
        <v>0</v>
      </c>
      <c r="U348" s="222" t="b">
        <v>0</v>
      </c>
      <c r="V348" s="222" t="b">
        <v>0</v>
      </c>
      <c r="W348" s="222" t="b">
        <v>0</v>
      </c>
      <c r="X348" s="222" t="b">
        <v>0</v>
      </c>
      <c r="Y348" s="222" t="b">
        <v>0</v>
      </c>
      <c r="Z348" s="222" t="b">
        <v>0</v>
      </c>
      <c r="AA348" s="222" t="b">
        <v>0</v>
      </c>
    </row>
    <row r="349" spans="1:27" ht="13.2">
      <c r="A349" s="222" t="s">
        <v>104</v>
      </c>
      <c r="B349" s="222" t="b">
        <v>0</v>
      </c>
      <c r="C349" s="222" t="b">
        <v>0</v>
      </c>
      <c r="D349" s="222" t="b">
        <v>0</v>
      </c>
      <c r="E349" s="222" t="b">
        <v>0</v>
      </c>
      <c r="F349" s="222" t="b">
        <v>0</v>
      </c>
      <c r="G349" s="222" t="b">
        <v>0</v>
      </c>
      <c r="H349" s="222" t="b">
        <v>0</v>
      </c>
      <c r="I349" s="222" t="b">
        <v>0</v>
      </c>
      <c r="J349" s="222" t="b">
        <v>0</v>
      </c>
      <c r="K349" s="222" t="b">
        <v>0</v>
      </c>
      <c r="L349" s="222" t="b">
        <v>0</v>
      </c>
      <c r="M349" s="222" t="b">
        <v>0</v>
      </c>
      <c r="N349" s="222" t="b">
        <v>0</v>
      </c>
      <c r="O349" s="222" t="b">
        <v>0</v>
      </c>
      <c r="P349" s="222" t="b">
        <v>0</v>
      </c>
      <c r="Q349" s="222" t="b">
        <v>0</v>
      </c>
      <c r="R349" s="222" t="b">
        <v>0</v>
      </c>
      <c r="S349" s="222" t="b">
        <v>0</v>
      </c>
      <c r="T349" s="222" t="b">
        <v>0</v>
      </c>
      <c r="U349" s="222" t="b">
        <v>0</v>
      </c>
      <c r="V349" s="222" t="b">
        <v>0</v>
      </c>
      <c r="W349" s="222" t="b">
        <v>0</v>
      </c>
      <c r="X349" s="222" t="b">
        <v>0</v>
      </c>
      <c r="Y349" s="222" t="b">
        <v>0</v>
      </c>
      <c r="Z349" s="222" t="b">
        <v>0</v>
      </c>
      <c r="AA349" s="222" t="b">
        <v>0</v>
      </c>
    </row>
    <row r="350" spans="1:27" ht="13.2">
      <c r="A350" s="222" t="s">
        <v>920</v>
      </c>
      <c r="B350" s="222" t="b">
        <v>0</v>
      </c>
      <c r="C350" s="222" t="b">
        <v>0</v>
      </c>
      <c r="D350" s="222" t="b">
        <v>0</v>
      </c>
      <c r="E350" s="222" t="b">
        <v>0</v>
      </c>
      <c r="F350" s="222" t="b">
        <v>0</v>
      </c>
      <c r="G350" s="222" t="b">
        <v>0</v>
      </c>
      <c r="H350" s="222" t="b">
        <v>0</v>
      </c>
      <c r="I350" s="222" t="b">
        <v>0</v>
      </c>
      <c r="J350" s="222" t="b">
        <v>0</v>
      </c>
      <c r="K350" s="222" t="b">
        <v>0</v>
      </c>
      <c r="L350" s="222" t="b">
        <v>0</v>
      </c>
      <c r="M350" s="222" t="b">
        <v>0</v>
      </c>
      <c r="N350" s="222" t="b">
        <v>0</v>
      </c>
      <c r="O350" s="222" t="b">
        <v>0</v>
      </c>
      <c r="P350" s="222" t="b">
        <v>0</v>
      </c>
      <c r="Q350" s="222" t="b">
        <v>0</v>
      </c>
      <c r="R350" s="222" t="b">
        <v>0</v>
      </c>
      <c r="S350" s="222" t="b">
        <v>0</v>
      </c>
      <c r="T350" s="222" t="b">
        <v>0</v>
      </c>
      <c r="U350" s="222" t="b">
        <v>0</v>
      </c>
      <c r="V350" s="222" t="b">
        <v>0</v>
      </c>
      <c r="W350" s="222" t="b">
        <v>0</v>
      </c>
      <c r="X350" s="222" t="b">
        <v>0</v>
      </c>
      <c r="Y350" s="222" t="b">
        <v>0</v>
      </c>
      <c r="Z350" s="222" t="b">
        <v>0</v>
      </c>
      <c r="AA350" s="222" t="b">
        <v>0</v>
      </c>
    </row>
    <row r="351" spans="1:27" ht="13.2">
      <c r="A351" s="222" t="s">
        <v>106</v>
      </c>
      <c r="B351" s="222" t="b">
        <v>0</v>
      </c>
      <c r="C351" s="222" t="b">
        <v>0</v>
      </c>
      <c r="D351" s="222" t="b">
        <v>0</v>
      </c>
      <c r="E351" s="222" t="b">
        <v>0</v>
      </c>
      <c r="F351" s="222" t="b">
        <v>0</v>
      </c>
      <c r="G351" s="222" t="b">
        <v>0</v>
      </c>
      <c r="H351" s="222" t="b">
        <v>0</v>
      </c>
      <c r="I351" s="222" t="b">
        <v>0</v>
      </c>
      <c r="J351" s="222" t="b">
        <v>0</v>
      </c>
      <c r="K351" s="222" t="b">
        <v>0</v>
      </c>
      <c r="L351" s="222" t="b">
        <v>0</v>
      </c>
      <c r="M351" s="222" t="b">
        <v>0</v>
      </c>
      <c r="N351" s="222" t="b">
        <v>0</v>
      </c>
      <c r="O351" s="222" t="b">
        <v>0</v>
      </c>
      <c r="P351" s="222" t="b">
        <v>0</v>
      </c>
      <c r="Q351" s="222" t="b">
        <v>0</v>
      </c>
      <c r="R351" s="222" t="b">
        <v>0</v>
      </c>
      <c r="S351" s="222" t="b">
        <v>0</v>
      </c>
      <c r="T351" s="222" t="b">
        <v>0</v>
      </c>
      <c r="U351" s="222" t="b">
        <v>0</v>
      </c>
      <c r="V351" s="222" t="b">
        <v>0</v>
      </c>
      <c r="W351" s="222" t="b">
        <v>0</v>
      </c>
      <c r="X351" s="222" t="b">
        <v>0</v>
      </c>
      <c r="Y351" s="222" t="b">
        <v>0</v>
      </c>
      <c r="Z351" s="222" t="b">
        <v>0</v>
      </c>
      <c r="AA351" s="222" t="b">
        <v>0</v>
      </c>
    </row>
    <row r="352" spans="1:27" ht="13.2">
      <c r="A352" s="222" t="s">
        <v>921</v>
      </c>
      <c r="B352" s="222" t="b">
        <v>0</v>
      </c>
      <c r="C352" s="222" t="b">
        <v>0</v>
      </c>
      <c r="D352" s="222" t="b">
        <v>0</v>
      </c>
      <c r="E352" s="222" t="b">
        <v>0</v>
      </c>
      <c r="F352" s="222" t="b">
        <v>0</v>
      </c>
      <c r="G352" s="222" t="b">
        <v>0</v>
      </c>
      <c r="H352" s="222" t="b">
        <v>0</v>
      </c>
      <c r="I352" s="222" t="b">
        <v>0</v>
      </c>
      <c r="J352" s="222" t="b">
        <v>0</v>
      </c>
      <c r="K352" s="222" t="b">
        <v>0</v>
      </c>
      <c r="L352" s="222" t="b">
        <v>0</v>
      </c>
      <c r="M352" s="222" t="b">
        <v>0</v>
      </c>
      <c r="N352" s="222" t="b">
        <v>0</v>
      </c>
      <c r="O352" s="222" t="b">
        <v>0</v>
      </c>
      <c r="P352" s="222" t="b">
        <v>0</v>
      </c>
      <c r="Q352" s="222" t="b">
        <v>0</v>
      </c>
      <c r="R352" s="222" t="b">
        <v>0</v>
      </c>
      <c r="S352" s="222" t="b">
        <v>0</v>
      </c>
      <c r="T352" s="222" t="b">
        <v>0</v>
      </c>
      <c r="U352" s="222" t="b">
        <v>0</v>
      </c>
      <c r="V352" s="222" t="b">
        <v>0</v>
      </c>
      <c r="W352" s="222" t="b">
        <v>0</v>
      </c>
      <c r="X352" s="222" t="b">
        <v>0</v>
      </c>
      <c r="Y352" s="222" t="b">
        <v>0</v>
      </c>
      <c r="Z352" s="222" t="b">
        <v>0</v>
      </c>
      <c r="AA352" s="222" t="b">
        <v>0</v>
      </c>
    </row>
    <row r="353" spans="1:27" ht="13.2">
      <c r="A353" s="222" t="s">
        <v>922</v>
      </c>
      <c r="B353" s="222" t="b">
        <v>0</v>
      </c>
      <c r="C353" s="222" t="b">
        <v>0</v>
      </c>
      <c r="D353" s="222" t="b">
        <v>0</v>
      </c>
      <c r="E353" s="222" t="b">
        <v>0</v>
      </c>
      <c r="F353" s="222" t="b">
        <v>0</v>
      </c>
      <c r="G353" s="222" t="b">
        <v>0</v>
      </c>
      <c r="H353" s="222" t="b">
        <v>0</v>
      </c>
      <c r="I353" s="222" t="b">
        <v>0</v>
      </c>
      <c r="J353" s="222" t="b">
        <v>0</v>
      </c>
      <c r="K353" s="222" t="b">
        <v>0</v>
      </c>
      <c r="L353" s="222" t="b">
        <v>0</v>
      </c>
      <c r="M353" s="222" t="b">
        <v>0</v>
      </c>
      <c r="N353" s="222" t="b">
        <v>0</v>
      </c>
      <c r="O353" s="222" t="b">
        <v>0</v>
      </c>
      <c r="P353" s="222" t="b">
        <v>0</v>
      </c>
      <c r="Q353" s="222" t="b">
        <v>0</v>
      </c>
      <c r="R353" s="222" t="b">
        <v>0</v>
      </c>
      <c r="S353" s="222" t="b">
        <v>0</v>
      </c>
      <c r="T353" s="222" t="b">
        <v>0</v>
      </c>
      <c r="U353" s="222" t="b">
        <v>0</v>
      </c>
      <c r="V353" s="222" t="b">
        <v>0</v>
      </c>
      <c r="W353" s="222" t="b">
        <v>0</v>
      </c>
      <c r="X353" s="222" t="b">
        <v>0</v>
      </c>
      <c r="Y353" s="222" t="b">
        <v>0</v>
      </c>
      <c r="Z353" s="222" t="b">
        <v>0</v>
      </c>
      <c r="AA353" s="222" t="b">
        <v>0</v>
      </c>
    </row>
    <row r="354" spans="1:27" ht="13.2">
      <c r="A354" s="222" t="s">
        <v>194</v>
      </c>
      <c r="B354" s="222" t="b">
        <v>0</v>
      </c>
      <c r="C354" s="222" t="b">
        <v>0</v>
      </c>
      <c r="D354" s="222" t="b">
        <v>0</v>
      </c>
      <c r="E354" s="222" t="b">
        <v>0</v>
      </c>
      <c r="F354" s="222" t="b">
        <v>0</v>
      </c>
      <c r="G354" s="222" t="b">
        <v>0</v>
      </c>
      <c r="H354" s="222" t="b">
        <v>0</v>
      </c>
      <c r="I354" s="222" t="b">
        <v>0</v>
      </c>
      <c r="J354" s="222" t="b">
        <v>0</v>
      </c>
      <c r="K354" s="222" t="b">
        <v>0</v>
      </c>
      <c r="L354" s="222" t="b">
        <v>0</v>
      </c>
      <c r="M354" s="222" t="b">
        <v>0</v>
      </c>
      <c r="N354" s="222" t="b">
        <v>0</v>
      </c>
      <c r="O354" s="222" t="b">
        <v>0</v>
      </c>
      <c r="P354" s="222" t="b">
        <v>0</v>
      </c>
      <c r="Q354" s="222" t="b">
        <v>0</v>
      </c>
      <c r="R354" s="222" t="b">
        <v>0</v>
      </c>
      <c r="S354" s="222" t="b">
        <v>0</v>
      </c>
      <c r="T354" s="222" t="b">
        <v>0</v>
      </c>
      <c r="U354" s="222" t="b">
        <v>0</v>
      </c>
      <c r="V354" s="222" t="b">
        <v>0</v>
      </c>
      <c r="W354" s="222" t="b">
        <v>0</v>
      </c>
      <c r="X354" s="222" t="b">
        <v>0</v>
      </c>
      <c r="Y354" s="222" t="b">
        <v>0</v>
      </c>
      <c r="Z354" s="222" t="b">
        <v>0</v>
      </c>
      <c r="AA354" s="222" t="b">
        <v>0</v>
      </c>
    </row>
    <row r="355" spans="1:27" ht="13.2">
      <c r="A355" s="222" t="s">
        <v>352</v>
      </c>
      <c r="B355" s="222" t="b">
        <v>0</v>
      </c>
      <c r="C355" s="222" t="b">
        <v>0</v>
      </c>
      <c r="D355" s="222" t="b">
        <v>0</v>
      </c>
      <c r="E355" s="222" t="b">
        <v>0</v>
      </c>
      <c r="F355" s="222" t="b">
        <v>0</v>
      </c>
      <c r="G355" s="222" t="b">
        <v>0</v>
      </c>
      <c r="H355" s="222" t="b">
        <v>0</v>
      </c>
      <c r="I355" s="222" t="b">
        <v>0</v>
      </c>
      <c r="J355" s="222" t="b">
        <v>0</v>
      </c>
      <c r="K355" s="222" t="b">
        <v>0</v>
      </c>
      <c r="L355" s="222" t="b">
        <v>0</v>
      </c>
      <c r="M355" s="222" t="b">
        <v>0</v>
      </c>
      <c r="N355" s="222" t="b">
        <v>0</v>
      </c>
      <c r="O355" s="222" t="b">
        <v>0</v>
      </c>
      <c r="P355" s="222" t="b">
        <v>0</v>
      </c>
      <c r="Q355" s="222" t="b">
        <v>0</v>
      </c>
      <c r="R355" s="222" t="b">
        <v>0</v>
      </c>
      <c r="S355" s="222" t="b">
        <v>0</v>
      </c>
      <c r="T355" s="222" t="b">
        <v>0</v>
      </c>
      <c r="U355" s="222" t="b">
        <v>0</v>
      </c>
      <c r="V355" s="222" t="b">
        <v>0</v>
      </c>
      <c r="W355" s="222" t="b">
        <v>0</v>
      </c>
      <c r="X355" s="222" t="b">
        <v>0</v>
      </c>
      <c r="Y355" s="222" t="b">
        <v>0</v>
      </c>
      <c r="Z355" s="222" t="b">
        <v>0</v>
      </c>
      <c r="AA355" s="222" t="b">
        <v>0</v>
      </c>
    </row>
    <row r="356" spans="1:27" ht="13.2">
      <c r="A356" s="222" t="s">
        <v>923</v>
      </c>
      <c r="B356" s="222" t="b">
        <v>0</v>
      </c>
      <c r="C356" s="222" t="b">
        <v>0</v>
      </c>
      <c r="D356" s="222" t="b">
        <v>0</v>
      </c>
      <c r="E356" s="222" t="b">
        <v>0</v>
      </c>
      <c r="F356" s="222" t="b">
        <v>0</v>
      </c>
      <c r="G356" s="222" t="b">
        <v>0</v>
      </c>
      <c r="H356" s="222" t="b">
        <v>0</v>
      </c>
      <c r="I356" s="222" t="b">
        <v>0</v>
      </c>
      <c r="J356" s="222" t="b">
        <v>0</v>
      </c>
      <c r="K356" s="222" t="b">
        <v>0</v>
      </c>
      <c r="L356" s="222" t="b">
        <v>0</v>
      </c>
      <c r="M356" s="222" t="b">
        <v>0</v>
      </c>
      <c r="N356" s="222" t="b">
        <v>0</v>
      </c>
      <c r="O356" s="222" t="b">
        <v>0</v>
      </c>
      <c r="P356" s="222" t="b">
        <v>0</v>
      </c>
      <c r="Q356" s="222" t="b">
        <v>0</v>
      </c>
      <c r="R356" s="222" t="b">
        <v>0</v>
      </c>
      <c r="S356" s="222" t="b">
        <v>0</v>
      </c>
      <c r="T356" s="222" t="b">
        <v>0</v>
      </c>
      <c r="U356" s="222" t="b">
        <v>0</v>
      </c>
      <c r="V356" s="222" t="b">
        <v>0</v>
      </c>
      <c r="W356" s="222" t="b">
        <v>0</v>
      </c>
      <c r="X356" s="222" t="b">
        <v>0</v>
      </c>
      <c r="Y356" s="222" t="b">
        <v>0</v>
      </c>
      <c r="Z356" s="222" t="b">
        <v>0</v>
      </c>
      <c r="AA356" s="222" t="b">
        <v>0</v>
      </c>
    </row>
    <row r="357" spans="1:27" ht="13.2">
      <c r="A357" s="222" t="s">
        <v>924</v>
      </c>
      <c r="B357" s="222" t="b">
        <v>0</v>
      </c>
      <c r="C357" s="222" t="b">
        <v>0</v>
      </c>
      <c r="D357" s="222" t="b">
        <v>0</v>
      </c>
      <c r="E357" s="222" t="b">
        <v>0</v>
      </c>
      <c r="F357" s="222" t="b">
        <v>0</v>
      </c>
      <c r="G357" s="222" t="b">
        <v>0</v>
      </c>
      <c r="H357" s="222" t="b">
        <v>0</v>
      </c>
      <c r="I357" s="222" t="b">
        <v>0</v>
      </c>
      <c r="J357" s="222" t="b">
        <v>0</v>
      </c>
      <c r="K357" s="222" t="b">
        <v>0</v>
      </c>
      <c r="L357" s="222" t="b">
        <v>0</v>
      </c>
      <c r="M357" s="222" t="b">
        <v>0</v>
      </c>
      <c r="N357" s="222" t="b">
        <v>0</v>
      </c>
      <c r="O357" s="222" t="b">
        <v>0</v>
      </c>
      <c r="P357" s="222" t="b">
        <v>0</v>
      </c>
      <c r="Q357" s="222" t="b">
        <v>0</v>
      </c>
      <c r="R357" s="222" t="b">
        <v>0</v>
      </c>
      <c r="S357" s="222" t="b">
        <v>0</v>
      </c>
      <c r="T357" s="222" t="b">
        <v>0</v>
      </c>
      <c r="U357" s="222" t="b">
        <v>0</v>
      </c>
      <c r="V357" s="222" t="b">
        <v>0</v>
      </c>
      <c r="W357" s="222" t="b">
        <v>0</v>
      </c>
      <c r="X357" s="222" t="b">
        <v>0</v>
      </c>
      <c r="Y357" s="222" t="b">
        <v>0</v>
      </c>
      <c r="Z357" s="222" t="b">
        <v>0</v>
      </c>
      <c r="AA357" s="222" t="b">
        <v>0</v>
      </c>
    </row>
    <row r="358" spans="1:27" ht="13.2">
      <c r="A358" s="222" t="s">
        <v>110</v>
      </c>
      <c r="B358" s="222" t="b">
        <v>0</v>
      </c>
      <c r="C358" s="222" t="b">
        <v>0</v>
      </c>
      <c r="D358" s="222" t="b">
        <v>0</v>
      </c>
      <c r="E358" s="222" t="b">
        <v>0</v>
      </c>
      <c r="F358" s="222" t="b">
        <v>0</v>
      </c>
      <c r="G358" s="222" t="b">
        <v>0</v>
      </c>
      <c r="H358" s="222" t="b">
        <v>0</v>
      </c>
      <c r="I358" s="222" t="b">
        <v>0</v>
      </c>
      <c r="J358" s="222" t="b">
        <v>0</v>
      </c>
      <c r="K358" s="222" t="b">
        <v>0</v>
      </c>
      <c r="L358" s="222" t="b">
        <v>0</v>
      </c>
      <c r="M358" s="222" t="b">
        <v>0</v>
      </c>
      <c r="N358" s="222" t="b">
        <v>0</v>
      </c>
      <c r="O358" s="222" t="b">
        <v>0</v>
      </c>
      <c r="P358" s="222" t="b">
        <v>0</v>
      </c>
      <c r="Q358" s="222" t="b">
        <v>0</v>
      </c>
      <c r="R358" s="222" t="b">
        <v>0</v>
      </c>
      <c r="S358" s="222" t="b">
        <v>0</v>
      </c>
      <c r="T358" s="222" t="b">
        <v>0</v>
      </c>
      <c r="U358" s="222" t="b">
        <v>0</v>
      </c>
      <c r="V358" s="222" t="b">
        <v>0</v>
      </c>
      <c r="W358" s="222" t="b">
        <v>0</v>
      </c>
      <c r="X358" s="222" t="b">
        <v>0</v>
      </c>
      <c r="Y358" s="222" t="b">
        <v>0</v>
      </c>
      <c r="Z358" s="222" t="b">
        <v>0</v>
      </c>
      <c r="AA358" s="222" t="b">
        <v>0</v>
      </c>
    </row>
    <row r="359" spans="1:27" ht="13.2">
      <c r="A359" s="222" t="s">
        <v>925</v>
      </c>
      <c r="B359" s="222" t="b">
        <v>0</v>
      </c>
      <c r="C359" s="222" t="b">
        <v>0</v>
      </c>
      <c r="D359" s="222" t="b">
        <v>0</v>
      </c>
      <c r="E359" s="222" t="b">
        <v>0</v>
      </c>
      <c r="F359" s="222" t="b">
        <v>0</v>
      </c>
      <c r="G359" s="222" t="b">
        <v>0</v>
      </c>
      <c r="H359" s="222" t="b">
        <v>0</v>
      </c>
      <c r="I359" s="222" t="b">
        <v>0</v>
      </c>
      <c r="J359" s="222" t="b">
        <v>0</v>
      </c>
      <c r="K359" s="222" t="b">
        <v>0</v>
      </c>
      <c r="L359" s="222" t="b">
        <v>0</v>
      </c>
      <c r="M359" s="222" t="b">
        <v>0</v>
      </c>
      <c r="N359" s="222" t="b">
        <v>0</v>
      </c>
      <c r="O359" s="222" t="b">
        <v>0</v>
      </c>
      <c r="P359" s="222" t="b">
        <v>0</v>
      </c>
      <c r="Q359" s="222" t="b">
        <v>0</v>
      </c>
      <c r="R359" s="222" t="b">
        <v>0</v>
      </c>
      <c r="S359" s="222" t="b">
        <v>0</v>
      </c>
      <c r="T359" s="222" t="b">
        <v>0</v>
      </c>
      <c r="U359" s="222" t="b">
        <v>0</v>
      </c>
      <c r="V359" s="222" t="b">
        <v>0</v>
      </c>
      <c r="W359" s="222" t="b">
        <v>0</v>
      </c>
      <c r="X359" s="222" t="b">
        <v>0</v>
      </c>
      <c r="Y359" s="222" t="b">
        <v>0</v>
      </c>
      <c r="Z359" s="222" t="b">
        <v>0</v>
      </c>
      <c r="AA359" s="222" t="b">
        <v>0</v>
      </c>
    </row>
    <row r="360" spans="1:27" ht="13.2">
      <c r="A360" s="222" t="s">
        <v>142</v>
      </c>
      <c r="B360" s="222" t="b">
        <v>0</v>
      </c>
      <c r="C360" s="222" t="b">
        <v>0</v>
      </c>
      <c r="D360" s="222" t="b">
        <v>0</v>
      </c>
      <c r="E360" s="222" t="b">
        <v>0</v>
      </c>
      <c r="F360" s="222" t="b">
        <v>0</v>
      </c>
      <c r="G360" s="222" t="b">
        <v>0</v>
      </c>
      <c r="H360" s="222" t="b">
        <v>0</v>
      </c>
      <c r="I360" s="222" t="b">
        <v>0</v>
      </c>
      <c r="J360" s="222" t="b">
        <v>0</v>
      </c>
      <c r="K360" s="222" t="b">
        <v>0</v>
      </c>
      <c r="L360" s="222" t="b">
        <v>0</v>
      </c>
      <c r="M360" s="222" t="b">
        <v>0</v>
      </c>
      <c r="N360" s="222" t="b">
        <v>0</v>
      </c>
      <c r="O360" s="222" t="b">
        <v>0</v>
      </c>
      <c r="P360" s="222" t="b">
        <v>0</v>
      </c>
      <c r="Q360" s="222" t="b">
        <v>0</v>
      </c>
      <c r="R360" s="222" t="b">
        <v>0</v>
      </c>
      <c r="S360" s="222" t="b">
        <v>0</v>
      </c>
      <c r="T360" s="222" t="b">
        <v>0</v>
      </c>
      <c r="U360" s="222" t="b">
        <v>0</v>
      </c>
      <c r="V360" s="222" t="b">
        <v>0</v>
      </c>
      <c r="W360" s="222" t="b">
        <v>0</v>
      </c>
      <c r="X360" s="222" t="b">
        <v>0</v>
      </c>
      <c r="Y360" s="222" t="b">
        <v>0</v>
      </c>
      <c r="Z360" s="222" t="b">
        <v>0</v>
      </c>
      <c r="AA360" s="222" t="b">
        <v>0</v>
      </c>
    </row>
    <row r="361" spans="1:27" ht="13.2">
      <c r="A361" s="222" t="s">
        <v>926</v>
      </c>
      <c r="B361" s="222" t="b">
        <v>0</v>
      </c>
      <c r="C361" s="222" t="b">
        <v>0</v>
      </c>
      <c r="D361" s="222" t="b">
        <v>0</v>
      </c>
      <c r="E361" s="222" t="b">
        <v>0</v>
      </c>
      <c r="F361" s="222" t="b">
        <v>0</v>
      </c>
      <c r="G361" s="222" t="b">
        <v>0</v>
      </c>
      <c r="H361" s="222" t="b">
        <v>0</v>
      </c>
      <c r="I361" s="222" t="b">
        <v>0</v>
      </c>
      <c r="J361" s="222" t="b">
        <v>0</v>
      </c>
      <c r="K361" s="222" t="b">
        <v>0</v>
      </c>
      <c r="L361" s="222" t="b">
        <v>0</v>
      </c>
      <c r="M361" s="222" t="b">
        <v>0</v>
      </c>
      <c r="N361" s="222" t="b">
        <v>0</v>
      </c>
      <c r="O361" s="222" t="b">
        <v>0</v>
      </c>
      <c r="P361" s="222" t="b">
        <v>0</v>
      </c>
      <c r="Q361" s="222" t="b">
        <v>0</v>
      </c>
      <c r="R361" s="222" t="b">
        <v>0</v>
      </c>
      <c r="S361" s="222" t="b">
        <v>0</v>
      </c>
      <c r="T361" s="222" t="b">
        <v>0</v>
      </c>
      <c r="U361" s="222" t="b">
        <v>0</v>
      </c>
      <c r="V361" s="222" t="b">
        <v>0</v>
      </c>
      <c r="W361" s="222" t="b">
        <v>0</v>
      </c>
      <c r="X361" s="222" t="b">
        <v>0</v>
      </c>
      <c r="Y361" s="222" t="b">
        <v>0</v>
      </c>
      <c r="Z361" s="222" t="b">
        <v>0</v>
      </c>
      <c r="AA361" s="222" t="b">
        <v>0</v>
      </c>
    </row>
    <row r="362" spans="1:27" ht="13.2">
      <c r="A362" s="222" t="s">
        <v>927</v>
      </c>
      <c r="B362" s="222" t="b">
        <v>0</v>
      </c>
      <c r="C362" s="222" t="b">
        <v>0</v>
      </c>
      <c r="D362" s="222" t="b">
        <v>0</v>
      </c>
      <c r="E362" s="222" t="b">
        <v>0</v>
      </c>
      <c r="F362" s="222" t="b">
        <v>0</v>
      </c>
      <c r="G362" s="222" t="b">
        <v>0</v>
      </c>
      <c r="H362" s="222" t="b">
        <v>0</v>
      </c>
      <c r="I362" s="222" t="b">
        <v>0</v>
      </c>
      <c r="J362" s="222" t="b">
        <v>0</v>
      </c>
      <c r="K362" s="222" t="b">
        <v>0</v>
      </c>
      <c r="L362" s="222" t="b">
        <v>0</v>
      </c>
      <c r="M362" s="222" t="b">
        <v>0</v>
      </c>
      <c r="N362" s="222" t="b">
        <v>0</v>
      </c>
      <c r="O362" s="222" t="b">
        <v>0</v>
      </c>
      <c r="P362" s="222" t="b">
        <v>0</v>
      </c>
      <c r="Q362" s="222" t="b">
        <v>0</v>
      </c>
      <c r="R362" s="222" t="b">
        <v>0</v>
      </c>
      <c r="S362" s="222" t="b">
        <v>0</v>
      </c>
      <c r="T362" s="222" t="b">
        <v>0</v>
      </c>
      <c r="U362" s="222" t="b">
        <v>0</v>
      </c>
      <c r="V362" s="222" t="b">
        <v>0</v>
      </c>
      <c r="W362" s="222" t="b">
        <v>0</v>
      </c>
      <c r="X362" s="222" t="b">
        <v>0</v>
      </c>
      <c r="Y362" s="222" t="b">
        <v>0</v>
      </c>
      <c r="Z362" s="222" t="b">
        <v>0</v>
      </c>
      <c r="AA362" s="222" t="b">
        <v>0</v>
      </c>
    </row>
    <row r="363" spans="1:27" ht="13.2">
      <c r="A363" s="222" t="s">
        <v>928</v>
      </c>
      <c r="B363" s="222" t="b">
        <v>0</v>
      </c>
      <c r="C363" s="222" t="b">
        <v>0</v>
      </c>
      <c r="D363" s="222" t="b">
        <v>0</v>
      </c>
      <c r="E363" s="222" t="b">
        <v>0</v>
      </c>
      <c r="F363" s="222" t="b">
        <v>0</v>
      </c>
      <c r="G363" s="222" t="b">
        <v>0</v>
      </c>
      <c r="H363" s="222" t="b">
        <v>0</v>
      </c>
      <c r="I363" s="222" t="b">
        <v>0</v>
      </c>
      <c r="J363" s="222" t="b">
        <v>0</v>
      </c>
      <c r="K363" s="222" t="b">
        <v>0</v>
      </c>
      <c r="L363" s="222" t="b">
        <v>0</v>
      </c>
      <c r="M363" s="222" t="b">
        <v>0</v>
      </c>
      <c r="N363" s="222" t="b">
        <v>0</v>
      </c>
      <c r="O363" s="222" t="b">
        <v>0</v>
      </c>
      <c r="P363" s="222" t="b">
        <v>0</v>
      </c>
      <c r="Q363" s="222" t="b">
        <v>0</v>
      </c>
      <c r="R363" s="222" t="b">
        <v>0</v>
      </c>
      <c r="S363" s="222" t="b">
        <v>0</v>
      </c>
      <c r="T363" s="222" t="b">
        <v>0</v>
      </c>
      <c r="U363" s="222" t="b">
        <v>0</v>
      </c>
      <c r="V363" s="222" t="b">
        <v>0</v>
      </c>
      <c r="W363" s="222" t="b">
        <v>0</v>
      </c>
      <c r="X363" s="222" t="b">
        <v>0</v>
      </c>
      <c r="Y363" s="222" t="b">
        <v>0</v>
      </c>
      <c r="Z363" s="222" t="b">
        <v>0</v>
      </c>
      <c r="AA363" s="222" t="b">
        <v>0</v>
      </c>
    </row>
    <row r="364" spans="1:27" ht="13.2">
      <c r="A364" s="222" t="s">
        <v>929</v>
      </c>
      <c r="B364" s="222" t="b">
        <v>0</v>
      </c>
      <c r="C364" s="222" t="b">
        <v>0</v>
      </c>
      <c r="D364" s="222" t="b">
        <v>0</v>
      </c>
      <c r="E364" s="222" t="b">
        <v>0</v>
      </c>
      <c r="F364" s="222" t="b">
        <v>0</v>
      </c>
      <c r="G364" s="222" t="b">
        <v>0</v>
      </c>
      <c r="H364" s="222" t="b">
        <v>0</v>
      </c>
      <c r="I364" s="222" t="b">
        <v>0</v>
      </c>
      <c r="J364" s="222" t="b">
        <v>0</v>
      </c>
      <c r="K364" s="222" t="b">
        <v>0</v>
      </c>
      <c r="L364" s="222" t="b">
        <v>0</v>
      </c>
      <c r="M364" s="222" t="b">
        <v>0</v>
      </c>
      <c r="N364" s="222" t="b">
        <v>0</v>
      </c>
      <c r="O364" s="222" t="b">
        <v>0</v>
      </c>
      <c r="P364" s="222" t="b">
        <v>0</v>
      </c>
      <c r="Q364" s="222" t="b">
        <v>0</v>
      </c>
      <c r="R364" s="222" t="b">
        <v>0</v>
      </c>
      <c r="S364" s="222" t="b">
        <v>0</v>
      </c>
      <c r="T364" s="222" t="b">
        <v>0</v>
      </c>
      <c r="U364" s="222" t="b">
        <v>0</v>
      </c>
      <c r="V364" s="222" t="b">
        <v>0</v>
      </c>
      <c r="W364" s="222" t="b">
        <v>0</v>
      </c>
      <c r="X364" s="222" t="b">
        <v>0</v>
      </c>
      <c r="Y364" s="222" t="b">
        <v>0</v>
      </c>
      <c r="Z364" s="222" t="b">
        <v>0</v>
      </c>
      <c r="AA364" s="222" t="b">
        <v>0</v>
      </c>
    </row>
    <row r="365" spans="1:27" ht="13.2">
      <c r="A365" s="222" t="s">
        <v>129</v>
      </c>
      <c r="B365" s="222" t="b">
        <v>0</v>
      </c>
      <c r="C365" s="222" t="b">
        <v>0</v>
      </c>
      <c r="D365" s="222" t="b">
        <v>0</v>
      </c>
      <c r="E365" s="222" t="b">
        <v>0</v>
      </c>
      <c r="F365" s="222" t="b">
        <v>0</v>
      </c>
      <c r="G365" s="222" t="b">
        <v>0</v>
      </c>
      <c r="H365" s="222" t="b">
        <v>0</v>
      </c>
      <c r="I365" s="222" t="b">
        <v>0</v>
      </c>
      <c r="J365" s="222" t="b">
        <v>0</v>
      </c>
      <c r="K365" s="222" t="b">
        <v>0</v>
      </c>
      <c r="L365" s="222" t="b">
        <v>0</v>
      </c>
      <c r="M365" s="222" t="b">
        <v>0</v>
      </c>
      <c r="N365" s="222" t="b">
        <v>0</v>
      </c>
      <c r="O365" s="222" t="b">
        <v>0</v>
      </c>
      <c r="P365" s="222" t="b">
        <v>0</v>
      </c>
      <c r="Q365" s="222" t="b">
        <v>0</v>
      </c>
      <c r="R365" s="222" t="b">
        <v>0</v>
      </c>
      <c r="S365" s="222" t="b">
        <v>0</v>
      </c>
      <c r="T365" s="222" t="b">
        <v>0</v>
      </c>
      <c r="U365" s="222" t="b">
        <v>0</v>
      </c>
      <c r="V365" s="222" t="b">
        <v>0</v>
      </c>
      <c r="W365" s="222" t="b">
        <v>0</v>
      </c>
      <c r="X365" s="222" t="b">
        <v>0</v>
      </c>
      <c r="Y365" s="222" t="b">
        <v>0</v>
      </c>
      <c r="Z365" s="222" t="b">
        <v>0</v>
      </c>
      <c r="AA365" s="222" t="b">
        <v>0</v>
      </c>
    </row>
    <row r="366" spans="1:27" ht="13.2">
      <c r="A366" s="222" t="s">
        <v>930</v>
      </c>
      <c r="B366" s="222" t="b">
        <v>0</v>
      </c>
      <c r="C366" s="222" t="b">
        <v>0</v>
      </c>
      <c r="D366" s="222" t="b">
        <v>0</v>
      </c>
      <c r="E366" s="222" t="b">
        <v>0</v>
      </c>
      <c r="F366" s="222" t="b">
        <v>0</v>
      </c>
      <c r="G366" s="222" t="b">
        <v>0</v>
      </c>
      <c r="H366" s="222" t="b">
        <v>0</v>
      </c>
      <c r="I366" s="222" t="b">
        <v>0</v>
      </c>
      <c r="J366" s="222" t="b">
        <v>0</v>
      </c>
      <c r="K366" s="222" t="b">
        <v>0</v>
      </c>
      <c r="L366" s="222" t="b">
        <v>0</v>
      </c>
      <c r="M366" s="222" t="b">
        <v>0</v>
      </c>
      <c r="N366" s="222" t="b">
        <v>0</v>
      </c>
      <c r="O366" s="222" t="b">
        <v>0</v>
      </c>
      <c r="P366" s="222" t="b">
        <v>0</v>
      </c>
      <c r="Q366" s="222" t="b">
        <v>0</v>
      </c>
      <c r="R366" s="222" t="b">
        <v>0</v>
      </c>
      <c r="S366" s="222" t="b">
        <v>0</v>
      </c>
      <c r="T366" s="222" t="b">
        <v>0</v>
      </c>
      <c r="U366" s="222" t="b">
        <v>0</v>
      </c>
      <c r="V366" s="222" t="b">
        <v>0</v>
      </c>
      <c r="W366" s="222" t="b">
        <v>0</v>
      </c>
      <c r="X366" s="222" t="b">
        <v>0</v>
      </c>
      <c r="Y366" s="222" t="b">
        <v>0</v>
      </c>
      <c r="Z366" s="222" t="b">
        <v>0</v>
      </c>
      <c r="AA366" s="222" t="b">
        <v>0</v>
      </c>
    </row>
    <row r="367" spans="1:27" ht="13.2">
      <c r="A367" s="222" t="s">
        <v>204</v>
      </c>
      <c r="B367" s="222" t="b">
        <v>0</v>
      </c>
      <c r="C367" s="222" t="b">
        <v>0</v>
      </c>
      <c r="D367" s="222" t="b">
        <v>0</v>
      </c>
      <c r="E367" s="222" t="b">
        <v>0</v>
      </c>
      <c r="F367" s="222" t="b">
        <v>0</v>
      </c>
      <c r="G367" s="222" t="b">
        <v>0</v>
      </c>
      <c r="H367" s="222" t="b">
        <v>0</v>
      </c>
      <c r="I367" s="222" t="b">
        <v>0</v>
      </c>
      <c r="J367" s="222" t="b">
        <v>0</v>
      </c>
      <c r="K367" s="222" t="b">
        <v>0</v>
      </c>
      <c r="L367" s="222" t="b">
        <v>0</v>
      </c>
      <c r="M367" s="222" t="b">
        <v>0</v>
      </c>
      <c r="N367" s="222" t="b">
        <v>0</v>
      </c>
      <c r="O367" s="222" t="b">
        <v>0</v>
      </c>
      <c r="P367" s="222" t="b">
        <v>0</v>
      </c>
      <c r="Q367" s="222" t="b">
        <v>0</v>
      </c>
      <c r="R367" s="222" t="b">
        <v>0</v>
      </c>
      <c r="S367" s="222" t="b">
        <v>0</v>
      </c>
      <c r="T367" s="222" t="b">
        <v>0</v>
      </c>
      <c r="U367" s="222" t="b">
        <v>0</v>
      </c>
      <c r="V367" s="222" t="b">
        <v>0</v>
      </c>
      <c r="W367" s="222" t="b">
        <v>0</v>
      </c>
      <c r="X367" s="222" t="b">
        <v>0</v>
      </c>
      <c r="Y367" s="222" t="b">
        <v>0</v>
      </c>
      <c r="Z367" s="222" t="b">
        <v>0</v>
      </c>
      <c r="AA367" s="222" t="b">
        <v>0</v>
      </c>
    </row>
    <row r="368" spans="1:27" ht="13.2">
      <c r="A368" s="222" t="s">
        <v>931</v>
      </c>
      <c r="B368" s="222" t="b">
        <v>0</v>
      </c>
      <c r="C368" s="222" t="b">
        <v>0</v>
      </c>
      <c r="D368" s="222" t="b">
        <v>0</v>
      </c>
      <c r="E368" s="222" t="b">
        <v>0</v>
      </c>
      <c r="F368" s="222" t="b">
        <v>0</v>
      </c>
      <c r="G368" s="222" t="b">
        <v>0</v>
      </c>
      <c r="H368" s="222" t="b">
        <v>0</v>
      </c>
      <c r="I368" s="222" t="b">
        <v>0</v>
      </c>
      <c r="J368" s="222" t="b">
        <v>0</v>
      </c>
      <c r="K368" s="222" t="b">
        <v>0</v>
      </c>
      <c r="L368" s="222" t="b">
        <v>0</v>
      </c>
      <c r="M368" s="222" t="b">
        <v>0</v>
      </c>
      <c r="N368" s="222" t="b">
        <v>0</v>
      </c>
      <c r="O368" s="222" t="b">
        <v>0</v>
      </c>
      <c r="P368" s="222" t="b">
        <v>0</v>
      </c>
      <c r="Q368" s="222" t="b">
        <v>0</v>
      </c>
      <c r="R368" s="222" t="b">
        <v>0</v>
      </c>
      <c r="S368" s="222" t="b">
        <v>0</v>
      </c>
      <c r="T368" s="222" t="b">
        <v>0</v>
      </c>
      <c r="U368" s="222" t="b">
        <v>0</v>
      </c>
      <c r="V368" s="222" t="b">
        <v>0</v>
      </c>
      <c r="W368" s="222" t="b">
        <v>0</v>
      </c>
      <c r="X368" s="222" t="b">
        <v>0</v>
      </c>
      <c r="Y368" s="222" t="b">
        <v>0</v>
      </c>
      <c r="Z368" s="222" t="b">
        <v>0</v>
      </c>
      <c r="AA368" s="222" t="b">
        <v>0</v>
      </c>
    </row>
    <row r="369" spans="1:27" ht="13.2">
      <c r="A369" s="222" t="s">
        <v>932</v>
      </c>
      <c r="B369" s="222" t="b">
        <v>0</v>
      </c>
      <c r="C369" s="222" t="b">
        <v>0</v>
      </c>
      <c r="D369" s="222" t="b">
        <v>0</v>
      </c>
      <c r="E369" s="222" t="b">
        <v>0</v>
      </c>
      <c r="F369" s="222" t="b">
        <v>0</v>
      </c>
      <c r="G369" s="222" t="b">
        <v>0</v>
      </c>
      <c r="H369" s="222" t="b">
        <v>0</v>
      </c>
      <c r="I369" s="222" t="b">
        <v>0</v>
      </c>
      <c r="J369" s="222" t="b">
        <v>0</v>
      </c>
      <c r="K369" s="222" t="b">
        <v>0</v>
      </c>
      <c r="L369" s="222" t="b">
        <v>0</v>
      </c>
      <c r="M369" s="222" t="b">
        <v>0</v>
      </c>
      <c r="N369" s="222" t="b">
        <v>0</v>
      </c>
      <c r="O369" s="222" t="b">
        <v>0</v>
      </c>
      <c r="P369" s="222" t="b">
        <v>0</v>
      </c>
      <c r="Q369" s="222" t="b">
        <v>0</v>
      </c>
      <c r="R369" s="222" t="b">
        <v>0</v>
      </c>
      <c r="S369" s="222" t="b">
        <v>0</v>
      </c>
      <c r="T369" s="222" t="b">
        <v>0</v>
      </c>
      <c r="U369" s="222" t="b">
        <v>0</v>
      </c>
      <c r="V369" s="222" t="b">
        <v>0</v>
      </c>
      <c r="W369" s="222" t="b">
        <v>0</v>
      </c>
      <c r="X369" s="222" t="b">
        <v>0</v>
      </c>
      <c r="Y369" s="222" t="b">
        <v>0</v>
      </c>
      <c r="Z369" s="222" t="b">
        <v>0</v>
      </c>
      <c r="AA369" s="222" t="b">
        <v>0</v>
      </c>
    </row>
    <row r="370" spans="1:27" ht="13.2">
      <c r="A370" s="222" t="s">
        <v>933</v>
      </c>
      <c r="B370" s="222" t="b">
        <v>0</v>
      </c>
      <c r="C370" s="222" t="b">
        <v>0</v>
      </c>
      <c r="D370" s="222" t="b">
        <v>0</v>
      </c>
      <c r="E370" s="222" t="b">
        <v>0</v>
      </c>
      <c r="F370" s="222" t="b">
        <v>0</v>
      </c>
      <c r="G370" s="222" t="b">
        <v>0</v>
      </c>
      <c r="H370" s="222" t="b">
        <v>0</v>
      </c>
      <c r="I370" s="222" t="b">
        <v>0</v>
      </c>
      <c r="J370" s="222" t="b">
        <v>0</v>
      </c>
      <c r="K370" s="222" t="b">
        <v>0</v>
      </c>
      <c r="L370" s="222" t="b">
        <v>0</v>
      </c>
      <c r="M370" s="222" t="b">
        <v>0</v>
      </c>
      <c r="N370" s="222" t="b">
        <v>0</v>
      </c>
      <c r="O370" s="222" t="b">
        <v>0</v>
      </c>
      <c r="P370" s="222" t="b">
        <v>0</v>
      </c>
      <c r="Q370" s="222" t="b">
        <v>0</v>
      </c>
      <c r="R370" s="222" t="b">
        <v>0</v>
      </c>
      <c r="S370" s="222" t="b">
        <v>0</v>
      </c>
      <c r="T370" s="222" t="b">
        <v>0</v>
      </c>
      <c r="U370" s="222" t="b">
        <v>0</v>
      </c>
      <c r="V370" s="222" t="b">
        <v>0</v>
      </c>
      <c r="W370" s="222" t="b">
        <v>0</v>
      </c>
      <c r="X370" s="222" t="b">
        <v>0</v>
      </c>
      <c r="Y370" s="222" t="b">
        <v>0</v>
      </c>
      <c r="Z370" s="222" t="b">
        <v>0</v>
      </c>
      <c r="AA370" s="222" t="b">
        <v>0</v>
      </c>
    </row>
    <row r="371" spans="1:27" ht="13.2">
      <c r="A371" s="222" t="s">
        <v>934</v>
      </c>
      <c r="B371" s="222" t="b">
        <v>0</v>
      </c>
      <c r="C371" s="222" t="b">
        <v>0</v>
      </c>
      <c r="D371" s="222" t="b">
        <v>0</v>
      </c>
      <c r="E371" s="222" t="b">
        <v>0</v>
      </c>
      <c r="F371" s="222" t="b">
        <v>0</v>
      </c>
      <c r="G371" s="222" t="b">
        <v>0</v>
      </c>
      <c r="H371" s="222" t="b">
        <v>0</v>
      </c>
      <c r="I371" s="222" t="b">
        <v>0</v>
      </c>
      <c r="J371" s="222" t="b">
        <v>0</v>
      </c>
      <c r="K371" s="222" t="b">
        <v>0</v>
      </c>
      <c r="L371" s="222" t="b">
        <v>0</v>
      </c>
      <c r="M371" s="222" t="b">
        <v>0</v>
      </c>
      <c r="N371" s="222" t="b">
        <v>0</v>
      </c>
      <c r="O371" s="222" t="b">
        <v>0</v>
      </c>
      <c r="P371" s="222" t="b">
        <v>0</v>
      </c>
      <c r="Q371" s="222" t="b">
        <v>0</v>
      </c>
      <c r="R371" s="222" t="b">
        <v>0</v>
      </c>
      <c r="S371" s="222" t="b">
        <v>0</v>
      </c>
      <c r="T371" s="222" t="b">
        <v>0</v>
      </c>
      <c r="U371" s="222" t="b">
        <v>0</v>
      </c>
      <c r="V371" s="222" t="b">
        <v>0</v>
      </c>
      <c r="W371" s="222" t="b">
        <v>0</v>
      </c>
      <c r="X371" s="222" t="b">
        <v>0</v>
      </c>
      <c r="Y371" s="222" t="b">
        <v>0</v>
      </c>
      <c r="Z371" s="222" t="b">
        <v>0</v>
      </c>
      <c r="AA371" s="222" t="b">
        <v>0</v>
      </c>
    </row>
    <row r="372" spans="1:27" ht="13.2">
      <c r="A372" s="222" t="s">
        <v>218</v>
      </c>
      <c r="B372" s="222" t="b">
        <v>0</v>
      </c>
      <c r="C372" s="222" t="b">
        <v>0</v>
      </c>
      <c r="D372" s="222" t="b">
        <v>0</v>
      </c>
      <c r="E372" s="222" t="b">
        <v>0</v>
      </c>
      <c r="F372" s="222" t="b">
        <v>0</v>
      </c>
      <c r="G372" s="222" t="b">
        <v>0</v>
      </c>
      <c r="H372" s="222" t="b">
        <v>0</v>
      </c>
      <c r="I372" s="222" t="b">
        <v>0</v>
      </c>
      <c r="J372" s="222" t="b">
        <v>0</v>
      </c>
      <c r="K372" s="222" t="b">
        <v>0</v>
      </c>
      <c r="L372" s="222" t="b">
        <v>0</v>
      </c>
      <c r="M372" s="222" t="b">
        <v>0</v>
      </c>
      <c r="N372" s="222" t="b">
        <v>0</v>
      </c>
      <c r="O372" s="222" t="b">
        <v>0</v>
      </c>
      <c r="P372" s="222" t="b">
        <v>0</v>
      </c>
      <c r="Q372" s="222" t="b">
        <v>0</v>
      </c>
      <c r="R372" s="222" t="b">
        <v>0</v>
      </c>
      <c r="S372" s="222" t="b">
        <v>0</v>
      </c>
      <c r="T372" s="222" t="b">
        <v>0</v>
      </c>
      <c r="U372" s="222" t="b">
        <v>0</v>
      </c>
      <c r="V372" s="222" t="b">
        <v>0</v>
      </c>
      <c r="W372" s="222" t="b">
        <v>0</v>
      </c>
      <c r="X372" s="222" t="b">
        <v>0</v>
      </c>
      <c r="Y372" s="222" t="b">
        <v>0</v>
      </c>
      <c r="Z372" s="222" t="b">
        <v>0</v>
      </c>
      <c r="AA372" s="222" t="b">
        <v>0</v>
      </c>
    </row>
    <row r="373" spans="1:27" ht="13.2">
      <c r="A373" s="222" t="s">
        <v>138</v>
      </c>
      <c r="B373" s="222" t="b">
        <v>0</v>
      </c>
      <c r="C373" s="222" t="b">
        <v>0</v>
      </c>
      <c r="D373" s="222" t="b">
        <v>0</v>
      </c>
      <c r="E373" s="222" t="b">
        <v>0</v>
      </c>
      <c r="F373" s="222" t="b">
        <v>0</v>
      </c>
      <c r="G373" s="222" t="b">
        <v>0</v>
      </c>
      <c r="H373" s="222" t="b">
        <v>0</v>
      </c>
      <c r="I373" s="222" t="b">
        <v>0</v>
      </c>
      <c r="J373" s="222" t="b">
        <v>0</v>
      </c>
      <c r="K373" s="222" t="b">
        <v>0</v>
      </c>
      <c r="L373" s="222" t="b">
        <v>0</v>
      </c>
      <c r="M373" s="222" t="b">
        <v>0</v>
      </c>
      <c r="N373" s="222" t="b">
        <v>0</v>
      </c>
      <c r="O373" s="222" t="b">
        <v>0</v>
      </c>
      <c r="P373" s="222" t="b">
        <v>0</v>
      </c>
      <c r="Q373" s="222" t="b">
        <v>0</v>
      </c>
      <c r="R373" s="222" t="b">
        <v>0</v>
      </c>
      <c r="S373" s="222" t="b">
        <v>0</v>
      </c>
      <c r="T373" s="222" t="b">
        <v>0</v>
      </c>
      <c r="U373" s="222" t="b">
        <v>0</v>
      </c>
      <c r="V373" s="222" t="b">
        <v>0</v>
      </c>
      <c r="W373" s="222" t="b">
        <v>0</v>
      </c>
      <c r="X373" s="222" t="b">
        <v>0</v>
      </c>
      <c r="Y373" s="222" t="b">
        <v>0</v>
      </c>
      <c r="Z373" s="222" t="b">
        <v>0</v>
      </c>
      <c r="AA373" s="222" t="b">
        <v>0</v>
      </c>
    </row>
    <row r="374" spans="1:27" ht="13.2">
      <c r="A374" s="222" t="s">
        <v>935</v>
      </c>
      <c r="B374" s="222" t="b">
        <v>0</v>
      </c>
      <c r="C374" s="222" t="b">
        <v>0</v>
      </c>
      <c r="D374" s="222" t="b">
        <v>0</v>
      </c>
      <c r="E374" s="222" t="b">
        <v>0</v>
      </c>
      <c r="F374" s="222" t="b">
        <v>0</v>
      </c>
      <c r="G374" s="222" t="b">
        <v>0</v>
      </c>
      <c r="H374" s="222" t="b">
        <v>0</v>
      </c>
      <c r="I374" s="222" t="b">
        <v>0</v>
      </c>
      <c r="J374" s="222" t="b">
        <v>0</v>
      </c>
      <c r="K374" s="222" t="b">
        <v>0</v>
      </c>
      <c r="L374" s="222" t="b">
        <v>0</v>
      </c>
      <c r="M374" s="222" t="b">
        <v>0</v>
      </c>
      <c r="N374" s="222" t="b">
        <v>0</v>
      </c>
      <c r="O374" s="222" t="b">
        <v>0</v>
      </c>
      <c r="P374" s="222" t="b">
        <v>0</v>
      </c>
      <c r="Q374" s="222" t="b">
        <v>0</v>
      </c>
      <c r="R374" s="222" t="b">
        <v>0</v>
      </c>
      <c r="S374" s="222" t="b">
        <v>0</v>
      </c>
      <c r="T374" s="222" t="b">
        <v>0</v>
      </c>
      <c r="U374" s="222" t="b">
        <v>0</v>
      </c>
      <c r="V374" s="222" t="b">
        <v>0</v>
      </c>
      <c r="W374" s="222" t="b">
        <v>0</v>
      </c>
      <c r="X374" s="222" t="b">
        <v>0</v>
      </c>
      <c r="Y374" s="222" t="b">
        <v>0</v>
      </c>
      <c r="Z374" s="222" t="b">
        <v>0</v>
      </c>
      <c r="AA374" s="222" t="b">
        <v>0</v>
      </c>
    </row>
    <row r="375" spans="1:27" ht="13.2">
      <c r="A375" s="222" t="s">
        <v>936</v>
      </c>
      <c r="B375" s="222" t="b">
        <v>0</v>
      </c>
      <c r="C375" s="222" t="b">
        <v>0</v>
      </c>
      <c r="D375" s="222" t="b">
        <v>0</v>
      </c>
      <c r="E375" s="222" t="b">
        <v>0</v>
      </c>
      <c r="F375" s="222" t="b">
        <v>0</v>
      </c>
      <c r="G375" s="222" t="b">
        <v>0</v>
      </c>
      <c r="H375" s="222" t="b">
        <v>0</v>
      </c>
      <c r="I375" s="222" t="b">
        <v>0</v>
      </c>
      <c r="J375" s="222" t="b">
        <v>0</v>
      </c>
      <c r="K375" s="222" t="b">
        <v>0</v>
      </c>
      <c r="L375" s="222" t="b">
        <v>0</v>
      </c>
      <c r="M375" s="222" t="b">
        <v>0</v>
      </c>
      <c r="N375" s="222" t="b">
        <v>0</v>
      </c>
      <c r="O375" s="222" t="b">
        <v>0</v>
      </c>
      <c r="P375" s="222" t="b">
        <v>0</v>
      </c>
      <c r="Q375" s="222" t="b">
        <v>0</v>
      </c>
      <c r="R375" s="222" t="b">
        <v>0</v>
      </c>
      <c r="S375" s="222" t="b">
        <v>0</v>
      </c>
      <c r="T375" s="222" t="b">
        <v>0</v>
      </c>
      <c r="U375" s="222" t="b">
        <v>0</v>
      </c>
      <c r="V375" s="222" t="b">
        <v>0</v>
      </c>
      <c r="W375" s="222" t="b">
        <v>0</v>
      </c>
      <c r="X375" s="222" t="b">
        <v>0</v>
      </c>
      <c r="Y375" s="222" t="b">
        <v>0</v>
      </c>
      <c r="Z375" s="222" t="b">
        <v>0</v>
      </c>
      <c r="AA375" s="222" t="b">
        <v>0</v>
      </c>
    </row>
    <row r="376" spans="1:27" ht="13.2">
      <c r="A376" s="222" t="s">
        <v>937</v>
      </c>
      <c r="B376" s="222" t="b">
        <v>0</v>
      </c>
      <c r="C376" s="222" t="b">
        <v>0</v>
      </c>
      <c r="D376" s="222" t="b">
        <v>0</v>
      </c>
      <c r="E376" s="222" t="b">
        <v>0</v>
      </c>
      <c r="F376" s="222" t="b">
        <v>0</v>
      </c>
      <c r="G376" s="222" t="b">
        <v>0</v>
      </c>
      <c r="H376" s="222" t="b">
        <v>0</v>
      </c>
      <c r="I376" s="222" t="b">
        <v>0</v>
      </c>
      <c r="J376" s="222" t="b">
        <v>0</v>
      </c>
      <c r="K376" s="222" t="b">
        <v>0</v>
      </c>
      <c r="L376" s="222" t="b">
        <v>0</v>
      </c>
      <c r="M376" s="222" t="b">
        <v>0</v>
      </c>
      <c r="N376" s="222" t="b">
        <v>0</v>
      </c>
      <c r="O376" s="222" t="b">
        <v>0</v>
      </c>
      <c r="P376" s="222" t="b">
        <v>0</v>
      </c>
      <c r="Q376" s="222" t="b">
        <v>0</v>
      </c>
      <c r="R376" s="222" t="b">
        <v>0</v>
      </c>
      <c r="S376" s="222" t="b">
        <v>0</v>
      </c>
      <c r="T376" s="222" t="b">
        <v>0</v>
      </c>
      <c r="U376" s="222" t="b">
        <v>0</v>
      </c>
      <c r="V376" s="222" t="b">
        <v>0</v>
      </c>
      <c r="W376" s="222" t="b">
        <v>0</v>
      </c>
      <c r="X376" s="222" t="b">
        <v>0</v>
      </c>
      <c r="Y376" s="222" t="b">
        <v>0</v>
      </c>
      <c r="Z376" s="222" t="b">
        <v>0</v>
      </c>
      <c r="AA376" s="222" t="b">
        <v>0</v>
      </c>
    </row>
    <row r="377" spans="1:27" ht="13.2">
      <c r="A377" s="222" t="s">
        <v>193</v>
      </c>
      <c r="B377" s="222" t="b">
        <v>0</v>
      </c>
      <c r="C377" s="222" t="b">
        <v>0</v>
      </c>
      <c r="D377" s="222" t="b">
        <v>0</v>
      </c>
      <c r="E377" s="222" t="b">
        <v>0</v>
      </c>
      <c r="F377" s="222" t="b">
        <v>0</v>
      </c>
      <c r="G377" s="222" t="b">
        <v>0</v>
      </c>
      <c r="H377" s="222" t="b">
        <v>0</v>
      </c>
      <c r="I377" s="222" t="b">
        <v>0</v>
      </c>
      <c r="J377" s="222" t="b">
        <v>0</v>
      </c>
      <c r="K377" s="222" t="b">
        <v>0</v>
      </c>
      <c r="L377" s="222" t="b">
        <v>0</v>
      </c>
      <c r="M377" s="222" t="b">
        <v>0</v>
      </c>
      <c r="N377" s="222" t="b">
        <v>0</v>
      </c>
      <c r="O377" s="222" t="b">
        <v>0</v>
      </c>
      <c r="P377" s="222" t="b">
        <v>0</v>
      </c>
      <c r="Q377" s="222" t="b">
        <v>0</v>
      </c>
      <c r="R377" s="222" t="b">
        <v>0</v>
      </c>
      <c r="S377" s="222" t="b">
        <v>0</v>
      </c>
      <c r="T377" s="222" t="b">
        <v>0</v>
      </c>
      <c r="U377" s="222" t="b">
        <v>0</v>
      </c>
      <c r="V377" s="222" t="b">
        <v>0</v>
      </c>
      <c r="W377" s="222" t="b">
        <v>0</v>
      </c>
      <c r="X377" s="222" t="b">
        <v>0</v>
      </c>
      <c r="Y377" s="222" t="b">
        <v>0</v>
      </c>
      <c r="Z377" s="222" t="b">
        <v>0</v>
      </c>
      <c r="AA377" s="222" t="b">
        <v>0</v>
      </c>
    </row>
    <row r="378" spans="1:27" ht="13.2">
      <c r="A378" s="222" t="s">
        <v>938</v>
      </c>
      <c r="B378" s="222" t="b">
        <v>0</v>
      </c>
      <c r="C378" s="222" t="b">
        <v>0</v>
      </c>
      <c r="D378" s="222" t="b">
        <v>0</v>
      </c>
      <c r="E378" s="222" t="b">
        <v>0</v>
      </c>
      <c r="F378" s="222" t="b">
        <v>0</v>
      </c>
      <c r="G378" s="222" t="b">
        <v>0</v>
      </c>
      <c r="H378" s="222" t="b">
        <v>0</v>
      </c>
      <c r="I378" s="222" t="b">
        <v>0</v>
      </c>
      <c r="J378" s="222" t="b">
        <v>0</v>
      </c>
      <c r="K378" s="222" t="b">
        <v>0</v>
      </c>
      <c r="L378" s="222" t="b">
        <v>0</v>
      </c>
      <c r="M378" s="222" t="b">
        <v>0</v>
      </c>
      <c r="N378" s="222" t="b">
        <v>0</v>
      </c>
      <c r="O378" s="222" t="b">
        <v>0</v>
      </c>
      <c r="P378" s="222" t="b">
        <v>0</v>
      </c>
      <c r="Q378" s="222" t="b">
        <v>0</v>
      </c>
      <c r="R378" s="222" t="b">
        <v>0</v>
      </c>
      <c r="S378" s="222" t="b">
        <v>0</v>
      </c>
      <c r="T378" s="222" t="b">
        <v>0</v>
      </c>
      <c r="U378" s="222" t="b">
        <v>0</v>
      </c>
      <c r="V378" s="222" t="b">
        <v>0</v>
      </c>
      <c r="W378" s="222" t="b">
        <v>0</v>
      </c>
      <c r="X378" s="222" t="b">
        <v>0</v>
      </c>
      <c r="Y378" s="222" t="b">
        <v>0</v>
      </c>
      <c r="Z378" s="222" t="b">
        <v>0</v>
      </c>
      <c r="AA378" s="222" t="b">
        <v>0</v>
      </c>
    </row>
    <row r="379" spans="1:27" ht="13.2">
      <c r="A379" s="222" t="s">
        <v>939</v>
      </c>
      <c r="B379" s="222" t="b">
        <v>0</v>
      </c>
      <c r="C379" s="222" t="b">
        <v>0</v>
      </c>
      <c r="D379" s="222" t="b">
        <v>0</v>
      </c>
      <c r="E379" s="222" t="b">
        <v>0</v>
      </c>
      <c r="F379" s="222" t="b">
        <v>0</v>
      </c>
      <c r="G379" s="222" t="b">
        <v>0</v>
      </c>
      <c r="H379" s="222" t="b">
        <v>0</v>
      </c>
      <c r="I379" s="222" t="b">
        <v>0</v>
      </c>
      <c r="J379" s="222" t="b">
        <v>0</v>
      </c>
      <c r="K379" s="222" t="b">
        <v>0</v>
      </c>
      <c r="L379" s="222" t="b">
        <v>0</v>
      </c>
      <c r="M379" s="222" t="b">
        <v>0</v>
      </c>
      <c r="N379" s="222" t="b">
        <v>0</v>
      </c>
      <c r="O379" s="222" t="b">
        <v>0</v>
      </c>
      <c r="P379" s="222" t="b">
        <v>0</v>
      </c>
      <c r="Q379" s="222" t="b">
        <v>0</v>
      </c>
      <c r="R379" s="222" t="b">
        <v>0</v>
      </c>
      <c r="S379" s="222" t="b">
        <v>0</v>
      </c>
      <c r="T379" s="222" t="b">
        <v>0</v>
      </c>
      <c r="U379" s="222" t="b">
        <v>0</v>
      </c>
      <c r="V379" s="222" t="b">
        <v>0</v>
      </c>
      <c r="W379" s="222" t="b">
        <v>0</v>
      </c>
      <c r="X379" s="222" t="b">
        <v>0</v>
      </c>
      <c r="Y379" s="222" t="b">
        <v>0</v>
      </c>
      <c r="Z379" s="222" t="b">
        <v>0</v>
      </c>
      <c r="AA379" s="222" t="b">
        <v>0</v>
      </c>
    </row>
    <row r="380" spans="1:27" ht="13.2">
      <c r="A380" s="222" t="s">
        <v>940</v>
      </c>
      <c r="B380" s="222" t="b">
        <v>0</v>
      </c>
      <c r="C380" s="222" t="b">
        <v>0</v>
      </c>
      <c r="D380" s="222" t="b">
        <v>0</v>
      </c>
      <c r="E380" s="222" t="b">
        <v>0</v>
      </c>
      <c r="F380" s="222" t="b">
        <v>0</v>
      </c>
      <c r="G380" s="222" t="b">
        <v>0</v>
      </c>
      <c r="H380" s="222" t="b">
        <v>0</v>
      </c>
      <c r="I380" s="222" t="b">
        <v>0</v>
      </c>
      <c r="J380" s="222" t="b">
        <v>0</v>
      </c>
      <c r="K380" s="222" t="b">
        <v>0</v>
      </c>
      <c r="L380" s="222" t="b">
        <v>0</v>
      </c>
      <c r="M380" s="222" t="b">
        <v>0</v>
      </c>
      <c r="N380" s="222" t="b">
        <v>0</v>
      </c>
      <c r="O380" s="222" t="b">
        <v>0</v>
      </c>
      <c r="P380" s="222" t="b">
        <v>0</v>
      </c>
      <c r="Q380" s="222" t="b">
        <v>0</v>
      </c>
      <c r="R380" s="222" t="b">
        <v>0</v>
      </c>
      <c r="S380" s="222" t="b">
        <v>0</v>
      </c>
      <c r="T380" s="222" t="b">
        <v>0</v>
      </c>
      <c r="U380" s="222" t="b">
        <v>0</v>
      </c>
      <c r="V380" s="222" t="b">
        <v>0</v>
      </c>
      <c r="W380" s="222" t="b">
        <v>0</v>
      </c>
      <c r="X380" s="222" t="b">
        <v>0</v>
      </c>
      <c r="Y380" s="222" t="b">
        <v>0</v>
      </c>
      <c r="Z380" s="222" t="b">
        <v>0</v>
      </c>
      <c r="AA380" s="222" t="b">
        <v>0</v>
      </c>
    </row>
    <row r="381" spans="1:27" ht="13.2">
      <c r="A381" s="222" t="s">
        <v>812</v>
      </c>
      <c r="B381" s="222" t="b">
        <v>0</v>
      </c>
      <c r="C381" s="222" t="b">
        <v>0</v>
      </c>
      <c r="D381" s="222" t="b">
        <v>0</v>
      </c>
      <c r="E381" s="222" t="b">
        <v>0</v>
      </c>
      <c r="F381" s="222" t="b">
        <v>0</v>
      </c>
      <c r="G381" s="222" t="b">
        <v>0</v>
      </c>
      <c r="H381" s="222" t="b">
        <v>0</v>
      </c>
      <c r="I381" s="222" t="b">
        <v>0</v>
      </c>
      <c r="J381" s="222" t="b">
        <v>0</v>
      </c>
      <c r="K381" s="222" t="b">
        <v>0</v>
      </c>
      <c r="L381" s="222" t="b">
        <v>0</v>
      </c>
      <c r="M381" s="222" t="b">
        <v>0</v>
      </c>
      <c r="N381" s="222" t="b">
        <v>0</v>
      </c>
      <c r="O381" s="222" t="b">
        <v>0</v>
      </c>
      <c r="P381" s="222" t="b">
        <v>0</v>
      </c>
      <c r="Q381" s="222" t="b">
        <v>0</v>
      </c>
      <c r="R381" s="222" t="b">
        <v>0</v>
      </c>
      <c r="S381" s="222" t="b">
        <v>0</v>
      </c>
      <c r="T381" s="222" t="b">
        <v>0</v>
      </c>
      <c r="U381" s="222" t="b">
        <v>0</v>
      </c>
      <c r="V381" s="222" t="b">
        <v>0</v>
      </c>
      <c r="W381" s="222" t="b">
        <v>0</v>
      </c>
      <c r="X381" s="222" t="b">
        <v>0</v>
      </c>
      <c r="Y381" s="222" t="b">
        <v>0</v>
      </c>
      <c r="Z381" s="222" t="b">
        <v>0</v>
      </c>
      <c r="AA381" s="222" t="b">
        <v>0</v>
      </c>
    </row>
    <row r="382" spans="1:27" ht="13.2">
      <c r="A382" s="222" t="s">
        <v>212</v>
      </c>
      <c r="B382" s="222" t="b">
        <v>0</v>
      </c>
      <c r="C382" s="222" t="b">
        <v>0</v>
      </c>
      <c r="D382" s="222" t="b">
        <v>0</v>
      </c>
      <c r="E382" s="222" t="b">
        <v>0</v>
      </c>
      <c r="F382" s="222" t="b">
        <v>0</v>
      </c>
      <c r="G382" s="222" t="b">
        <v>0</v>
      </c>
      <c r="H382" s="222" t="b">
        <v>0</v>
      </c>
      <c r="I382" s="222" t="b">
        <v>0</v>
      </c>
      <c r="J382" s="222" t="b">
        <v>0</v>
      </c>
      <c r="K382" s="222" t="b">
        <v>0</v>
      </c>
      <c r="L382" s="222" t="b">
        <v>0</v>
      </c>
      <c r="M382" s="222" t="b">
        <v>0</v>
      </c>
      <c r="N382" s="222" t="b">
        <v>0</v>
      </c>
      <c r="O382" s="222" t="b">
        <v>0</v>
      </c>
      <c r="P382" s="222" t="b">
        <v>0</v>
      </c>
      <c r="Q382" s="222" t="b">
        <v>0</v>
      </c>
      <c r="R382" s="222" t="b">
        <v>0</v>
      </c>
      <c r="S382" s="222" t="b">
        <v>0</v>
      </c>
      <c r="T382" s="222" t="b">
        <v>0</v>
      </c>
      <c r="U382" s="222" t="b">
        <v>0</v>
      </c>
      <c r="V382" s="222" t="b">
        <v>0</v>
      </c>
      <c r="W382" s="222" t="b">
        <v>0</v>
      </c>
      <c r="X382" s="222" t="b">
        <v>0</v>
      </c>
      <c r="Y382" s="222" t="b">
        <v>0</v>
      </c>
      <c r="Z382" s="222" t="b">
        <v>0</v>
      </c>
      <c r="AA382" s="222" t="b">
        <v>0</v>
      </c>
    </row>
    <row r="383" spans="1:27" ht="13.2">
      <c r="A383" s="222" t="s">
        <v>941</v>
      </c>
      <c r="B383" s="222" t="b">
        <v>0</v>
      </c>
      <c r="C383" s="222" t="b">
        <v>0</v>
      </c>
      <c r="D383" s="222" t="b">
        <v>0</v>
      </c>
      <c r="E383" s="222" t="b">
        <v>0</v>
      </c>
      <c r="F383" s="222" t="b">
        <v>0</v>
      </c>
      <c r="G383" s="222" t="b">
        <v>0</v>
      </c>
      <c r="H383" s="222" t="b">
        <v>0</v>
      </c>
      <c r="I383" s="222" t="b">
        <v>0</v>
      </c>
      <c r="J383" s="222" t="b">
        <v>0</v>
      </c>
      <c r="K383" s="222" t="b">
        <v>0</v>
      </c>
      <c r="L383" s="222" t="b">
        <v>0</v>
      </c>
      <c r="M383" s="222" t="b">
        <v>0</v>
      </c>
      <c r="N383" s="222" t="b">
        <v>0</v>
      </c>
      <c r="O383" s="222" t="b">
        <v>0</v>
      </c>
      <c r="P383" s="222" t="b">
        <v>0</v>
      </c>
      <c r="Q383" s="222" t="b">
        <v>0</v>
      </c>
      <c r="R383" s="222" t="b">
        <v>0</v>
      </c>
      <c r="S383" s="222" t="b">
        <v>0</v>
      </c>
      <c r="T383" s="222" t="b">
        <v>0</v>
      </c>
      <c r="U383" s="222" t="b">
        <v>0</v>
      </c>
      <c r="V383" s="222" t="b">
        <v>0</v>
      </c>
      <c r="W383" s="222" t="b">
        <v>0</v>
      </c>
      <c r="X383" s="222" t="b">
        <v>0</v>
      </c>
      <c r="Y383" s="222" t="b">
        <v>0</v>
      </c>
      <c r="Z383" s="222" t="b">
        <v>0</v>
      </c>
      <c r="AA383" s="222" t="b">
        <v>0</v>
      </c>
    </row>
    <row r="384" spans="1:27" ht="13.2">
      <c r="A384" s="222" t="s">
        <v>942</v>
      </c>
      <c r="B384" s="222" t="b">
        <v>0</v>
      </c>
      <c r="C384" s="222" t="b">
        <v>0</v>
      </c>
      <c r="D384" s="222" t="b">
        <v>0</v>
      </c>
      <c r="E384" s="222" t="b">
        <v>0</v>
      </c>
      <c r="F384" s="222" t="b">
        <v>0</v>
      </c>
      <c r="G384" s="222" t="b">
        <v>0</v>
      </c>
      <c r="H384" s="222" t="b">
        <v>0</v>
      </c>
      <c r="I384" s="222" t="b">
        <v>0</v>
      </c>
      <c r="J384" s="222" t="b">
        <v>0</v>
      </c>
      <c r="K384" s="222" t="b">
        <v>0</v>
      </c>
      <c r="L384" s="222" t="b">
        <v>0</v>
      </c>
      <c r="M384" s="222" t="b">
        <v>0</v>
      </c>
      <c r="N384" s="222" t="b">
        <v>0</v>
      </c>
      <c r="O384" s="222" t="b">
        <v>0</v>
      </c>
      <c r="P384" s="222" t="b">
        <v>0</v>
      </c>
      <c r="Q384" s="222" t="b">
        <v>0</v>
      </c>
      <c r="R384" s="222" t="b">
        <v>0</v>
      </c>
      <c r="S384" s="222" t="b">
        <v>0</v>
      </c>
      <c r="T384" s="222" t="b">
        <v>0</v>
      </c>
      <c r="U384" s="222" t="b">
        <v>0</v>
      </c>
      <c r="V384" s="222" t="b">
        <v>0</v>
      </c>
      <c r="W384" s="222" t="b">
        <v>0</v>
      </c>
      <c r="X384" s="222" t="b">
        <v>0</v>
      </c>
      <c r="Y384" s="222" t="b">
        <v>0</v>
      </c>
      <c r="Z384" s="222" t="b">
        <v>0</v>
      </c>
      <c r="AA384" s="222" t="b">
        <v>0</v>
      </c>
    </row>
    <row r="385" spans="1:27" ht="13.2">
      <c r="A385" s="222" t="s">
        <v>943</v>
      </c>
      <c r="B385" s="222" t="b">
        <v>0</v>
      </c>
      <c r="C385" s="222" t="b">
        <v>0</v>
      </c>
      <c r="D385" s="222" t="b">
        <v>0</v>
      </c>
      <c r="E385" s="222" t="b">
        <v>0</v>
      </c>
      <c r="F385" s="222" t="b">
        <v>0</v>
      </c>
      <c r="G385" s="222" t="b">
        <v>0</v>
      </c>
      <c r="H385" s="222" t="b">
        <v>0</v>
      </c>
      <c r="I385" s="222" t="b">
        <v>0</v>
      </c>
      <c r="J385" s="222" t="b">
        <v>0</v>
      </c>
      <c r="K385" s="222" t="b">
        <v>0</v>
      </c>
      <c r="L385" s="222" t="b">
        <v>0</v>
      </c>
      <c r="M385" s="222" t="b">
        <v>0</v>
      </c>
      <c r="N385" s="222" t="b">
        <v>0</v>
      </c>
      <c r="O385" s="222" t="b">
        <v>0</v>
      </c>
      <c r="P385" s="222" t="b">
        <v>0</v>
      </c>
      <c r="Q385" s="222" t="b">
        <v>0</v>
      </c>
      <c r="R385" s="222" t="b">
        <v>0</v>
      </c>
      <c r="S385" s="222" t="b">
        <v>0</v>
      </c>
      <c r="T385" s="222" t="b">
        <v>0</v>
      </c>
      <c r="U385" s="222" t="b">
        <v>0</v>
      </c>
      <c r="V385" s="222" t="b">
        <v>0</v>
      </c>
      <c r="W385" s="222" t="b">
        <v>0</v>
      </c>
      <c r="X385" s="222" t="b">
        <v>0</v>
      </c>
      <c r="Y385" s="222" t="b">
        <v>0</v>
      </c>
      <c r="Z385" s="222" t="b">
        <v>0</v>
      </c>
      <c r="AA385" s="222" t="b">
        <v>0</v>
      </c>
    </row>
    <row r="386" spans="1:27" ht="13.2">
      <c r="A386" s="222" t="s">
        <v>944</v>
      </c>
      <c r="B386" s="222" t="b">
        <v>0</v>
      </c>
      <c r="C386" s="222" t="b">
        <v>0</v>
      </c>
      <c r="D386" s="222" t="b">
        <v>0</v>
      </c>
      <c r="E386" s="222" t="b">
        <v>0</v>
      </c>
      <c r="F386" s="222" t="b">
        <v>0</v>
      </c>
      <c r="G386" s="222" t="b">
        <v>0</v>
      </c>
      <c r="H386" s="222" t="b">
        <v>0</v>
      </c>
      <c r="I386" s="222" t="b">
        <v>0</v>
      </c>
      <c r="J386" s="222" t="b">
        <v>0</v>
      </c>
      <c r="K386" s="222" t="b">
        <v>0</v>
      </c>
      <c r="L386" s="222" t="b">
        <v>0</v>
      </c>
      <c r="M386" s="222" t="b">
        <v>0</v>
      </c>
      <c r="N386" s="222" t="b">
        <v>0</v>
      </c>
      <c r="O386" s="222" t="b">
        <v>0</v>
      </c>
      <c r="P386" s="222" t="b">
        <v>0</v>
      </c>
      <c r="Q386" s="222" t="b">
        <v>0</v>
      </c>
      <c r="R386" s="222" t="b">
        <v>0</v>
      </c>
      <c r="S386" s="222" t="b">
        <v>0</v>
      </c>
      <c r="T386" s="222" t="b">
        <v>0</v>
      </c>
      <c r="U386" s="222" t="b">
        <v>0</v>
      </c>
      <c r="V386" s="222" t="b">
        <v>0</v>
      </c>
      <c r="W386" s="222" t="b">
        <v>0</v>
      </c>
      <c r="X386" s="222" t="b">
        <v>0</v>
      </c>
      <c r="Y386" s="222" t="b">
        <v>0</v>
      </c>
      <c r="Z386" s="222" t="b">
        <v>0</v>
      </c>
      <c r="AA386" s="222" t="b">
        <v>0</v>
      </c>
    </row>
    <row r="387" spans="1:27" ht="13.2">
      <c r="A387" s="222" t="s">
        <v>945</v>
      </c>
      <c r="B387" s="222" t="b">
        <v>0</v>
      </c>
      <c r="C387" s="222" t="b">
        <v>0</v>
      </c>
      <c r="D387" s="222" t="b">
        <v>0</v>
      </c>
      <c r="E387" s="222" t="b">
        <v>0</v>
      </c>
      <c r="F387" s="222" t="b">
        <v>0</v>
      </c>
      <c r="G387" s="222" t="b">
        <v>0</v>
      </c>
      <c r="H387" s="222" t="b">
        <v>0</v>
      </c>
      <c r="I387" s="222" t="b">
        <v>0</v>
      </c>
      <c r="J387" s="222" t="b">
        <v>0</v>
      </c>
      <c r="K387" s="222" t="b">
        <v>0</v>
      </c>
      <c r="L387" s="222" t="b">
        <v>0</v>
      </c>
      <c r="M387" s="222" t="b">
        <v>0</v>
      </c>
      <c r="N387" s="222" t="b">
        <v>0</v>
      </c>
      <c r="O387" s="222" t="b">
        <v>0</v>
      </c>
      <c r="P387" s="222" t="b">
        <v>0</v>
      </c>
      <c r="Q387" s="222" t="b">
        <v>0</v>
      </c>
      <c r="R387" s="222" t="b">
        <v>0</v>
      </c>
      <c r="S387" s="222" t="b">
        <v>0</v>
      </c>
      <c r="T387" s="222" t="b">
        <v>0</v>
      </c>
      <c r="U387" s="222" t="b">
        <v>0</v>
      </c>
      <c r="V387" s="222" t="b">
        <v>0</v>
      </c>
      <c r="W387" s="222" t="b">
        <v>0</v>
      </c>
      <c r="X387" s="222" t="b">
        <v>0</v>
      </c>
      <c r="Y387" s="222" t="b">
        <v>0</v>
      </c>
      <c r="Z387" s="222" t="b">
        <v>0</v>
      </c>
      <c r="AA387" s="222" t="b">
        <v>0</v>
      </c>
    </row>
    <row r="388" spans="1:27" ht="13.2">
      <c r="A388" s="222" t="s">
        <v>946</v>
      </c>
      <c r="B388" s="222" t="b">
        <v>0</v>
      </c>
      <c r="C388" s="222" t="b">
        <v>0</v>
      </c>
      <c r="D388" s="222" t="b">
        <v>0</v>
      </c>
      <c r="E388" s="222" t="b">
        <v>0</v>
      </c>
      <c r="F388" s="222" t="b">
        <v>0</v>
      </c>
      <c r="G388" s="222" t="b">
        <v>0</v>
      </c>
      <c r="H388" s="222" t="b">
        <v>0</v>
      </c>
      <c r="I388" s="222" t="b">
        <v>0</v>
      </c>
      <c r="J388" s="222" t="b">
        <v>0</v>
      </c>
      <c r="K388" s="222" t="b">
        <v>0</v>
      </c>
      <c r="L388" s="222" t="b">
        <v>0</v>
      </c>
      <c r="M388" s="222" t="b">
        <v>0</v>
      </c>
      <c r="N388" s="222" t="b">
        <v>0</v>
      </c>
      <c r="O388" s="222" t="b">
        <v>0</v>
      </c>
      <c r="P388" s="222" t="b">
        <v>0</v>
      </c>
      <c r="Q388" s="222" t="b">
        <v>0</v>
      </c>
      <c r="R388" s="222" t="b">
        <v>0</v>
      </c>
      <c r="S388" s="222" t="b">
        <v>0</v>
      </c>
      <c r="T388" s="222" t="b">
        <v>0</v>
      </c>
      <c r="U388" s="222" t="b">
        <v>0</v>
      </c>
      <c r="V388" s="222" t="b">
        <v>0</v>
      </c>
      <c r="W388" s="222" t="b">
        <v>0</v>
      </c>
      <c r="X388" s="222" t="b">
        <v>0</v>
      </c>
      <c r="Y388" s="222" t="b">
        <v>0</v>
      </c>
      <c r="Z388" s="222" t="b">
        <v>0</v>
      </c>
      <c r="AA388" s="222" t="b">
        <v>0</v>
      </c>
    </row>
    <row r="389" spans="1:27" ht="13.2">
      <c r="A389" s="222" t="s">
        <v>947</v>
      </c>
      <c r="B389" s="222" t="b">
        <v>0</v>
      </c>
      <c r="C389" s="222" t="b">
        <v>0</v>
      </c>
      <c r="D389" s="222" t="b">
        <v>0</v>
      </c>
      <c r="E389" s="222" t="b">
        <v>0</v>
      </c>
      <c r="F389" s="222" t="b">
        <v>0</v>
      </c>
      <c r="G389" s="222" t="b">
        <v>0</v>
      </c>
      <c r="H389" s="222" t="b">
        <v>0</v>
      </c>
      <c r="I389" s="222" t="b">
        <v>0</v>
      </c>
      <c r="J389" s="222" t="b">
        <v>0</v>
      </c>
      <c r="K389" s="222" t="b">
        <v>0</v>
      </c>
      <c r="L389" s="222" t="b">
        <v>0</v>
      </c>
      <c r="M389" s="222" t="b">
        <v>0</v>
      </c>
      <c r="N389" s="222" t="b">
        <v>0</v>
      </c>
      <c r="O389" s="222" t="b">
        <v>0</v>
      </c>
      <c r="P389" s="222" t="b">
        <v>0</v>
      </c>
      <c r="Q389" s="222" t="b">
        <v>0</v>
      </c>
      <c r="R389" s="222" t="b">
        <v>0</v>
      </c>
      <c r="S389" s="222" t="b">
        <v>0</v>
      </c>
      <c r="T389" s="222" t="b">
        <v>0</v>
      </c>
      <c r="U389" s="222" t="b">
        <v>0</v>
      </c>
      <c r="V389" s="222" t="b">
        <v>0</v>
      </c>
      <c r="W389" s="222" t="b">
        <v>0</v>
      </c>
      <c r="X389" s="222" t="b">
        <v>0</v>
      </c>
      <c r="Y389" s="222" t="b">
        <v>0</v>
      </c>
      <c r="Z389" s="222" t="b">
        <v>0</v>
      </c>
      <c r="AA389" s="222" t="b">
        <v>0</v>
      </c>
    </row>
    <row r="390" spans="1:27" ht="13.2">
      <c r="A390" s="222" t="s">
        <v>174</v>
      </c>
      <c r="B390" s="222" t="b">
        <v>0</v>
      </c>
      <c r="C390" s="222" t="b">
        <v>0</v>
      </c>
      <c r="D390" s="222" t="b">
        <v>0</v>
      </c>
      <c r="E390" s="222" t="b">
        <v>0</v>
      </c>
      <c r="F390" s="222" t="b">
        <v>0</v>
      </c>
      <c r="G390" s="222" t="b">
        <v>0</v>
      </c>
      <c r="H390" s="222" t="b">
        <v>0</v>
      </c>
      <c r="I390" s="222" t="b">
        <v>0</v>
      </c>
      <c r="J390" s="222" t="b">
        <v>0</v>
      </c>
      <c r="K390" s="222" t="b">
        <v>0</v>
      </c>
      <c r="L390" s="222" t="b">
        <v>0</v>
      </c>
      <c r="M390" s="222" t="b">
        <v>0</v>
      </c>
      <c r="N390" s="222" t="b">
        <v>0</v>
      </c>
      <c r="O390" s="222" t="b">
        <v>0</v>
      </c>
      <c r="P390" s="222" t="b">
        <v>0</v>
      </c>
      <c r="Q390" s="222" t="b">
        <v>0</v>
      </c>
      <c r="R390" s="222" t="b">
        <v>0</v>
      </c>
      <c r="S390" s="222" t="b">
        <v>0</v>
      </c>
      <c r="T390" s="222" t="b">
        <v>0</v>
      </c>
      <c r="U390" s="222" t="b">
        <v>0</v>
      </c>
      <c r="V390" s="222" t="b">
        <v>0</v>
      </c>
      <c r="W390" s="222" t="b">
        <v>0</v>
      </c>
      <c r="X390" s="222" t="b">
        <v>0</v>
      </c>
      <c r="Y390" s="222" t="b">
        <v>0</v>
      </c>
      <c r="Z390" s="222" t="b">
        <v>0</v>
      </c>
      <c r="AA390" s="222" t="b">
        <v>0</v>
      </c>
    </row>
    <row r="391" spans="1:27" ht="13.2">
      <c r="A391" s="222" t="s">
        <v>948</v>
      </c>
      <c r="B391" s="222" t="b">
        <v>1</v>
      </c>
      <c r="C391" s="222" t="b">
        <v>1</v>
      </c>
      <c r="D391" s="222" t="b">
        <v>1</v>
      </c>
      <c r="E391" s="222" t="b">
        <v>1</v>
      </c>
      <c r="F391" s="222" t="b">
        <v>1</v>
      </c>
      <c r="G391" s="222" t="b">
        <v>1</v>
      </c>
      <c r="H391" s="222" t="b">
        <v>1</v>
      </c>
      <c r="I391" s="222" t="b">
        <v>1</v>
      </c>
      <c r="J391" s="222" t="b">
        <v>1</v>
      </c>
      <c r="K391" s="222" t="b">
        <v>1</v>
      </c>
      <c r="L391" s="222" t="b">
        <v>1</v>
      </c>
      <c r="M391" s="222" t="b">
        <v>1</v>
      </c>
      <c r="N391" s="222" t="b">
        <v>1</v>
      </c>
      <c r="O391" s="222" t="b">
        <v>1</v>
      </c>
      <c r="P391" s="222" t="b">
        <v>1</v>
      </c>
      <c r="Q391" s="222" t="b">
        <v>1</v>
      </c>
      <c r="R391" s="222" t="b">
        <v>1</v>
      </c>
      <c r="S391" s="222" t="b">
        <v>1</v>
      </c>
      <c r="T391" s="222" t="b">
        <v>1</v>
      </c>
      <c r="U391" s="222" t="b">
        <v>1</v>
      </c>
      <c r="V391" s="222" t="b">
        <v>1</v>
      </c>
      <c r="W391" s="222" t="b">
        <v>1</v>
      </c>
      <c r="X391" s="222" t="b">
        <v>1</v>
      </c>
      <c r="Y391" s="222" t="b">
        <v>1</v>
      </c>
      <c r="Z391" s="222" t="b">
        <v>1</v>
      </c>
      <c r="AA391" s="222" t="b">
        <v>1</v>
      </c>
    </row>
    <row r="392" spans="1:27" ht="13.2">
      <c r="A392" s="222" t="s">
        <v>949</v>
      </c>
      <c r="B392" s="222" t="b">
        <v>0</v>
      </c>
      <c r="C392" s="222" t="b">
        <v>0</v>
      </c>
      <c r="D392" s="222" t="b">
        <v>0</v>
      </c>
      <c r="E392" s="222" t="b">
        <v>0</v>
      </c>
      <c r="F392" s="222" t="b">
        <v>0</v>
      </c>
      <c r="G392" s="222" t="b">
        <v>0</v>
      </c>
      <c r="H392" s="222" t="b">
        <v>0</v>
      </c>
      <c r="I392" s="222" t="b">
        <v>0</v>
      </c>
      <c r="J392" s="222" t="b">
        <v>0</v>
      </c>
      <c r="K392" s="222" t="b">
        <v>0</v>
      </c>
      <c r="L392" s="222" t="b">
        <v>0</v>
      </c>
      <c r="M392" s="222" t="b">
        <v>0</v>
      </c>
      <c r="N392" s="222" t="b">
        <v>0</v>
      </c>
      <c r="O392" s="222" t="b">
        <v>0</v>
      </c>
      <c r="P392" s="222" t="b">
        <v>0</v>
      </c>
      <c r="Q392" s="222" t="b">
        <v>0</v>
      </c>
      <c r="R392" s="222" t="b">
        <v>0</v>
      </c>
      <c r="S392" s="222" t="b">
        <v>0</v>
      </c>
      <c r="T392" s="222" t="b">
        <v>0</v>
      </c>
      <c r="U392" s="222" t="b">
        <v>0</v>
      </c>
      <c r="V392" s="222" t="b">
        <v>0</v>
      </c>
      <c r="W392" s="222" t="b">
        <v>0</v>
      </c>
      <c r="X392" s="222" t="b">
        <v>0</v>
      </c>
      <c r="Y392" s="222" t="b">
        <v>0</v>
      </c>
      <c r="Z392" s="222" t="b">
        <v>0</v>
      </c>
      <c r="AA392" s="222" t="b">
        <v>0</v>
      </c>
    </row>
    <row r="393" spans="1:27" ht="13.2">
      <c r="A393" s="222" t="s">
        <v>950</v>
      </c>
      <c r="B393" s="222" t="b">
        <v>0</v>
      </c>
      <c r="C393" s="222" t="b">
        <v>0</v>
      </c>
      <c r="D393" s="222" t="b">
        <v>0</v>
      </c>
      <c r="E393" s="222" t="b">
        <v>0</v>
      </c>
      <c r="F393" s="222" t="b">
        <v>0</v>
      </c>
      <c r="G393" s="222" t="b">
        <v>0</v>
      </c>
      <c r="H393" s="222" t="b">
        <v>0</v>
      </c>
      <c r="I393" s="222" t="b">
        <v>0</v>
      </c>
      <c r="J393" s="222" t="b">
        <v>0</v>
      </c>
      <c r="K393" s="222" t="b">
        <v>0</v>
      </c>
      <c r="L393" s="222" t="b">
        <v>0</v>
      </c>
      <c r="M393" s="222" t="b">
        <v>0</v>
      </c>
      <c r="N393" s="222" t="b">
        <v>0</v>
      </c>
      <c r="O393" s="222" t="b">
        <v>0</v>
      </c>
      <c r="P393" s="222" t="b">
        <v>0</v>
      </c>
      <c r="Q393" s="222" t="b">
        <v>0</v>
      </c>
      <c r="R393" s="222" t="b">
        <v>0</v>
      </c>
      <c r="S393" s="222" t="b">
        <v>0</v>
      </c>
      <c r="T393" s="222" t="b">
        <v>0</v>
      </c>
      <c r="U393" s="222" t="b">
        <v>0</v>
      </c>
      <c r="V393" s="222" t="b">
        <v>0</v>
      </c>
      <c r="W393" s="222" t="b">
        <v>0</v>
      </c>
      <c r="X393" s="222" t="b">
        <v>0</v>
      </c>
      <c r="Y393" s="222" t="b">
        <v>0</v>
      </c>
      <c r="Z393" s="222" t="b">
        <v>0</v>
      </c>
      <c r="AA393" s="222" t="b">
        <v>0</v>
      </c>
    </row>
    <row r="394" spans="1:27" ht="13.2">
      <c r="A394" s="222" t="s">
        <v>951</v>
      </c>
      <c r="B394" s="222" t="b">
        <v>0</v>
      </c>
      <c r="C394" s="222" t="b">
        <v>0</v>
      </c>
      <c r="D394" s="222" t="b">
        <v>0</v>
      </c>
      <c r="E394" s="222" t="b">
        <v>0</v>
      </c>
      <c r="F394" s="222" t="b">
        <v>0</v>
      </c>
      <c r="G394" s="222" t="b">
        <v>0</v>
      </c>
      <c r="H394" s="222" t="b">
        <v>0</v>
      </c>
      <c r="I394" s="222" t="b">
        <v>0</v>
      </c>
      <c r="J394" s="222" t="b">
        <v>0</v>
      </c>
      <c r="K394" s="222" t="b">
        <v>0</v>
      </c>
      <c r="L394" s="222" t="b">
        <v>0</v>
      </c>
      <c r="M394" s="222" t="b">
        <v>0</v>
      </c>
      <c r="N394" s="222" t="b">
        <v>0</v>
      </c>
      <c r="O394" s="222" t="b">
        <v>0</v>
      </c>
      <c r="P394" s="222" t="b">
        <v>0</v>
      </c>
      <c r="Q394" s="222" t="b">
        <v>0</v>
      </c>
      <c r="R394" s="222" t="b">
        <v>0</v>
      </c>
      <c r="S394" s="222" t="b">
        <v>0</v>
      </c>
      <c r="T394" s="222" t="b">
        <v>0</v>
      </c>
      <c r="U394" s="222" t="b">
        <v>0</v>
      </c>
      <c r="V394" s="222" t="b">
        <v>0</v>
      </c>
      <c r="W394" s="222" t="b">
        <v>0</v>
      </c>
      <c r="X394" s="222" t="b">
        <v>0</v>
      </c>
      <c r="Y394" s="222" t="b">
        <v>0</v>
      </c>
      <c r="Z394" s="222" t="b">
        <v>0</v>
      </c>
      <c r="AA394" s="222" t="b">
        <v>0</v>
      </c>
    </row>
    <row r="395" spans="1:27" ht="13.2">
      <c r="A395" s="222" t="s">
        <v>952</v>
      </c>
      <c r="B395" s="222" t="b">
        <v>0</v>
      </c>
      <c r="C395" s="222" t="b">
        <v>0</v>
      </c>
      <c r="D395" s="222" t="b">
        <v>0</v>
      </c>
      <c r="E395" s="222" t="b">
        <v>0</v>
      </c>
      <c r="F395" s="222" t="b">
        <v>0</v>
      </c>
      <c r="G395" s="222" t="b">
        <v>0</v>
      </c>
      <c r="H395" s="222" t="b">
        <v>0</v>
      </c>
      <c r="I395" s="222" t="b">
        <v>0</v>
      </c>
      <c r="J395" s="222" t="b">
        <v>0</v>
      </c>
      <c r="K395" s="222" t="b">
        <v>0</v>
      </c>
      <c r="L395" s="222" t="b">
        <v>0</v>
      </c>
      <c r="M395" s="222" t="b">
        <v>0</v>
      </c>
      <c r="N395" s="222" t="b">
        <v>0</v>
      </c>
      <c r="O395" s="222" t="b">
        <v>0</v>
      </c>
      <c r="P395" s="222" t="b">
        <v>0</v>
      </c>
      <c r="Q395" s="222" t="b">
        <v>0</v>
      </c>
      <c r="R395" s="222" t="b">
        <v>0</v>
      </c>
      <c r="S395" s="222" t="b">
        <v>0</v>
      </c>
      <c r="T395" s="222" t="b">
        <v>0</v>
      </c>
      <c r="U395" s="222" t="b">
        <v>0</v>
      </c>
      <c r="V395" s="222" t="b">
        <v>0</v>
      </c>
      <c r="W395" s="222" t="b">
        <v>0</v>
      </c>
      <c r="X395" s="222" t="b">
        <v>0</v>
      </c>
      <c r="Y395" s="222" t="b">
        <v>0</v>
      </c>
      <c r="Z395" s="222" t="b">
        <v>0</v>
      </c>
      <c r="AA395" s="222" t="b">
        <v>0</v>
      </c>
    </row>
    <row r="396" spans="1:27" ht="13.2">
      <c r="A396" s="222" t="s">
        <v>953</v>
      </c>
      <c r="B396" s="222" t="b">
        <v>0</v>
      </c>
      <c r="C396" s="222" t="b">
        <v>0</v>
      </c>
      <c r="D396" s="222" t="b">
        <v>0</v>
      </c>
      <c r="E396" s="222" t="b">
        <v>0</v>
      </c>
      <c r="F396" s="222" t="b">
        <v>0</v>
      </c>
      <c r="G396" s="222" t="b">
        <v>0</v>
      </c>
      <c r="H396" s="222" t="b">
        <v>0</v>
      </c>
      <c r="I396" s="222" t="b">
        <v>0</v>
      </c>
      <c r="J396" s="222" t="b">
        <v>0</v>
      </c>
      <c r="K396" s="222" t="b">
        <v>0</v>
      </c>
      <c r="L396" s="222" t="b">
        <v>0</v>
      </c>
      <c r="M396" s="222" t="b">
        <v>0</v>
      </c>
      <c r="N396" s="222" t="b">
        <v>0</v>
      </c>
      <c r="O396" s="222" t="b">
        <v>0</v>
      </c>
      <c r="P396" s="222" t="b">
        <v>0</v>
      </c>
      <c r="Q396" s="222" t="b">
        <v>0</v>
      </c>
      <c r="R396" s="222" t="b">
        <v>0</v>
      </c>
      <c r="S396" s="222" t="b">
        <v>0</v>
      </c>
      <c r="T396" s="222" t="b">
        <v>0</v>
      </c>
      <c r="U396" s="222" t="b">
        <v>0</v>
      </c>
      <c r="V396" s="222" t="b">
        <v>0</v>
      </c>
      <c r="W396" s="222" t="b">
        <v>0</v>
      </c>
      <c r="X396" s="222" t="b">
        <v>0</v>
      </c>
      <c r="Y396" s="222" t="b">
        <v>0</v>
      </c>
      <c r="Z396" s="222" t="b">
        <v>0</v>
      </c>
      <c r="AA396" s="222" t="b">
        <v>0</v>
      </c>
    </row>
    <row r="397" spans="1:27" ht="13.2">
      <c r="A397" s="222" t="s">
        <v>954</v>
      </c>
      <c r="B397" s="222" t="b">
        <v>0</v>
      </c>
      <c r="C397" s="222" t="b">
        <v>0</v>
      </c>
      <c r="D397" s="222" t="b">
        <v>0</v>
      </c>
      <c r="E397" s="222" t="b">
        <v>0</v>
      </c>
      <c r="F397" s="222" t="b">
        <v>0</v>
      </c>
      <c r="G397" s="222" t="b">
        <v>0</v>
      </c>
      <c r="H397" s="222" t="b">
        <v>0</v>
      </c>
      <c r="I397" s="222" t="b">
        <v>0</v>
      </c>
      <c r="J397" s="222" t="b">
        <v>0</v>
      </c>
      <c r="K397" s="222" t="b">
        <v>0</v>
      </c>
      <c r="L397" s="222" t="b">
        <v>0</v>
      </c>
      <c r="M397" s="222" t="b">
        <v>0</v>
      </c>
      <c r="N397" s="222" t="b">
        <v>0</v>
      </c>
      <c r="O397" s="222" t="b">
        <v>0</v>
      </c>
      <c r="P397" s="222" t="b">
        <v>0</v>
      </c>
      <c r="Q397" s="222" t="b">
        <v>0</v>
      </c>
      <c r="R397" s="222" t="b">
        <v>0</v>
      </c>
      <c r="S397" s="222" t="b">
        <v>0</v>
      </c>
      <c r="T397" s="222" t="b">
        <v>0</v>
      </c>
      <c r="U397" s="222" t="b">
        <v>0</v>
      </c>
      <c r="V397" s="222" t="b">
        <v>0</v>
      </c>
      <c r="W397" s="222" t="b">
        <v>0</v>
      </c>
      <c r="X397" s="222" t="b">
        <v>0</v>
      </c>
      <c r="Y397" s="222" t="b">
        <v>0</v>
      </c>
      <c r="Z397" s="222" t="b">
        <v>0</v>
      </c>
      <c r="AA397" s="222" t="b">
        <v>0</v>
      </c>
    </row>
    <row r="398" spans="1:27" ht="13.2">
      <c r="A398" s="222" t="s">
        <v>955</v>
      </c>
      <c r="B398" s="222" t="b">
        <v>0</v>
      </c>
      <c r="C398" s="222" t="b">
        <v>0</v>
      </c>
      <c r="D398" s="222" t="b">
        <v>0</v>
      </c>
      <c r="E398" s="222" t="b">
        <v>0</v>
      </c>
      <c r="F398" s="222" t="b">
        <v>0</v>
      </c>
      <c r="G398" s="222" t="b">
        <v>0</v>
      </c>
      <c r="H398" s="222" t="b">
        <v>0</v>
      </c>
      <c r="I398" s="222" t="b">
        <v>0</v>
      </c>
      <c r="J398" s="222" t="b">
        <v>0</v>
      </c>
      <c r="K398" s="222" t="b">
        <v>0</v>
      </c>
      <c r="L398" s="222" t="b">
        <v>0</v>
      </c>
      <c r="M398" s="222" t="b">
        <v>0</v>
      </c>
      <c r="N398" s="222" t="b">
        <v>0</v>
      </c>
      <c r="O398" s="222" t="b">
        <v>0</v>
      </c>
      <c r="P398" s="222" t="b">
        <v>0</v>
      </c>
      <c r="Q398" s="222" t="b">
        <v>0</v>
      </c>
      <c r="R398" s="222" t="b">
        <v>0</v>
      </c>
      <c r="S398" s="222" t="b">
        <v>0</v>
      </c>
      <c r="T398" s="222" t="b">
        <v>0</v>
      </c>
      <c r="U398" s="222" t="b">
        <v>0</v>
      </c>
      <c r="V398" s="222" t="b">
        <v>0</v>
      </c>
      <c r="W398" s="222" t="b">
        <v>0</v>
      </c>
      <c r="X398" s="222" t="b">
        <v>0</v>
      </c>
      <c r="Y398" s="222" t="b">
        <v>0</v>
      </c>
      <c r="Z398" s="222" t="b">
        <v>0</v>
      </c>
      <c r="AA398" s="222" t="b">
        <v>0</v>
      </c>
    </row>
    <row r="399" spans="1:27" ht="13.2">
      <c r="A399" s="222" t="s">
        <v>956</v>
      </c>
      <c r="B399" s="222" t="b">
        <v>0</v>
      </c>
      <c r="C399" s="222" t="b">
        <v>0</v>
      </c>
      <c r="D399" s="222" t="b">
        <v>0</v>
      </c>
      <c r="E399" s="222" t="b">
        <v>0</v>
      </c>
      <c r="F399" s="222" t="b">
        <v>0</v>
      </c>
      <c r="G399" s="222" t="b">
        <v>0</v>
      </c>
      <c r="H399" s="222" t="b">
        <v>0</v>
      </c>
      <c r="I399" s="222" t="b">
        <v>0</v>
      </c>
      <c r="J399" s="222" t="b">
        <v>0</v>
      </c>
      <c r="K399" s="222" t="b">
        <v>0</v>
      </c>
      <c r="L399" s="222" t="b">
        <v>0</v>
      </c>
      <c r="M399" s="222" t="b">
        <v>0</v>
      </c>
      <c r="N399" s="222" t="b">
        <v>0</v>
      </c>
      <c r="O399" s="222" t="b">
        <v>0</v>
      </c>
      <c r="P399" s="222" t="b">
        <v>0</v>
      </c>
      <c r="Q399" s="222" t="b">
        <v>0</v>
      </c>
      <c r="R399" s="222" t="b">
        <v>0</v>
      </c>
      <c r="S399" s="222" t="b">
        <v>0</v>
      </c>
      <c r="T399" s="222" t="b">
        <v>0</v>
      </c>
      <c r="U399" s="222" t="b">
        <v>0</v>
      </c>
      <c r="V399" s="222" t="b">
        <v>0</v>
      </c>
      <c r="W399" s="222" t="b">
        <v>0</v>
      </c>
      <c r="X399" s="222" t="b">
        <v>0</v>
      </c>
      <c r="Y399" s="222" t="b">
        <v>0</v>
      </c>
      <c r="Z399" s="222" t="b">
        <v>0</v>
      </c>
      <c r="AA399" s="222" t="b">
        <v>0</v>
      </c>
    </row>
    <row r="400" spans="1:27" ht="13.2">
      <c r="A400" s="222" t="s">
        <v>957</v>
      </c>
      <c r="B400" s="222" t="b">
        <v>0</v>
      </c>
      <c r="C400" s="222" t="b">
        <v>0</v>
      </c>
      <c r="D400" s="222" t="b">
        <v>0</v>
      </c>
      <c r="E400" s="222" t="b">
        <v>0</v>
      </c>
      <c r="F400" s="222" t="b">
        <v>0</v>
      </c>
      <c r="G400" s="222" t="b">
        <v>0</v>
      </c>
      <c r="H400" s="222" t="b">
        <v>0</v>
      </c>
      <c r="I400" s="222" t="b">
        <v>0</v>
      </c>
      <c r="J400" s="222" t="b">
        <v>0</v>
      </c>
      <c r="K400" s="222" t="b">
        <v>0</v>
      </c>
      <c r="L400" s="222" t="b">
        <v>0</v>
      </c>
      <c r="M400" s="222" t="b">
        <v>0</v>
      </c>
      <c r="N400" s="222" t="b">
        <v>0</v>
      </c>
      <c r="O400" s="222" t="b">
        <v>0</v>
      </c>
      <c r="P400" s="222" t="b">
        <v>0</v>
      </c>
      <c r="Q400" s="222" t="b">
        <v>0</v>
      </c>
      <c r="R400" s="222" t="b">
        <v>0</v>
      </c>
      <c r="S400" s="222" t="b">
        <v>0</v>
      </c>
      <c r="T400" s="222" t="b">
        <v>0</v>
      </c>
      <c r="U400" s="222" t="b">
        <v>0</v>
      </c>
      <c r="V400" s="222" t="b">
        <v>0</v>
      </c>
      <c r="W400" s="222" t="b">
        <v>0</v>
      </c>
      <c r="X400" s="222" t="b">
        <v>0</v>
      </c>
      <c r="Y400" s="222" t="b">
        <v>0</v>
      </c>
      <c r="Z400" s="222" t="b">
        <v>0</v>
      </c>
      <c r="AA400" s="222" t="b">
        <v>0</v>
      </c>
    </row>
    <row r="401" spans="1:27" ht="13.2">
      <c r="A401" s="222" t="s">
        <v>348</v>
      </c>
      <c r="B401" s="222" t="b">
        <v>0</v>
      </c>
      <c r="C401" s="222" t="b">
        <v>0</v>
      </c>
      <c r="D401" s="222" t="b">
        <v>0</v>
      </c>
      <c r="E401" s="222" t="b">
        <v>0</v>
      </c>
      <c r="F401" s="222" t="b">
        <v>0</v>
      </c>
      <c r="G401" s="222" t="b">
        <v>0</v>
      </c>
      <c r="H401" s="222" t="b">
        <v>0</v>
      </c>
      <c r="I401" s="222" t="b">
        <v>0</v>
      </c>
      <c r="J401" s="222" t="b">
        <v>0</v>
      </c>
      <c r="K401" s="222" t="b">
        <v>0</v>
      </c>
      <c r="L401" s="222" t="b">
        <v>0</v>
      </c>
      <c r="M401" s="222" t="b">
        <v>0</v>
      </c>
      <c r="N401" s="222" t="b">
        <v>0</v>
      </c>
      <c r="O401" s="222" t="b">
        <v>0</v>
      </c>
      <c r="P401" s="222" t="b">
        <v>0</v>
      </c>
      <c r="Q401" s="222" t="b">
        <v>0</v>
      </c>
      <c r="R401" s="222" t="b">
        <v>0</v>
      </c>
      <c r="S401" s="222" t="b">
        <v>0</v>
      </c>
      <c r="T401" s="222" t="b">
        <v>0</v>
      </c>
      <c r="U401" s="222" t="b">
        <v>0</v>
      </c>
      <c r="V401" s="222" t="b">
        <v>0</v>
      </c>
      <c r="W401" s="222" t="b">
        <v>0</v>
      </c>
      <c r="X401" s="222" t="b">
        <v>0</v>
      </c>
      <c r="Y401" s="222" t="b">
        <v>0</v>
      </c>
      <c r="Z401" s="222" t="b">
        <v>0</v>
      </c>
      <c r="AA401" s="222" t="b">
        <v>0</v>
      </c>
    </row>
    <row r="402" spans="1:27" ht="13.2">
      <c r="A402" s="222" t="s">
        <v>958</v>
      </c>
      <c r="B402" s="222" t="b">
        <v>0</v>
      </c>
      <c r="C402" s="222" t="b">
        <v>0</v>
      </c>
      <c r="D402" s="222" t="b">
        <v>0</v>
      </c>
      <c r="E402" s="222" t="b">
        <v>0</v>
      </c>
      <c r="F402" s="222" t="b">
        <v>0</v>
      </c>
      <c r="G402" s="222" t="b">
        <v>0</v>
      </c>
      <c r="H402" s="222" t="b">
        <v>0</v>
      </c>
      <c r="I402" s="222" t="b">
        <v>0</v>
      </c>
      <c r="J402" s="222" t="b">
        <v>0</v>
      </c>
      <c r="K402" s="222" t="b">
        <v>0</v>
      </c>
      <c r="L402" s="222" t="b">
        <v>0</v>
      </c>
      <c r="M402" s="222" t="b">
        <v>0</v>
      </c>
      <c r="N402" s="222" t="b">
        <v>0</v>
      </c>
      <c r="O402" s="222" t="b">
        <v>0</v>
      </c>
      <c r="P402" s="222" t="b">
        <v>0</v>
      </c>
      <c r="Q402" s="222" t="b">
        <v>0</v>
      </c>
      <c r="R402" s="222" t="b">
        <v>0</v>
      </c>
      <c r="S402" s="222" t="b">
        <v>0</v>
      </c>
      <c r="T402" s="222" t="b">
        <v>0</v>
      </c>
      <c r="U402" s="222" t="b">
        <v>0</v>
      </c>
      <c r="V402" s="222" t="b">
        <v>0</v>
      </c>
      <c r="W402" s="222" t="b">
        <v>0</v>
      </c>
      <c r="X402" s="222" t="b">
        <v>0</v>
      </c>
      <c r="Y402" s="222" t="b">
        <v>0</v>
      </c>
      <c r="Z402" s="222" t="b">
        <v>0</v>
      </c>
      <c r="AA402" s="222" t="b">
        <v>0</v>
      </c>
    </row>
    <row r="403" spans="1:27" ht="13.2">
      <c r="A403" s="222" t="s">
        <v>959</v>
      </c>
      <c r="B403" s="222" t="b">
        <v>0</v>
      </c>
      <c r="C403" s="222" t="b">
        <v>0</v>
      </c>
      <c r="D403" s="222" t="b">
        <v>0</v>
      </c>
      <c r="E403" s="222" t="b">
        <v>0</v>
      </c>
      <c r="F403" s="222" t="b">
        <v>0</v>
      </c>
      <c r="G403" s="222" t="b">
        <v>0</v>
      </c>
      <c r="H403" s="222" t="b">
        <v>0</v>
      </c>
      <c r="I403" s="222" t="b">
        <v>0</v>
      </c>
      <c r="J403" s="222" t="b">
        <v>0</v>
      </c>
      <c r="K403" s="222" t="b">
        <v>0</v>
      </c>
      <c r="L403" s="222" t="b">
        <v>0</v>
      </c>
      <c r="M403" s="222" t="b">
        <v>0</v>
      </c>
      <c r="N403" s="222" t="b">
        <v>0</v>
      </c>
      <c r="O403" s="222" t="b">
        <v>0</v>
      </c>
      <c r="P403" s="222" t="b">
        <v>0</v>
      </c>
      <c r="Q403" s="222" t="b">
        <v>0</v>
      </c>
      <c r="R403" s="222" t="b">
        <v>0</v>
      </c>
      <c r="S403" s="222" t="b">
        <v>0</v>
      </c>
      <c r="T403" s="222" t="b">
        <v>0</v>
      </c>
      <c r="U403" s="222" t="b">
        <v>0</v>
      </c>
      <c r="V403" s="222" t="b">
        <v>0</v>
      </c>
      <c r="W403" s="222" t="b">
        <v>0</v>
      </c>
      <c r="X403" s="222" t="b">
        <v>0</v>
      </c>
      <c r="Y403" s="222" t="b">
        <v>0</v>
      </c>
      <c r="Z403" s="222" t="b">
        <v>0</v>
      </c>
      <c r="AA403" s="222" t="b">
        <v>0</v>
      </c>
    </row>
    <row r="404" spans="1:27" ht="13.2">
      <c r="A404" s="222" t="s">
        <v>960</v>
      </c>
      <c r="B404" s="222" t="b">
        <v>0</v>
      </c>
      <c r="C404" s="222" t="b">
        <v>0</v>
      </c>
      <c r="D404" s="222" t="b">
        <v>0</v>
      </c>
      <c r="E404" s="222" t="b">
        <v>0</v>
      </c>
      <c r="F404" s="222" t="b">
        <v>0</v>
      </c>
      <c r="G404" s="222" t="b">
        <v>0</v>
      </c>
      <c r="H404" s="222" t="b">
        <v>0</v>
      </c>
      <c r="I404" s="222" t="b">
        <v>0</v>
      </c>
      <c r="J404" s="222" t="b">
        <v>0</v>
      </c>
      <c r="K404" s="222" t="b">
        <v>0</v>
      </c>
      <c r="L404" s="222" t="b">
        <v>0</v>
      </c>
      <c r="M404" s="222" t="b">
        <v>0</v>
      </c>
      <c r="N404" s="222" t="b">
        <v>0</v>
      </c>
      <c r="O404" s="222" t="b">
        <v>0</v>
      </c>
      <c r="P404" s="222" t="b">
        <v>0</v>
      </c>
      <c r="Q404" s="222" t="b">
        <v>0</v>
      </c>
      <c r="R404" s="222" t="b">
        <v>0</v>
      </c>
      <c r="S404" s="222" t="b">
        <v>0</v>
      </c>
      <c r="T404" s="222" t="b">
        <v>0</v>
      </c>
      <c r="U404" s="222" t="b">
        <v>0</v>
      </c>
      <c r="V404" s="222" t="b">
        <v>0</v>
      </c>
      <c r="W404" s="222" t="b">
        <v>0</v>
      </c>
      <c r="X404" s="222" t="b">
        <v>0</v>
      </c>
      <c r="Y404" s="222" t="b">
        <v>0</v>
      </c>
      <c r="Z404" s="222" t="b">
        <v>0</v>
      </c>
      <c r="AA404" s="222" t="b">
        <v>0</v>
      </c>
    </row>
    <row r="405" spans="1:27" ht="13.2">
      <c r="A405" s="222" t="s">
        <v>367</v>
      </c>
      <c r="B405" s="222" t="b">
        <v>0</v>
      </c>
      <c r="C405" s="222" t="b">
        <v>0</v>
      </c>
      <c r="D405" s="222" t="b">
        <v>0</v>
      </c>
      <c r="E405" s="222" t="b">
        <v>0</v>
      </c>
      <c r="F405" s="222" t="b">
        <v>0</v>
      </c>
      <c r="G405" s="222" t="b">
        <v>0</v>
      </c>
      <c r="H405" s="222" t="b">
        <v>0</v>
      </c>
      <c r="I405" s="222" t="b">
        <v>0</v>
      </c>
      <c r="J405" s="222" t="b">
        <v>0</v>
      </c>
      <c r="K405" s="222" t="b">
        <v>0</v>
      </c>
      <c r="L405" s="222" t="b">
        <v>0</v>
      </c>
      <c r="M405" s="222" t="b">
        <v>0</v>
      </c>
      <c r="N405" s="222" t="b">
        <v>0</v>
      </c>
      <c r="O405" s="222" t="b">
        <v>0</v>
      </c>
      <c r="P405" s="222" t="b">
        <v>0</v>
      </c>
      <c r="Q405" s="222" t="b">
        <v>0</v>
      </c>
      <c r="R405" s="222" t="b">
        <v>0</v>
      </c>
      <c r="S405" s="222" t="b">
        <v>0</v>
      </c>
      <c r="T405" s="222" t="b">
        <v>0</v>
      </c>
      <c r="U405" s="222" t="b">
        <v>0</v>
      </c>
      <c r="V405" s="222" t="b">
        <v>0</v>
      </c>
      <c r="W405" s="222" t="b">
        <v>0</v>
      </c>
      <c r="X405" s="222" t="b">
        <v>0</v>
      </c>
      <c r="Y405" s="222" t="b">
        <v>0</v>
      </c>
      <c r="Z405" s="222" t="b">
        <v>0</v>
      </c>
      <c r="AA405" s="222" t="b">
        <v>0</v>
      </c>
    </row>
    <row r="406" spans="1:27" ht="13.2">
      <c r="A406" s="222" t="s">
        <v>961</v>
      </c>
      <c r="B406" s="222" t="b">
        <v>0</v>
      </c>
      <c r="C406" s="222" t="b">
        <v>0</v>
      </c>
      <c r="D406" s="222" t="b">
        <v>0</v>
      </c>
      <c r="E406" s="222" t="b">
        <v>0</v>
      </c>
      <c r="F406" s="222" t="b">
        <v>0</v>
      </c>
      <c r="G406" s="222" t="b">
        <v>0</v>
      </c>
      <c r="H406" s="222" t="b">
        <v>0</v>
      </c>
      <c r="I406" s="222" t="b">
        <v>0</v>
      </c>
      <c r="J406" s="222" t="b">
        <v>0</v>
      </c>
      <c r="K406" s="222" t="b">
        <v>0</v>
      </c>
      <c r="L406" s="222" t="b">
        <v>0</v>
      </c>
      <c r="M406" s="222" t="b">
        <v>0</v>
      </c>
      <c r="N406" s="222" t="b">
        <v>0</v>
      </c>
      <c r="O406" s="222" t="b">
        <v>0</v>
      </c>
      <c r="P406" s="222" t="b">
        <v>0</v>
      </c>
      <c r="Q406" s="222" t="b">
        <v>0</v>
      </c>
      <c r="R406" s="222" t="b">
        <v>0</v>
      </c>
      <c r="S406" s="222" t="b">
        <v>0</v>
      </c>
      <c r="T406" s="222" t="b">
        <v>0</v>
      </c>
      <c r="U406" s="222" t="b">
        <v>0</v>
      </c>
      <c r="V406" s="222" t="b">
        <v>0</v>
      </c>
      <c r="W406" s="222" t="b">
        <v>0</v>
      </c>
      <c r="X406" s="222" t="b">
        <v>0</v>
      </c>
      <c r="Y406" s="222" t="b">
        <v>0</v>
      </c>
      <c r="Z406" s="222" t="b">
        <v>0</v>
      </c>
      <c r="AA406" s="222" t="b">
        <v>0</v>
      </c>
    </row>
    <row r="407" spans="1:27" ht="13.2">
      <c r="A407" s="222" t="s">
        <v>166</v>
      </c>
      <c r="B407" s="222" t="b">
        <v>0</v>
      </c>
      <c r="C407" s="222" t="b">
        <v>0</v>
      </c>
      <c r="D407" s="222" t="b">
        <v>0</v>
      </c>
      <c r="E407" s="222" t="b">
        <v>0</v>
      </c>
      <c r="F407" s="222" t="b">
        <v>0</v>
      </c>
      <c r="G407" s="222" t="b">
        <v>0</v>
      </c>
      <c r="H407" s="222" t="b">
        <v>0</v>
      </c>
      <c r="I407" s="222" t="b">
        <v>0</v>
      </c>
      <c r="J407" s="222" t="b">
        <v>0</v>
      </c>
      <c r="K407" s="222" t="b">
        <v>0</v>
      </c>
      <c r="L407" s="222" t="b">
        <v>0</v>
      </c>
      <c r="M407" s="222" t="b">
        <v>0</v>
      </c>
      <c r="N407" s="222" t="b">
        <v>0</v>
      </c>
      <c r="O407" s="222" t="b">
        <v>0</v>
      </c>
      <c r="P407" s="222" t="b">
        <v>0</v>
      </c>
      <c r="Q407" s="222" t="b">
        <v>0</v>
      </c>
      <c r="R407" s="222" t="b">
        <v>0</v>
      </c>
      <c r="S407" s="222" t="b">
        <v>0</v>
      </c>
      <c r="T407" s="222" t="b">
        <v>0</v>
      </c>
      <c r="U407" s="222" t="b">
        <v>0</v>
      </c>
      <c r="V407" s="222" t="b">
        <v>0</v>
      </c>
      <c r="W407" s="222" t="b">
        <v>0</v>
      </c>
      <c r="X407" s="222" t="b">
        <v>0</v>
      </c>
      <c r="Y407" s="222" t="b">
        <v>0</v>
      </c>
      <c r="Z407" s="222" t="b">
        <v>0</v>
      </c>
      <c r="AA407" s="222" t="b">
        <v>0</v>
      </c>
    </row>
    <row r="408" spans="1:27" ht="13.2">
      <c r="A408" s="222" t="s">
        <v>962</v>
      </c>
      <c r="B408" s="222" t="b">
        <v>0</v>
      </c>
      <c r="C408" s="222" t="b">
        <v>0</v>
      </c>
      <c r="D408" s="222" t="b">
        <v>0</v>
      </c>
      <c r="E408" s="222" t="b">
        <v>0</v>
      </c>
      <c r="F408" s="222" t="b">
        <v>0</v>
      </c>
      <c r="G408" s="222" t="b">
        <v>0</v>
      </c>
      <c r="H408" s="222" t="b">
        <v>0</v>
      </c>
      <c r="I408" s="222" t="b">
        <v>0</v>
      </c>
      <c r="J408" s="222" t="b">
        <v>0</v>
      </c>
      <c r="K408" s="222" t="b">
        <v>0</v>
      </c>
      <c r="L408" s="222" t="b">
        <v>0</v>
      </c>
      <c r="M408" s="222" t="b">
        <v>0</v>
      </c>
      <c r="N408" s="222" t="b">
        <v>0</v>
      </c>
      <c r="O408" s="222" t="b">
        <v>0</v>
      </c>
      <c r="P408" s="222" t="b">
        <v>0</v>
      </c>
      <c r="Q408" s="222" t="b">
        <v>0</v>
      </c>
      <c r="R408" s="222" t="b">
        <v>0</v>
      </c>
      <c r="S408" s="222" t="b">
        <v>0</v>
      </c>
      <c r="T408" s="222" t="b">
        <v>0</v>
      </c>
      <c r="U408" s="222" t="b">
        <v>0</v>
      </c>
      <c r="V408" s="222" t="b">
        <v>0</v>
      </c>
      <c r="W408" s="222" t="b">
        <v>0</v>
      </c>
      <c r="X408" s="222" t="b">
        <v>0</v>
      </c>
      <c r="Y408" s="222" t="b">
        <v>0</v>
      </c>
      <c r="Z408" s="222" t="b">
        <v>0</v>
      </c>
      <c r="AA408" s="222" t="b">
        <v>0</v>
      </c>
    </row>
    <row r="409" spans="1:27" ht="13.2">
      <c r="A409" s="222" t="s">
        <v>963</v>
      </c>
      <c r="B409" s="222" t="b">
        <v>0</v>
      </c>
      <c r="C409" s="222" t="b">
        <v>0</v>
      </c>
      <c r="D409" s="222" t="b">
        <v>0</v>
      </c>
      <c r="E409" s="222" t="b">
        <v>0</v>
      </c>
      <c r="F409" s="222" t="b">
        <v>0</v>
      </c>
      <c r="G409" s="222" t="b">
        <v>0</v>
      </c>
      <c r="H409" s="222" t="b">
        <v>0</v>
      </c>
      <c r="I409" s="222" t="b">
        <v>0</v>
      </c>
      <c r="J409" s="222" t="b">
        <v>0</v>
      </c>
      <c r="K409" s="222" t="b">
        <v>0</v>
      </c>
      <c r="L409" s="222" t="b">
        <v>0</v>
      </c>
      <c r="M409" s="222" t="b">
        <v>0</v>
      </c>
      <c r="N409" s="222" t="b">
        <v>0</v>
      </c>
      <c r="O409" s="222" t="b">
        <v>0</v>
      </c>
      <c r="P409" s="222" t="b">
        <v>0</v>
      </c>
      <c r="Q409" s="222" t="b">
        <v>0</v>
      </c>
      <c r="R409" s="222" t="b">
        <v>0</v>
      </c>
      <c r="S409" s="222" t="b">
        <v>0</v>
      </c>
      <c r="T409" s="222" t="b">
        <v>0</v>
      </c>
      <c r="U409" s="222" t="b">
        <v>0</v>
      </c>
      <c r="V409" s="222" t="b">
        <v>0</v>
      </c>
      <c r="W409" s="222" t="b">
        <v>0</v>
      </c>
      <c r="X409" s="222" t="b">
        <v>0</v>
      </c>
      <c r="Y409" s="222" t="b">
        <v>0</v>
      </c>
      <c r="Z409" s="222" t="b">
        <v>0</v>
      </c>
      <c r="AA409" s="222" t="b">
        <v>0</v>
      </c>
    </row>
    <row r="410" spans="1:27" ht="13.2">
      <c r="A410" s="222" t="s">
        <v>964</v>
      </c>
      <c r="B410" s="222" t="b">
        <v>0</v>
      </c>
      <c r="C410" s="222" t="b">
        <v>0</v>
      </c>
      <c r="D410" s="222" t="b">
        <v>0</v>
      </c>
      <c r="E410" s="222" t="b">
        <v>0</v>
      </c>
      <c r="F410" s="222" t="b">
        <v>0</v>
      </c>
      <c r="G410" s="222" t="b">
        <v>0</v>
      </c>
      <c r="H410" s="222" t="b">
        <v>0</v>
      </c>
      <c r="I410" s="222" t="b">
        <v>0</v>
      </c>
      <c r="J410" s="222" t="b">
        <v>0</v>
      </c>
      <c r="K410" s="222" t="b">
        <v>0</v>
      </c>
      <c r="L410" s="222" t="b">
        <v>0</v>
      </c>
      <c r="M410" s="222" t="b">
        <v>0</v>
      </c>
      <c r="N410" s="222" t="b">
        <v>0</v>
      </c>
      <c r="O410" s="222" t="b">
        <v>0</v>
      </c>
      <c r="P410" s="222" t="b">
        <v>0</v>
      </c>
      <c r="Q410" s="222" t="b">
        <v>0</v>
      </c>
      <c r="R410" s="222" t="b">
        <v>0</v>
      </c>
      <c r="S410" s="222" t="b">
        <v>0</v>
      </c>
      <c r="T410" s="222" t="b">
        <v>0</v>
      </c>
      <c r="U410" s="222" t="b">
        <v>0</v>
      </c>
      <c r="V410" s="222" t="b">
        <v>0</v>
      </c>
      <c r="W410" s="222" t="b">
        <v>0</v>
      </c>
      <c r="X410" s="222" t="b">
        <v>0</v>
      </c>
      <c r="Y410" s="222" t="b">
        <v>0</v>
      </c>
      <c r="Z410" s="222" t="b">
        <v>0</v>
      </c>
      <c r="AA410" s="222" t="b">
        <v>0</v>
      </c>
    </row>
    <row r="411" spans="1:27" ht="13.2">
      <c r="A411" s="222" t="s">
        <v>965</v>
      </c>
      <c r="B411" s="222" t="b">
        <v>0</v>
      </c>
      <c r="C411" s="222" t="b">
        <v>0</v>
      </c>
      <c r="D411" s="222" t="b">
        <v>0</v>
      </c>
      <c r="E411" s="222" t="b">
        <v>0</v>
      </c>
      <c r="F411" s="222" t="b">
        <v>0</v>
      </c>
      <c r="G411" s="222" t="b">
        <v>0</v>
      </c>
      <c r="H411" s="222" t="b">
        <v>0</v>
      </c>
      <c r="I411" s="222" t="b">
        <v>0</v>
      </c>
      <c r="J411" s="222" t="b">
        <v>0</v>
      </c>
      <c r="K411" s="222" t="b">
        <v>0</v>
      </c>
      <c r="L411" s="222" t="b">
        <v>0</v>
      </c>
      <c r="M411" s="222" t="b">
        <v>0</v>
      </c>
      <c r="N411" s="222" t="b">
        <v>0</v>
      </c>
      <c r="O411" s="222" t="b">
        <v>0</v>
      </c>
      <c r="P411" s="222" t="b">
        <v>0</v>
      </c>
      <c r="Q411" s="222" t="b">
        <v>0</v>
      </c>
      <c r="R411" s="222" t="b">
        <v>0</v>
      </c>
      <c r="S411" s="222" t="b">
        <v>0</v>
      </c>
      <c r="T411" s="222" t="b">
        <v>0</v>
      </c>
      <c r="U411" s="222" t="b">
        <v>0</v>
      </c>
      <c r="V411" s="222" t="b">
        <v>0</v>
      </c>
      <c r="W411" s="222" t="b">
        <v>0</v>
      </c>
      <c r="X411" s="222" t="b">
        <v>0</v>
      </c>
      <c r="Y411" s="222" t="b">
        <v>0</v>
      </c>
      <c r="Z411" s="222" t="b">
        <v>0</v>
      </c>
      <c r="AA411" s="222" t="b">
        <v>0</v>
      </c>
    </row>
    <row r="412" spans="1:27" ht="13.2">
      <c r="A412" s="222" t="s">
        <v>966</v>
      </c>
      <c r="B412" s="222" t="b">
        <v>0</v>
      </c>
      <c r="C412" s="222" t="b">
        <v>0</v>
      </c>
      <c r="D412" s="222" t="b">
        <v>0</v>
      </c>
      <c r="E412" s="222" t="b">
        <v>0</v>
      </c>
      <c r="F412" s="222" t="b">
        <v>0</v>
      </c>
      <c r="G412" s="222" t="b">
        <v>0</v>
      </c>
      <c r="H412" s="222" t="b">
        <v>0</v>
      </c>
      <c r="I412" s="222" t="b">
        <v>0</v>
      </c>
      <c r="J412" s="222" t="b">
        <v>0</v>
      </c>
      <c r="K412" s="222" t="b">
        <v>0</v>
      </c>
      <c r="L412" s="222" t="b">
        <v>0</v>
      </c>
      <c r="M412" s="222" t="b">
        <v>0</v>
      </c>
      <c r="N412" s="222" t="b">
        <v>0</v>
      </c>
      <c r="O412" s="222" t="b">
        <v>0</v>
      </c>
      <c r="P412" s="222" t="b">
        <v>0</v>
      </c>
      <c r="Q412" s="222" t="b">
        <v>0</v>
      </c>
      <c r="R412" s="222" t="b">
        <v>0</v>
      </c>
      <c r="S412" s="222" t="b">
        <v>0</v>
      </c>
      <c r="T412" s="222" t="b">
        <v>0</v>
      </c>
      <c r="U412" s="222" t="b">
        <v>0</v>
      </c>
      <c r="V412" s="222" t="b">
        <v>0</v>
      </c>
      <c r="W412" s="222" t="b">
        <v>0</v>
      </c>
      <c r="X412" s="222" t="b">
        <v>0</v>
      </c>
      <c r="Y412" s="222" t="b">
        <v>0</v>
      </c>
      <c r="Z412" s="222" t="b">
        <v>0</v>
      </c>
      <c r="AA412" s="222" t="b">
        <v>0</v>
      </c>
    </row>
    <row r="413" spans="1:27" ht="13.2">
      <c r="A413" s="222" t="s">
        <v>126</v>
      </c>
      <c r="B413" s="222" t="b">
        <v>0</v>
      </c>
      <c r="C413" s="222" t="b">
        <v>0</v>
      </c>
      <c r="D413" s="222" t="b">
        <v>0</v>
      </c>
      <c r="E413" s="222" t="b">
        <v>0</v>
      </c>
      <c r="F413" s="222" t="b">
        <v>0</v>
      </c>
      <c r="G413" s="222" t="b">
        <v>0</v>
      </c>
      <c r="H413" s="222" t="b">
        <v>0</v>
      </c>
      <c r="I413" s="222" t="b">
        <v>0</v>
      </c>
      <c r="J413" s="222" t="b">
        <v>0</v>
      </c>
      <c r="K413" s="222" t="b">
        <v>0</v>
      </c>
      <c r="L413" s="222" t="b">
        <v>0</v>
      </c>
      <c r="M413" s="222" t="b">
        <v>0</v>
      </c>
      <c r="N413" s="222" t="b">
        <v>0</v>
      </c>
      <c r="O413" s="222" t="b">
        <v>0</v>
      </c>
      <c r="P413" s="222" t="b">
        <v>0</v>
      </c>
      <c r="Q413" s="222" t="b">
        <v>0</v>
      </c>
      <c r="R413" s="222" t="b">
        <v>0</v>
      </c>
      <c r="S413" s="222" t="b">
        <v>0</v>
      </c>
      <c r="T413" s="222" t="b">
        <v>0</v>
      </c>
      <c r="U413" s="222" t="b">
        <v>0</v>
      </c>
      <c r="V413" s="222" t="b">
        <v>0</v>
      </c>
      <c r="W413" s="222" t="b">
        <v>0</v>
      </c>
      <c r="X413" s="222" t="b">
        <v>0</v>
      </c>
      <c r="Y413" s="222" t="b">
        <v>0</v>
      </c>
      <c r="Z413" s="222" t="b">
        <v>0</v>
      </c>
      <c r="AA413" s="222" t="b">
        <v>0</v>
      </c>
    </row>
    <row r="414" spans="1:27" ht="13.2">
      <c r="A414" s="222" t="s">
        <v>967</v>
      </c>
      <c r="B414" s="222" t="b">
        <v>0</v>
      </c>
      <c r="C414" s="222" t="b">
        <v>0</v>
      </c>
      <c r="D414" s="222" t="b">
        <v>0</v>
      </c>
      <c r="E414" s="222" t="b">
        <v>0</v>
      </c>
      <c r="F414" s="222" t="b">
        <v>0</v>
      </c>
      <c r="G414" s="222" t="b">
        <v>0</v>
      </c>
      <c r="H414" s="222" t="b">
        <v>0</v>
      </c>
      <c r="I414" s="222" t="b">
        <v>0</v>
      </c>
      <c r="J414" s="222" t="b">
        <v>0</v>
      </c>
      <c r="K414" s="222" t="b">
        <v>0</v>
      </c>
      <c r="L414" s="222" t="b">
        <v>0</v>
      </c>
      <c r="M414" s="222" t="b">
        <v>0</v>
      </c>
      <c r="N414" s="222" t="b">
        <v>0</v>
      </c>
      <c r="O414" s="222" t="b">
        <v>0</v>
      </c>
      <c r="P414" s="222" t="b">
        <v>0</v>
      </c>
      <c r="Q414" s="222" t="b">
        <v>0</v>
      </c>
      <c r="R414" s="222" t="b">
        <v>0</v>
      </c>
      <c r="S414" s="222" t="b">
        <v>0</v>
      </c>
      <c r="T414" s="222" t="b">
        <v>0</v>
      </c>
      <c r="U414" s="222" t="b">
        <v>0</v>
      </c>
      <c r="V414" s="222" t="b">
        <v>0</v>
      </c>
      <c r="W414" s="222" t="b">
        <v>0</v>
      </c>
      <c r="X414" s="222" t="b">
        <v>0</v>
      </c>
      <c r="Y414" s="222" t="b">
        <v>0</v>
      </c>
      <c r="Z414" s="222" t="b">
        <v>0</v>
      </c>
      <c r="AA414" s="222" t="b">
        <v>0</v>
      </c>
    </row>
    <row r="415" spans="1:27" ht="13.2">
      <c r="A415" s="222" t="s">
        <v>968</v>
      </c>
      <c r="B415" s="222" t="b">
        <v>0</v>
      </c>
      <c r="C415" s="222" t="b">
        <v>0</v>
      </c>
      <c r="D415" s="222" t="b">
        <v>0</v>
      </c>
      <c r="E415" s="222" t="b">
        <v>0</v>
      </c>
      <c r="F415" s="222" t="b">
        <v>0</v>
      </c>
      <c r="G415" s="222" t="b">
        <v>0</v>
      </c>
      <c r="H415" s="222" t="b">
        <v>0</v>
      </c>
      <c r="I415" s="222" t="b">
        <v>0</v>
      </c>
      <c r="J415" s="222" t="b">
        <v>0</v>
      </c>
      <c r="K415" s="222" t="b">
        <v>0</v>
      </c>
      <c r="L415" s="222" t="b">
        <v>0</v>
      </c>
      <c r="M415" s="222" t="b">
        <v>0</v>
      </c>
      <c r="N415" s="222" t="b">
        <v>0</v>
      </c>
      <c r="O415" s="222" t="b">
        <v>0</v>
      </c>
      <c r="P415" s="222" t="b">
        <v>0</v>
      </c>
      <c r="Q415" s="222" t="b">
        <v>0</v>
      </c>
      <c r="R415" s="222" t="b">
        <v>0</v>
      </c>
      <c r="S415" s="222" t="b">
        <v>0</v>
      </c>
      <c r="T415" s="222" t="b">
        <v>0</v>
      </c>
      <c r="U415" s="222" t="b">
        <v>0</v>
      </c>
      <c r="V415" s="222" t="b">
        <v>0</v>
      </c>
      <c r="W415" s="222" t="b">
        <v>0</v>
      </c>
      <c r="X415" s="222" t="b">
        <v>0</v>
      </c>
      <c r="Y415" s="222" t="b">
        <v>0</v>
      </c>
      <c r="Z415" s="222" t="b">
        <v>0</v>
      </c>
      <c r="AA415" s="222" t="b">
        <v>0</v>
      </c>
    </row>
    <row r="416" spans="1:27" ht="13.2">
      <c r="A416" s="222" t="s">
        <v>969</v>
      </c>
      <c r="B416" s="222" t="b">
        <v>0</v>
      </c>
      <c r="C416" s="222" t="b">
        <v>0</v>
      </c>
      <c r="D416" s="222" t="b">
        <v>0</v>
      </c>
      <c r="E416" s="222" t="b">
        <v>0</v>
      </c>
      <c r="F416" s="222" t="b">
        <v>0</v>
      </c>
      <c r="G416" s="222" t="b">
        <v>0</v>
      </c>
      <c r="H416" s="222" t="b">
        <v>0</v>
      </c>
      <c r="I416" s="222" t="b">
        <v>0</v>
      </c>
      <c r="J416" s="222" t="b">
        <v>0</v>
      </c>
      <c r="K416" s="222" t="b">
        <v>0</v>
      </c>
      <c r="L416" s="222" t="b">
        <v>0</v>
      </c>
      <c r="M416" s="222" t="b">
        <v>0</v>
      </c>
      <c r="N416" s="222" t="b">
        <v>0</v>
      </c>
      <c r="O416" s="222" t="b">
        <v>0</v>
      </c>
      <c r="P416" s="222" t="b">
        <v>0</v>
      </c>
      <c r="Q416" s="222" t="b">
        <v>0</v>
      </c>
      <c r="R416" s="222" t="b">
        <v>0</v>
      </c>
      <c r="S416" s="222" t="b">
        <v>0</v>
      </c>
      <c r="T416" s="222" t="b">
        <v>0</v>
      </c>
      <c r="U416" s="222" t="b">
        <v>0</v>
      </c>
      <c r="V416" s="222" t="b">
        <v>0</v>
      </c>
      <c r="W416" s="222" t="b">
        <v>0</v>
      </c>
      <c r="X416" s="222" t="b">
        <v>0</v>
      </c>
      <c r="Y416" s="222" t="b">
        <v>0</v>
      </c>
      <c r="Z416" s="222" t="b">
        <v>0</v>
      </c>
      <c r="AA416" s="222" t="b">
        <v>0</v>
      </c>
    </row>
    <row r="417" spans="1:27" ht="13.2">
      <c r="A417" s="222" t="s">
        <v>970</v>
      </c>
      <c r="B417" s="222" t="b">
        <v>0</v>
      </c>
      <c r="C417" s="222" t="b">
        <v>0</v>
      </c>
      <c r="D417" s="222" t="b">
        <v>0</v>
      </c>
      <c r="E417" s="222" t="b">
        <v>0</v>
      </c>
      <c r="F417" s="222" t="b">
        <v>0</v>
      </c>
      <c r="G417" s="222" t="b">
        <v>0</v>
      </c>
      <c r="H417" s="222" t="b">
        <v>0</v>
      </c>
      <c r="I417" s="222" t="b">
        <v>0</v>
      </c>
      <c r="J417" s="222" t="b">
        <v>0</v>
      </c>
      <c r="K417" s="222" t="b">
        <v>0</v>
      </c>
      <c r="L417" s="222" t="b">
        <v>0</v>
      </c>
      <c r="M417" s="222" t="b">
        <v>0</v>
      </c>
      <c r="N417" s="222" t="b">
        <v>0</v>
      </c>
      <c r="O417" s="222" t="b">
        <v>0</v>
      </c>
      <c r="P417" s="222" t="b">
        <v>0</v>
      </c>
      <c r="Q417" s="222" t="b">
        <v>0</v>
      </c>
      <c r="R417" s="222" t="b">
        <v>0</v>
      </c>
      <c r="S417" s="222" t="b">
        <v>0</v>
      </c>
      <c r="T417" s="222" t="b">
        <v>0</v>
      </c>
      <c r="U417" s="222" t="b">
        <v>0</v>
      </c>
      <c r="V417" s="222" t="b">
        <v>0</v>
      </c>
      <c r="W417" s="222" t="b">
        <v>0</v>
      </c>
      <c r="X417" s="222" t="b">
        <v>0</v>
      </c>
      <c r="Y417" s="222" t="b">
        <v>0</v>
      </c>
      <c r="Z417" s="222" t="b">
        <v>0</v>
      </c>
      <c r="AA417" s="222" t="b">
        <v>0</v>
      </c>
    </row>
    <row r="418" spans="1:27" ht="13.2">
      <c r="A418" s="222" t="s">
        <v>971</v>
      </c>
      <c r="B418" s="222" t="b">
        <v>0</v>
      </c>
      <c r="C418" s="222" t="b">
        <v>0</v>
      </c>
      <c r="D418" s="222" t="b">
        <v>0</v>
      </c>
      <c r="E418" s="222" t="b">
        <v>0</v>
      </c>
      <c r="F418" s="222" t="b">
        <v>0</v>
      </c>
      <c r="G418" s="222" t="b">
        <v>0</v>
      </c>
      <c r="H418" s="222" t="b">
        <v>0</v>
      </c>
      <c r="I418" s="222" t="b">
        <v>0</v>
      </c>
      <c r="J418" s="222" t="b">
        <v>0</v>
      </c>
      <c r="K418" s="222" t="b">
        <v>0</v>
      </c>
      <c r="L418" s="222" t="b">
        <v>0</v>
      </c>
      <c r="M418" s="222" t="b">
        <v>0</v>
      </c>
      <c r="N418" s="222" t="b">
        <v>0</v>
      </c>
      <c r="O418" s="222" t="b">
        <v>0</v>
      </c>
      <c r="P418" s="222" t="b">
        <v>0</v>
      </c>
      <c r="Q418" s="222" t="b">
        <v>0</v>
      </c>
      <c r="R418" s="222" t="b">
        <v>0</v>
      </c>
      <c r="S418" s="222" t="b">
        <v>0</v>
      </c>
      <c r="T418" s="222" t="b">
        <v>0</v>
      </c>
      <c r="U418" s="222" t="b">
        <v>0</v>
      </c>
      <c r="V418" s="222" t="b">
        <v>0</v>
      </c>
      <c r="W418" s="222" t="b">
        <v>0</v>
      </c>
      <c r="X418" s="222" t="b">
        <v>0</v>
      </c>
      <c r="Y418" s="222" t="b">
        <v>0</v>
      </c>
      <c r="Z418" s="222" t="b">
        <v>0</v>
      </c>
      <c r="AA418" s="222" t="b">
        <v>0</v>
      </c>
    </row>
    <row r="419" spans="1:27" ht="13.2">
      <c r="A419" s="222" t="s">
        <v>365</v>
      </c>
      <c r="B419" s="222" t="b">
        <v>0</v>
      </c>
      <c r="C419" s="222" t="b">
        <v>0</v>
      </c>
      <c r="D419" s="222" t="b">
        <v>0</v>
      </c>
      <c r="E419" s="222" t="b">
        <v>0</v>
      </c>
      <c r="F419" s="222" t="b">
        <v>0</v>
      </c>
      <c r="G419" s="222" t="b">
        <v>0</v>
      </c>
      <c r="H419" s="222" t="b">
        <v>0</v>
      </c>
      <c r="I419" s="222" t="b">
        <v>0</v>
      </c>
      <c r="J419" s="222" t="b">
        <v>0</v>
      </c>
      <c r="K419" s="222" t="b">
        <v>0</v>
      </c>
      <c r="L419" s="222" t="b">
        <v>0</v>
      </c>
      <c r="M419" s="222" t="b">
        <v>0</v>
      </c>
      <c r="N419" s="222" t="b">
        <v>0</v>
      </c>
      <c r="O419" s="222" t="b">
        <v>0</v>
      </c>
      <c r="P419" s="222" t="b">
        <v>0</v>
      </c>
      <c r="Q419" s="222" t="b">
        <v>0</v>
      </c>
      <c r="R419" s="222" t="b">
        <v>0</v>
      </c>
      <c r="S419" s="222" t="b">
        <v>0</v>
      </c>
      <c r="T419" s="222" t="b">
        <v>0</v>
      </c>
      <c r="U419" s="222" t="b">
        <v>0</v>
      </c>
      <c r="V419" s="222" t="b">
        <v>0</v>
      </c>
      <c r="W419" s="222" t="b">
        <v>0</v>
      </c>
      <c r="X419" s="222" t="b">
        <v>0</v>
      </c>
      <c r="Y419" s="222" t="b">
        <v>0</v>
      </c>
      <c r="Z419" s="222" t="b">
        <v>0</v>
      </c>
      <c r="AA419" s="222" t="b">
        <v>0</v>
      </c>
    </row>
    <row r="420" spans="1:27" ht="13.2">
      <c r="A420" s="222" t="s">
        <v>972</v>
      </c>
      <c r="B420" s="222" t="b">
        <v>0</v>
      </c>
      <c r="C420" s="222" t="b">
        <v>0</v>
      </c>
      <c r="D420" s="222" t="b">
        <v>0</v>
      </c>
      <c r="E420" s="222" t="b">
        <v>0</v>
      </c>
      <c r="F420" s="222" t="b">
        <v>0</v>
      </c>
      <c r="G420" s="222" t="b">
        <v>0</v>
      </c>
      <c r="H420" s="222" t="b">
        <v>0</v>
      </c>
      <c r="I420" s="222" t="b">
        <v>0</v>
      </c>
      <c r="J420" s="222" t="b">
        <v>0</v>
      </c>
      <c r="K420" s="222" t="b">
        <v>0</v>
      </c>
      <c r="L420" s="222" t="b">
        <v>0</v>
      </c>
      <c r="M420" s="222" t="b">
        <v>0</v>
      </c>
      <c r="N420" s="222" t="b">
        <v>0</v>
      </c>
      <c r="O420" s="222" t="b">
        <v>0</v>
      </c>
      <c r="P420" s="222" t="b">
        <v>0</v>
      </c>
      <c r="Q420" s="222" t="b">
        <v>0</v>
      </c>
      <c r="R420" s="222" t="b">
        <v>0</v>
      </c>
      <c r="S420" s="222" t="b">
        <v>0</v>
      </c>
      <c r="T420" s="222" t="b">
        <v>0</v>
      </c>
      <c r="U420" s="222" t="b">
        <v>0</v>
      </c>
      <c r="V420" s="222" t="b">
        <v>0</v>
      </c>
      <c r="W420" s="222" t="b">
        <v>0</v>
      </c>
      <c r="X420" s="222" t="b">
        <v>0</v>
      </c>
      <c r="Y420" s="222" t="b">
        <v>0</v>
      </c>
      <c r="Z420" s="222" t="b">
        <v>0</v>
      </c>
      <c r="AA420" s="222" t="b">
        <v>0</v>
      </c>
    </row>
    <row r="421" spans="1:27" ht="13.2">
      <c r="A421" s="222">
        <v>827</v>
      </c>
      <c r="B421" s="222" t="b">
        <v>0</v>
      </c>
      <c r="C421" s="222" t="b">
        <v>0</v>
      </c>
      <c r="D421" s="222" t="b">
        <v>0</v>
      </c>
      <c r="E421" s="222" t="b">
        <v>0</v>
      </c>
      <c r="F421" s="222" t="b">
        <v>0</v>
      </c>
      <c r="G421" s="222" t="b">
        <v>0</v>
      </c>
      <c r="H421" s="222" t="b">
        <v>0</v>
      </c>
      <c r="I421" s="222" t="b">
        <v>0</v>
      </c>
      <c r="J421" s="222" t="b">
        <v>0</v>
      </c>
      <c r="K421" s="222" t="b">
        <v>0</v>
      </c>
      <c r="L421" s="222" t="b">
        <v>0</v>
      </c>
      <c r="M421" s="222" t="b">
        <v>0</v>
      </c>
      <c r="N421" s="222" t="b">
        <v>0</v>
      </c>
      <c r="O421" s="222" t="b">
        <v>0</v>
      </c>
      <c r="P421" s="222" t="b">
        <v>0</v>
      </c>
      <c r="Q421" s="222" t="b">
        <v>0</v>
      </c>
      <c r="R421" s="222" t="b">
        <v>0</v>
      </c>
      <c r="S421" s="222" t="b">
        <v>0</v>
      </c>
      <c r="T421" s="222" t="b">
        <v>0</v>
      </c>
      <c r="U421" s="222" t="b">
        <v>0</v>
      </c>
      <c r="V421" s="222" t="b">
        <v>0</v>
      </c>
      <c r="W421" s="222" t="b">
        <v>0</v>
      </c>
      <c r="X421" s="222" t="b">
        <v>0</v>
      </c>
      <c r="Y421" s="222" t="b">
        <v>0</v>
      </c>
      <c r="Z421" s="222" t="b">
        <v>0</v>
      </c>
      <c r="AA421" s="222" t="b">
        <v>0</v>
      </c>
    </row>
    <row r="422" spans="1:27" ht="13.2">
      <c r="A422" s="222" t="s">
        <v>973</v>
      </c>
      <c r="B422" s="222" t="b">
        <v>0</v>
      </c>
      <c r="C422" s="222" t="b">
        <v>0</v>
      </c>
      <c r="D422" s="222" t="b">
        <v>0</v>
      </c>
      <c r="E422" s="222" t="b">
        <v>0</v>
      </c>
      <c r="F422" s="222" t="b">
        <v>0</v>
      </c>
      <c r="G422" s="222" t="b">
        <v>0</v>
      </c>
      <c r="H422" s="222" t="b">
        <v>0</v>
      </c>
      <c r="I422" s="222" t="b">
        <v>0</v>
      </c>
      <c r="J422" s="222" t="b">
        <v>0</v>
      </c>
      <c r="K422" s="222" t="b">
        <v>0</v>
      </c>
      <c r="L422" s="222" t="b">
        <v>0</v>
      </c>
      <c r="M422" s="222" t="b">
        <v>0</v>
      </c>
      <c r="N422" s="222" t="b">
        <v>0</v>
      </c>
      <c r="O422" s="222" t="b">
        <v>0</v>
      </c>
      <c r="P422" s="222" t="b">
        <v>0</v>
      </c>
      <c r="Q422" s="222" t="b">
        <v>0</v>
      </c>
      <c r="R422" s="222" t="b">
        <v>0</v>
      </c>
      <c r="S422" s="222" t="b">
        <v>0</v>
      </c>
      <c r="T422" s="222" t="b">
        <v>0</v>
      </c>
      <c r="U422" s="222" t="b">
        <v>0</v>
      </c>
      <c r="V422" s="222" t="b">
        <v>0</v>
      </c>
      <c r="W422" s="222" t="b">
        <v>0</v>
      </c>
      <c r="X422" s="222" t="b">
        <v>0</v>
      </c>
      <c r="Y422" s="222" t="b">
        <v>0</v>
      </c>
      <c r="Z422" s="222" t="b">
        <v>0</v>
      </c>
      <c r="AA422" s="222" t="b">
        <v>0</v>
      </c>
    </row>
    <row r="423" spans="1:27" ht="13.2">
      <c r="A423" s="222" t="s">
        <v>974</v>
      </c>
      <c r="B423" s="222" t="b">
        <v>0</v>
      </c>
      <c r="C423" s="222" t="b">
        <v>0</v>
      </c>
      <c r="D423" s="222" t="b">
        <v>0</v>
      </c>
      <c r="E423" s="222" t="b">
        <v>0</v>
      </c>
      <c r="F423" s="222" t="b">
        <v>0</v>
      </c>
      <c r="G423" s="222" t="b">
        <v>0</v>
      </c>
      <c r="H423" s="222" t="b">
        <v>0</v>
      </c>
      <c r="I423" s="222" t="b">
        <v>0</v>
      </c>
      <c r="J423" s="222" t="b">
        <v>0</v>
      </c>
      <c r="K423" s="222" t="b">
        <v>0</v>
      </c>
      <c r="L423" s="222" t="b">
        <v>0</v>
      </c>
      <c r="M423" s="222" t="b">
        <v>0</v>
      </c>
      <c r="N423" s="222" t="b">
        <v>0</v>
      </c>
      <c r="O423" s="222" t="b">
        <v>0</v>
      </c>
      <c r="P423" s="222" t="b">
        <v>0</v>
      </c>
      <c r="Q423" s="222" t="b">
        <v>0</v>
      </c>
      <c r="R423" s="222" t="b">
        <v>0</v>
      </c>
      <c r="S423" s="222" t="b">
        <v>0</v>
      </c>
      <c r="T423" s="222" t="b">
        <v>0</v>
      </c>
      <c r="U423" s="222" t="b">
        <v>0</v>
      </c>
      <c r="V423" s="222" t="b">
        <v>0</v>
      </c>
      <c r="W423" s="222" t="b">
        <v>0</v>
      </c>
      <c r="X423" s="222" t="b">
        <v>0</v>
      </c>
      <c r="Y423" s="222" t="b">
        <v>0</v>
      </c>
      <c r="Z423" s="222" t="b">
        <v>0</v>
      </c>
      <c r="AA423" s="222" t="b">
        <v>0</v>
      </c>
    </row>
    <row r="424" spans="1:27" ht="13.2">
      <c r="A424" s="222" t="s">
        <v>975</v>
      </c>
      <c r="B424" s="222" t="b">
        <v>0</v>
      </c>
      <c r="C424" s="222" t="b">
        <v>0</v>
      </c>
      <c r="D424" s="222" t="b">
        <v>0</v>
      </c>
      <c r="E424" s="222" t="b">
        <v>0</v>
      </c>
      <c r="F424" s="222" t="b">
        <v>0</v>
      </c>
      <c r="G424" s="222" t="b">
        <v>0</v>
      </c>
      <c r="H424" s="222" t="b">
        <v>0</v>
      </c>
      <c r="I424" s="222" t="b">
        <v>0</v>
      </c>
      <c r="J424" s="222" t="b">
        <v>0</v>
      </c>
      <c r="K424" s="222" t="b">
        <v>0</v>
      </c>
      <c r="L424" s="222" t="b">
        <v>0</v>
      </c>
      <c r="M424" s="222" t="b">
        <v>0</v>
      </c>
      <c r="N424" s="222" t="b">
        <v>0</v>
      </c>
      <c r="O424" s="222" t="b">
        <v>0</v>
      </c>
      <c r="P424" s="222" t="b">
        <v>0</v>
      </c>
      <c r="Q424" s="222" t="b">
        <v>0</v>
      </c>
      <c r="R424" s="222" t="b">
        <v>0</v>
      </c>
      <c r="S424" s="222" t="b">
        <v>0</v>
      </c>
      <c r="T424" s="222" t="b">
        <v>0</v>
      </c>
      <c r="U424" s="222" t="b">
        <v>0</v>
      </c>
      <c r="V424" s="222" t="b">
        <v>0</v>
      </c>
      <c r="W424" s="222" t="b">
        <v>0</v>
      </c>
      <c r="X424" s="222" t="b">
        <v>0</v>
      </c>
      <c r="Y424" s="222" t="b">
        <v>0</v>
      </c>
      <c r="Z424" s="222" t="b">
        <v>0</v>
      </c>
      <c r="AA424" s="222" t="b">
        <v>0</v>
      </c>
    </row>
    <row r="425" spans="1:27" ht="13.2">
      <c r="A425" s="222" t="s">
        <v>976</v>
      </c>
      <c r="B425" s="222" t="b">
        <v>0</v>
      </c>
      <c r="C425" s="222" t="b">
        <v>0</v>
      </c>
      <c r="D425" s="222" t="b">
        <v>0</v>
      </c>
      <c r="E425" s="222" t="b">
        <v>0</v>
      </c>
      <c r="F425" s="222" t="b">
        <v>0</v>
      </c>
      <c r="G425" s="222" t="b">
        <v>0</v>
      </c>
      <c r="H425" s="222" t="b">
        <v>0</v>
      </c>
      <c r="I425" s="222" t="b">
        <v>0</v>
      </c>
      <c r="J425" s="222" t="b">
        <v>0</v>
      </c>
      <c r="K425" s="222" t="b">
        <v>0</v>
      </c>
      <c r="L425" s="222" t="b">
        <v>0</v>
      </c>
      <c r="M425" s="222" t="b">
        <v>0</v>
      </c>
      <c r="N425" s="222" t="b">
        <v>0</v>
      </c>
      <c r="O425" s="222" t="b">
        <v>0</v>
      </c>
      <c r="P425" s="222" t="b">
        <v>0</v>
      </c>
      <c r="Q425" s="222" t="b">
        <v>0</v>
      </c>
      <c r="R425" s="222" t="b">
        <v>0</v>
      </c>
      <c r="S425" s="222" t="b">
        <v>0</v>
      </c>
      <c r="T425" s="222" t="b">
        <v>0</v>
      </c>
      <c r="U425" s="222" t="b">
        <v>0</v>
      </c>
      <c r="V425" s="222" t="b">
        <v>0</v>
      </c>
      <c r="W425" s="222" t="b">
        <v>0</v>
      </c>
      <c r="X425" s="222" t="b">
        <v>0</v>
      </c>
      <c r="Y425" s="222" t="b">
        <v>0</v>
      </c>
      <c r="Z425" s="222" t="b">
        <v>0</v>
      </c>
      <c r="AA425" s="222" t="b">
        <v>0</v>
      </c>
    </row>
    <row r="426" spans="1:27" ht="13.2">
      <c r="A426" s="222" t="s">
        <v>976</v>
      </c>
      <c r="B426" s="222" t="b">
        <v>0</v>
      </c>
      <c r="C426" s="222" t="b">
        <v>0</v>
      </c>
      <c r="D426" s="222" t="b">
        <v>0</v>
      </c>
      <c r="E426" s="222" t="b">
        <v>0</v>
      </c>
      <c r="F426" s="222" t="b">
        <v>0</v>
      </c>
      <c r="G426" s="222" t="b">
        <v>0</v>
      </c>
      <c r="H426" s="222" t="b">
        <v>0</v>
      </c>
      <c r="I426" s="222" t="b">
        <v>0</v>
      </c>
      <c r="J426" s="222" t="b">
        <v>0</v>
      </c>
      <c r="K426" s="222" t="b">
        <v>0</v>
      </c>
      <c r="L426" s="222" t="b">
        <v>0</v>
      </c>
      <c r="M426" s="222" t="b">
        <v>0</v>
      </c>
      <c r="N426" s="222" t="b">
        <v>0</v>
      </c>
      <c r="O426" s="222" t="b">
        <v>0</v>
      </c>
      <c r="P426" s="222" t="b">
        <v>0</v>
      </c>
      <c r="Q426" s="222" t="b">
        <v>0</v>
      </c>
      <c r="R426" s="222" t="b">
        <v>0</v>
      </c>
      <c r="S426" s="222" t="b">
        <v>0</v>
      </c>
      <c r="T426" s="222" t="b">
        <v>0</v>
      </c>
      <c r="U426" s="222" t="b">
        <v>0</v>
      </c>
      <c r="V426" s="222" t="b">
        <v>0</v>
      </c>
      <c r="W426" s="222" t="b">
        <v>0</v>
      </c>
      <c r="X426" s="222" t="b">
        <v>0</v>
      </c>
      <c r="Y426" s="222" t="b">
        <v>0</v>
      </c>
      <c r="Z426" s="222" t="b">
        <v>0</v>
      </c>
      <c r="AA426" s="222" t="b">
        <v>0</v>
      </c>
    </row>
    <row r="427" spans="1:27" ht="13.2">
      <c r="A427" s="222" t="s">
        <v>977</v>
      </c>
      <c r="B427" s="222" t="b">
        <v>0</v>
      </c>
      <c r="C427" s="222" t="b">
        <v>0</v>
      </c>
      <c r="D427" s="222" t="b">
        <v>0</v>
      </c>
      <c r="E427" s="222" t="b">
        <v>0</v>
      </c>
      <c r="F427" s="222" t="b">
        <v>0</v>
      </c>
      <c r="G427" s="222" t="b">
        <v>0</v>
      </c>
      <c r="H427" s="222" t="b">
        <v>0</v>
      </c>
      <c r="I427" s="222" t="b">
        <v>0</v>
      </c>
      <c r="J427" s="222" t="b">
        <v>0</v>
      </c>
      <c r="K427" s="222" t="b">
        <v>0</v>
      </c>
      <c r="L427" s="222" t="b">
        <v>0</v>
      </c>
      <c r="M427" s="222" t="b">
        <v>0</v>
      </c>
      <c r="N427" s="222" t="b">
        <v>0</v>
      </c>
      <c r="O427" s="222" t="b">
        <v>0</v>
      </c>
      <c r="P427" s="222" t="b">
        <v>0</v>
      </c>
      <c r="Q427" s="222" t="b">
        <v>0</v>
      </c>
      <c r="R427" s="222" t="b">
        <v>0</v>
      </c>
      <c r="S427" s="222" t="b">
        <v>0</v>
      </c>
      <c r="T427" s="222" t="b">
        <v>0</v>
      </c>
      <c r="U427" s="222" t="b">
        <v>0</v>
      </c>
      <c r="V427" s="222" t="b">
        <v>0</v>
      </c>
      <c r="W427" s="222" t="b">
        <v>0</v>
      </c>
      <c r="X427" s="222" t="b">
        <v>0</v>
      </c>
      <c r="Y427" s="222" t="b">
        <v>0</v>
      </c>
      <c r="Z427" s="222" t="b">
        <v>0</v>
      </c>
      <c r="AA427" s="222" t="b">
        <v>0</v>
      </c>
    </row>
    <row r="428" spans="1:27" ht="13.2">
      <c r="A428" s="222" t="s">
        <v>978</v>
      </c>
      <c r="B428" s="222" t="b">
        <v>0</v>
      </c>
      <c r="C428" s="222" t="b">
        <v>0</v>
      </c>
      <c r="D428" s="222" t="b">
        <v>0</v>
      </c>
      <c r="E428" s="222" t="b">
        <v>0</v>
      </c>
      <c r="F428" s="222" t="b">
        <v>0</v>
      </c>
      <c r="G428" s="222" t="b">
        <v>0</v>
      </c>
      <c r="H428" s="222" t="b">
        <v>0</v>
      </c>
      <c r="I428" s="222" t="b">
        <v>0</v>
      </c>
      <c r="J428" s="222" t="b">
        <v>0</v>
      </c>
      <c r="K428" s="222" t="b">
        <v>0</v>
      </c>
      <c r="L428" s="222" t="b">
        <v>0</v>
      </c>
      <c r="M428" s="222" t="b">
        <v>0</v>
      </c>
      <c r="N428" s="222" t="b">
        <v>0</v>
      </c>
      <c r="O428" s="222" t="b">
        <v>0</v>
      </c>
      <c r="P428" s="222" t="b">
        <v>0</v>
      </c>
      <c r="Q428" s="222" t="b">
        <v>0</v>
      </c>
      <c r="R428" s="222" t="b">
        <v>0</v>
      </c>
      <c r="S428" s="222" t="b">
        <v>0</v>
      </c>
      <c r="T428" s="222" t="b">
        <v>0</v>
      </c>
      <c r="U428" s="222" t="b">
        <v>0</v>
      </c>
      <c r="V428" s="222" t="b">
        <v>0</v>
      </c>
      <c r="W428" s="222" t="b">
        <v>0</v>
      </c>
      <c r="X428" s="222" t="b">
        <v>0</v>
      </c>
      <c r="Y428" s="222" t="b">
        <v>0</v>
      </c>
      <c r="Z428" s="222" t="b">
        <v>0</v>
      </c>
      <c r="AA428" s="222" t="b">
        <v>0</v>
      </c>
    </row>
    <row r="429" spans="1:27" ht="13.2">
      <c r="A429" s="222" t="s">
        <v>122</v>
      </c>
      <c r="B429" s="222" t="b">
        <v>0</v>
      </c>
      <c r="C429" s="222" t="b">
        <v>0</v>
      </c>
      <c r="D429" s="222" t="b">
        <v>0</v>
      </c>
      <c r="E429" s="222" t="b">
        <v>0</v>
      </c>
      <c r="F429" s="222" t="b">
        <v>0</v>
      </c>
      <c r="G429" s="222" t="b">
        <v>0</v>
      </c>
      <c r="H429" s="222" t="b">
        <v>0</v>
      </c>
      <c r="I429" s="222" t="b">
        <v>0</v>
      </c>
      <c r="J429" s="222" t="b">
        <v>0</v>
      </c>
      <c r="K429" s="222" t="b">
        <v>0</v>
      </c>
      <c r="L429" s="222" t="b">
        <v>0</v>
      </c>
      <c r="M429" s="222" t="b">
        <v>0</v>
      </c>
      <c r="N429" s="222" t="b">
        <v>0</v>
      </c>
      <c r="O429" s="222" t="b">
        <v>0</v>
      </c>
      <c r="P429" s="222" t="b">
        <v>0</v>
      </c>
      <c r="Q429" s="222" t="b">
        <v>0</v>
      </c>
      <c r="R429" s="222" t="b">
        <v>0</v>
      </c>
      <c r="S429" s="222" t="b">
        <v>0</v>
      </c>
      <c r="T429" s="222" t="b">
        <v>0</v>
      </c>
      <c r="U429" s="222" t="b">
        <v>0</v>
      </c>
      <c r="V429" s="222" t="b">
        <v>0</v>
      </c>
      <c r="W429" s="222" t="b">
        <v>0</v>
      </c>
      <c r="X429" s="222" t="b">
        <v>0</v>
      </c>
      <c r="Y429" s="222" t="b">
        <v>0</v>
      </c>
      <c r="Z429" s="222" t="b">
        <v>0</v>
      </c>
      <c r="AA429" s="222" t="b">
        <v>0</v>
      </c>
    </row>
    <row r="430" spans="1:27" ht="13.2">
      <c r="A430" s="222" t="s">
        <v>979</v>
      </c>
      <c r="B430" s="222" t="b">
        <v>0</v>
      </c>
      <c r="C430" s="222" t="b">
        <v>0</v>
      </c>
      <c r="D430" s="222" t="b">
        <v>0</v>
      </c>
      <c r="E430" s="222" t="b">
        <v>0</v>
      </c>
      <c r="F430" s="222" t="b">
        <v>0</v>
      </c>
      <c r="G430" s="222" t="b">
        <v>0</v>
      </c>
      <c r="H430" s="222" t="b">
        <v>0</v>
      </c>
      <c r="I430" s="222" t="b">
        <v>0</v>
      </c>
      <c r="J430" s="222" t="b">
        <v>0</v>
      </c>
      <c r="K430" s="222" t="b">
        <v>0</v>
      </c>
      <c r="L430" s="222" t="b">
        <v>0</v>
      </c>
      <c r="M430" s="222" t="b">
        <v>0</v>
      </c>
      <c r="N430" s="222" t="b">
        <v>0</v>
      </c>
      <c r="O430" s="222" t="b">
        <v>0</v>
      </c>
      <c r="P430" s="222" t="b">
        <v>0</v>
      </c>
      <c r="Q430" s="222" t="b">
        <v>0</v>
      </c>
      <c r="R430" s="222" t="b">
        <v>0</v>
      </c>
      <c r="S430" s="222" t="b">
        <v>0</v>
      </c>
      <c r="T430" s="222" t="b">
        <v>0</v>
      </c>
      <c r="U430" s="222" t="b">
        <v>0</v>
      </c>
      <c r="V430" s="222" t="b">
        <v>0</v>
      </c>
      <c r="W430" s="222" t="b">
        <v>0</v>
      </c>
      <c r="X430" s="222" t="b">
        <v>0</v>
      </c>
      <c r="Y430" s="222" t="b">
        <v>0</v>
      </c>
      <c r="Z430" s="222" t="b">
        <v>0</v>
      </c>
      <c r="AA430" s="222" t="b">
        <v>0</v>
      </c>
    </row>
    <row r="431" spans="1:27" ht="13.2">
      <c r="A431" s="222" t="s">
        <v>980</v>
      </c>
      <c r="B431" s="222" t="b">
        <v>0</v>
      </c>
      <c r="C431" s="222" t="b">
        <v>0</v>
      </c>
      <c r="D431" s="222" t="b">
        <v>0</v>
      </c>
      <c r="E431" s="222" t="b">
        <v>0</v>
      </c>
      <c r="F431" s="222" t="b">
        <v>0</v>
      </c>
      <c r="G431" s="222" t="b">
        <v>0</v>
      </c>
      <c r="H431" s="222" t="b">
        <v>0</v>
      </c>
      <c r="I431" s="222" t="b">
        <v>0</v>
      </c>
      <c r="J431" s="222" t="b">
        <v>0</v>
      </c>
      <c r="K431" s="222" t="b">
        <v>0</v>
      </c>
      <c r="L431" s="222" t="b">
        <v>0</v>
      </c>
      <c r="M431" s="222" t="b">
        <v>0</v>
      </c>
      <c r="N431" s="222" t="b">
        <v>0</v>
      </c>
      <c r="O431" s="222" t="b">
        <v>0</v>
      </c>
      <c r="P431" s="222" t="b">
        <v>0</v>
      </c>
      <c r="Q431" s="222" t="b">
        <v>0</v>
      </c>
      <c r="R431" s="222" t="b">
        <v>0</v>
      </c>
      <c r="S431" s="222" t="b">
        <v>0</v>
      </c>
      <c r="T431" s="222" t="b">
        <v>0</v>
      </c>
      <c r="U431" s="222" t="b">
        <v>0</v>
      </c>
      <c r="V431" s="222" t="b">
        <v>0</v>
      </c>
      <c r="W431" s="222" t="b">
        <v>0</v>
      </c>
      <c r="X431" s="222" t="b">
        <v>0</v>
      </c>
      <c r="Y431" s="222" t="b">
        <v>0</v>
      </c>
      <c r="Z431" s="222" t="b">
        <v>0</v>
      </c>
      <c r="AA431" s="222" t="b">
        <v>0</v>
      </c>
    </row>
    <row r="432" spans="1:27" ht="13.2">
      <c r="A432" s="222" t="s">
        <v>981</v>
      </c>
      <c r="B432" s="222" t="b">
        <v>0</v>
      </c>
      <c r="C432" s="222" t="b">
        <v>0</v>
      </c>
      <c r="D432" s="222" t="b">
        <v>0</v>
      </c>
      <c r="E432" s="222" t="b">
        <v>0</v>
      </c>
      <c r="F432" s="222" t="b">
        <v>0</v>
      </c>
      <c r="G432" s="222" t="b">
        <v>0</v>
      </c>
      <c r="H432" s="222" t="b">
        <v>0</v>
      </c>
      <c r="I432" s="222" t="b">
        <v>0</v>
      </c>
      <c r="J432" s="222" t="b">
        <v>0</v>
      </c>
      <c r="K432" s="222" t="b">
        <v>0</v>
      </c>
      <c r="L432" s="222" t="b">
        <v>0</v>
      </c>
      <c r="M432" s="222" t="b">
        <v>0</v>
      </c>
      <c r="N432" s="222" t="b">
        <v>0</v>
      </c>
      <c r="O432" s="222" t="b">
        <v>0</v>
      </c>
      <c r="P432" s="222" t="b">
        <v>0</v>
      </c>
      <c r="Q432" s="222" t="b">
        <v>0</v>
      </c>
      <c r="R432" s="222" t="b">
        <v>0</v>
      </c>
      <c r="S432" s="222" t="b">
        <v>0</v>
      </c>
      <c r="T432" s="222" t="b">
        <v>0</v>
      </c>
      <c r="U432" s="222" t="b">
        <v>0</v>
      </c>
      <c r="V432" s="222" t="b">
        <v>0</v>
      </c>
      <c r="W432" s="222" t="b">
        <v>0</v>
      </c>
      <c r="X432" s="222" t="b">
        <v>0</v>
      </c>
      <c r="Y432" s="222" t="b">
        <v>0</v>
      </c>
      <c r="Z432" s="222" t="b">
        <v>0</v>
      </c>
      <c r="AA432" s="222" t="b">
        <v>0</v>
      </c>
    </row>
    <row r="433" spans="1:27" ht="13.2">
      <c r="A433" s="222" t="s">
        <v>982</v>
      </c>
      <c r="B433" s="222" t="b">
        <v>0</v>
      </c>
      <c r="C433" s="222" t="b">
        <v>0</v>
      </c>
      <c r="D433" s="222" t="b">
        <v>0</v>
      </c>
      <c r="E433" s="222" t="b">
        <v>0</v>
      </c>
      <c r="F433" s="222" t="b">
        <v>0</v>
      </c>
      <c r="G433" s="222" t="b">
        <v>0</v>
      </c>
      <c r="H433" s="222" t="b">
        <v>0</v>
      </c>
      <c r="I433" s="222" t="b">
        <v>0</v>
      </c>
      <c r="J433" s="222" t="b">
        <v>0</v>
      </c>
      <c r="K433" s="222" t="b">
        <v>0</v>
      </c>
      <c r="L433" s="222" t="b">
        <v>0</v>
      </c>
      <c r="M433" s="222" t="b">
        <v>0</v>
      </c>
      <c r="N433" s="222" t="b">
        <v>0</v>
      </c>
      <c r="O433" s="222" t="b">
        <v>0</v>
      </c>
      <c r="P433" s="222" t="b">
        <v>0</v>
      </c>
      <c r="Q433" s="222" t="b">
        <v>0</v>
      </c>
      <c r="R433" s="222" t="b">
        <v>0</v>
      </c>
      <c r="S433" s="222" t="b">
        <v>0</v>
      </c>
      <c r="T433" s="222" t="b">
        <v>0</v>
      </c>
      <c r="U433" s="222" t="b">
        <v>0</v>
      </c>
      <c r="V433" s="222" t="b">
        <v>0</v>
      </c>
      <c r="W433" s="222" t="b">
        <v>0</v>
      </c>
      <c r="X433" s="222" t="b">
        <v>0</v>
      </c>
      <c r="Y433" s="222" t="b">
        <v>0</v>
      </c>
      <c r="Z433" s="222" t="b">
        <v>0</v>
      </c>
      <c r="AA433" s="222" t="b">
        <v>0</v>
      </c>
    </row>
    <row r="434" spans="1:27" ht="13.2">
      <c r="A434" s="222" t="s">
        <v>983</v>
      </c>
      <c r="B434" s="222" t="b">
        <v>0</v>
      </c>
      <c r="C434" s="222" t="b">
        <v>0</v>
      </c>
      <c r="D434" s="222" t="b">
        <v>0</v>
      </c>
      <c r="E434" s="222" t="b">
        <v>0</v>
      </c>
      <c r="F434" s="222" t="b">
        <v>0</v>
      </c>
      <c r="G434" s="222" t="b">
        <v>0</v>
      </c>
      <c r="H434" s="222" t="b">
        <v>0</v>
      </c>
      <c r="I434" s="222" t="b">
        <v>0</v>
      </c>
      <c r="J434" s="222" t="b">
        <v>0</v>
      </c>
      <c r="K434" s="222" t="b">
        <v>0</v>
      </c>
      <c r="L434" s="222" t="b">
        <v>0</v>
      </c>
      <c r="M434" s="222" t="b">
        <v>0</v>
      </c>
      <c r="N434" s="222" t="b">
        <v>0</v>
      </c>
      <c r="O434" s="222" t="b">
        <v>0</v>
      </c>
      <c r="P434" s="222" t="b">
        <v>0</v>
      </c>
      <c r="Q434" s="222" t="b">
        <v>0</v>
      </c>
      <c r="R434" s="222" t="b">
        <v>0</v>
      </c>
      <c r="S434" s="222" t="b">
        <v>0</v>
      </c>
      <c r="T434" s="222" t="b">
        <v>0</v>
      </c>
      <c r="U434" s="222" t="b">
        <v>0</v>
      </c>
      <c r="V434" s="222" t="b">
        <v>0</v>
      </c>
      <c r="W434" s="222" t="b">
        <v>0</v>
      </c>
      <c r="X434" s="222" t="b">
        <v>0</v>
      </c>
      <c r="Y434" s="222" t="b">
        <v>0</v>
      </c>
      <c r="Z434" s="222" t="b">
        <v>0</v>
      </c>
      <c r="AA434" s="222" t="b">
        <v>0</v>
      </c>
    </row>
    <row r="435" spans="1:27" ht="13.2">
      <c r="A435" s="222" t="s">
        <v>984</v>
      </c>
      <c r="B435" s="222" t="b">
        <v>0</v>
      </c>
      <c r="C435" s="222" t="b">
        <v>0</v>
      </c>
      <c r="D435" s="222" t="b">
        <v>0</v>
      </c>
      <c r="E435" s="222" t="b">
        <v>0</v>
      </c>
      <c r="F435" s="222" t="b">
        <v>0</v>
      </c>
      <c r="G435" s="222" t="b">
        <v>0</v>
      </c>
      <c r="H435" s="222" t="b">
        <v>0</v>
      </c>
      <c r="I435" s="222" t="b">
        <v>0</v>
      </c>
      <c r="J435" s="222" t="b">
        <v>0</v>
      </c>
      <c r="K435" s="222" t="b">
        <v>0</v>
      </c>
      <c r="L435" s="222" t="b">
        <v>0</v>
      </c>
      <c r="M435" s="222" t="b">
        <v>0</v>
      </c>
      <c r="N435" s="222" t="b">
        <v>0</v>
      </c>
      <c r="O435" s="222" t="b">
        <v>0</v>
      </c>
      <c r="P435" s="222" t="b">
        <v>0</v>
      </c>
      <c r="Q435" s="222" t="b">
        <v>0</v>
      </c>
      <c r="R435" s="222" t="b">
        <v>0</v>
      </c>
      <c r="S435" s="222" t="b">
        <v>0</v>
      </c>
      <c r="T435" s="222" t="b">
        <v>0</v>
      </c>
      <c r="U435" s="222" t="b">
        <v>0</v>
      </c>
      <c r="V435" s="222" t="b">
        <v>0</v>
      </c>
      <c r="W435" s="222" t="b">
        <v>0</v>
      </c>
      <c r="X435" s="222" t="b">
        <v>0</v>
      </c>
      <c r="Y435" s="222" t="b">
        <v>0</v>
      </c>
      <c r="Z435" s="222" t="b">
        <v>0</v>
      </c>
      <c r="AA435" s="222" t="b">
        <v>0</v>
      </c>
    </row>
    <row r="436" spans="1:27" ht="13.2">
      <c r="A436" s="222" t="s">
        <v>985</v>
      </c>
      <c r="B436" s="222" t="b">
        <v>0</v>
      </c>
      <c r="C436" s="222" t="b">
        <v>0</v>
      </c>
      <c r="D436" s="222" t="b">
        <v>0</v>
      </c>
      <c r="E436" s="222" t="b">
        <v>0</v>
      </c>
      <c r="F436" s="222" t="b">
        <v>0</v>
      </c>
      <c r="G436" s="222" t="b">
        <v>0</v>
      </c>
      <c r="H436" s="222" t="b">
        <v>0</v>
      </c>
      <c r="I436" s="222" t="b">
        <v>0</v>
      </c>
      <c r="J436" s="222" t="b">
        <v>0</v>
      </c>
      <c r="K436" s="222" t="b">
        <v>0</v>
      </c>
      <c r="L436" s="222" t="b">
        <v>0</v>
      </c>
      <c r="M436" s="222" t="b">
        <v>0</v>
      </c>
      <c r="N436" s="222" t="b">
        <v>0</v>
      </c>
      <c r="O436" s="222" t="b">
        <v>0</v>
      </c>
      <c r="P436" s="222" t="b">
        <v>0</v>
      </c>
      <c r="Q436" s="222" t="b">
        <v>0</v>
      </c>
      <c r="R436" s="222" t="b">
        <v>0</v>
      </c>
      <c r="S436" s="222" t="b">
        <v>0</v>
      </c>
      <c r="T436" s="222" t="b">
        <v>0</v>
      </c>
      <c r="U436" s="222" t="b">
        <v>0</v>
      </c>
      <c r="V436" s="222" t="b">
        <v>0</v>
      </c>
      <c r="W436" s="222" t="b">
        <v>0</v>
      </c>
      <c r="X436" s="222" t="b">
        <v>0</v>
      </c>
      <c r="Y436" s="222" t="b">
        <v>0</v>
      </c>
      <c r="Z436" s="222" t="b">
        <v>0</v>
      </c>
      <c r="AA436" s="222" t="b">
        <v>0</v>
      </c>
    </row>
    <row r="437" spans="1:27" ht="13.2">
      <c r="A437" s="222" t="s">
        <v>986</v>
      </c>
      <c r="B437" s="222" t="b">
        <v>0</v>
      </c>
      <c r="C437" s="222" t="b">
        <v>0</v>
      </c>
      <c r="D437" s="222" t="b">
        <v>0</v>
      </c>
      <c r="E437" s="222" t="b">
        <v>0</v>
      </c>
      <c r="F437" s="222" t="b">
        <v>0</v>
      </c>
      <c r="G437" s="222" t="b">
        <v>0</v>
      </c>
      <c r="H437" s="222" t="b">
        <v>0</v>
      </c>
      <c r="I437" s="222" t="b">
        <v>0</v>
      </c>
      <c r="J437" s="222" t="b">
        <v>0</v>
      </c>
      <c r="K437" s="222" t="b">
        <v>0</v>
      </c>
      <c r="L437" s="222" t="b">
        <v>0</v>
      </c>
      <c r="M437" s="222" t="b">
        <v>0</v>
      </c>
      <c r="N437" s="222" t="b">
        <v>0</v>
      </c>
      <c r="O437" s="222" t="b">
        <v>0</v>
      </c>
      <c r="P437" s="222" t="b">
        <v>0</v>
      </c>
      <c r="Q437" s="222" t="b">
        <v>0</v>
      </c>
      <c r="R437" s="222" t="b">
        <v>0</v>
      </c>
      <c r="S437" s="222" t="b">
        <v>0</v>
      </c>
      <c r="T437" s="222" t="b">
        <v>0</v>
      </c>
      <c r="U437" s="222" t="b">
        <v>0</v>
      </c>
      <c r="V437" s="222" t="b">
        <v>0</v>
      </c>
      <c r="W437" s="222" t="b">
        <v>0</v>
      </c>
      <c r="X437" s="222" t="b">
        <v>0</v>
      </c>
      <c r="Y437" s="222" t="b">
        <v>0</v>
      </c>
      <c r="Z437" s="222" t="b">
        <v>0</v>
      </c>
      <c r="AA437" s="222" t="b">
        <v>0</v>
      </c>
    </row>
    <row r="438" spans="1:27" ht="13.2">
      <c r="A438" s="222" t="s">
        <v>987</v>
      </c>
      <c r="B438" s="222" t="b">
        <v>0</v>
      </c>
      <c r="C438" s="222" t="b">
        <v>0</v>
      </c>
      <c r="D438" s="222" t="b">
        <v>0</v>
      </c>
      <c r="E438" s="222" t="b">
        <v>0</v>
      </c>
      <c r="F438" s="222" t="b">
        <v>0</v>
      </c>
      <c r="G438" s="222" t="b">
        <v>0</v>
      </c>
      <c r="H438" s="222" t="b">
        <v>0</v>
      </c>
      <c r="I438" s="222" t="b">
        <v>0</v>
      </c>
      <c r="J438" s="222" t="b">
        <v>0</v>
      </c>
      <c r="K438" s="222" t="b">
        <v>0</v>
      </c>
      <c r="L438" s="222" t="b">
        <v>0</v>
      </c>
      <c r="M438" s="222" t="b">
        <v>0</v>
      </c>
      <c r="N438" s="222" t="b">
        <v>0</v>
      </c>
      <c r="O438" s="222" t="b">
        <v>0</v>
      </c>
      <c r="P438" s="222" t="b">
        <v>0</v>
      </c>
      <c r="Q438" s="222" t="b">
        <v>0</v>
      </c>
      <c r="R438" s="222" t="b">
        <v>0</v>
      </c>
      <c r="S438" s="222" t="b">
        <v>0</v>
      </c>
      <c r="T438" s="222" t="b">
        <v>0</v>
      </c>
      <c r="U438" s="222" t="b">
        <v>0</v>
      </c>
      <c r="V438" s="222" t="b">
        <v>0</v>
      </c>
      <c r="W438" s="222" t="b">
        <v>0</v>
      </c>
      <c r="X438" s="222" t="b">
        <v>0</v>
      </c>
      <c r="Y438" s="222" t="b">
        <v>0</v>
      </c>
      <c r="Z438" s="222" t="b">
        <v>0</v>
      </c>
      <c r="AA438" s="222" t="b">
        <v>0</v>
      </c>
    </row>
    <row r="439" spans="1:27" ht="13.2">
      <c r="A439" s="222" t="s">
        <v>988</v>
      </c>
      <c r="B439" s="222" t="b">
        <v>0</v>
      </c>
      <c r="C439" s="222" t="b">
        <v>0</v>
      </c>
      <c r="D439" s="222" t="b">
        <v>0</v>
      </c>
      <c r="E439" s="222" t="b">
        <v>0</v>
      </c>
      <c r="F439" s="222" t="b">
        <v>0</v>
      </c>
      <c r="G439" s="222" t="b">
        <v>0</v>
      </c>
      <c r="H439" s="222" t="b">
        <v>0</v>
      </c>
      <c r="I439" s="222" t="b">
        <v>0</v>
      </c>
      <c r="J439" s="222" t="b">
        <v>0</v>
      </c>
      <c r="K439" s="222" t="b">
        <v>1</v>
      </c>
      <c r="L439" s="222" t="b">
        <v>1</v>
      </c>
      <c r="M439" s="222" t="b">
        <v>1</v>
      </c>
      <c r="N439" s="222" t="b">
        <v>1</v>
      </c>
      <c r="O439" s="222" t="b">
        <v>1</v>
      </c>
      <c r="P439" s="222" t="b">
        <v>1</v>
      </c>
      <c r="Q439" s="222" t="b">
        <v>1</v>
      </c>
      <c r="R439" s="222" t="b">
        <v>1</v>
      </c>
      <c r="S439" s="222" t="b">
        <v>1</v>
      </c>
      <c r="T439" s="222" t="b">
        <v>1</v>
      </c>
      <c r="U439" s="222" t="b">
        <v>1</v>
      </c>
      <c r="V439" s="222" t="b">
        <v>1</v>
      </c>
      <c r="W439" s="222" t="b">
        <v>1</v>
      </c>
      <c r="X439" s="222" t="b">
        <v>1</v>
      </c>
      <c r="Y439" s="222" t="b">
        <v>1</v>
      </c>
      <c r="Z439" s="222" t="b">
        <v>1</v>
      </c>
      <c r="AA439" s="222" t="b">
        <v>1</v>
      </c>
    </row>
    <row r="440" spans="1:27" ht="13.2">
      <c r="A440" s="222" t="s">
        <v>989</v>
      </c>
      <c r="B440" s="222" t="b">
        <v>0</v>
      </c>
      <c r="C440" s="222" t="b">
        <v>0</v>
      </c>
      <c r="D440" s="222" t="b">
        <v>0</v>
      </c>
      <c r="E440" s="222" t="b">
        <v>0</v>
      </c>
      <c r="F440" s="222" t="b">
        <v>0</v>
      </c>
      <c r="G440" s="222" t="b">
        <v>0</v>
      </c>
      <c r="H440" s="222" t="b">
        <v>0</v>
      </c>
      <c r="I440" s="222" t="b">
        <v>0</v>
      </c>
      <c r="J440" s="222" t="b">
        <v>0</v>
      </c>
      <c r="K440" s="222" t="b">
        <v>0</v>
      </c>
      <c r="L440" s="222" t="b">
        <v>0</v>
      </c>
      <c r="M440" s="222" t="b">
        <v>0</v>
      </c>
      <c r="N440" s="222" t="b">
        <v>0</v>
      </c>
      <c r="O440" s="222" t="b">
        <v>0</v>
      </c>
      <c r="P440" s="222" t="b">
        <v>0</v>
      </c>
      <c r="Q440" s="222" t="b">
        <v>0</v>
      </c>
      <c r="R440" s="222" t="b">
        <v>0</v>
      </c>
      <c r="S440" s="222" t="b">
        <v>0</v>
      </c>
      <c r="T440" s="222" t="b">
        <v>0</v>
      </c>
      <c r="U440" s="222" t="b">
        <v>0</v>
      </c>
      <c r="V440" s="222" t="b">
        <v>0</v>
      </c>
      <c r="W440" s="222" t="b">
        <v>0</v>
      </c>
      <c r="X440" s="222" t="b">
        <v>0</v>
      </c>
      <c r="Y440" s="222" t="b">
        <v>0</v>
      </c>
      <c r="Z440" s="222" t="b">
        <v>0</v>
      </c>
      <c r="AA440" s="222" t="b">
        <v>0</v>
      </c>
    </row>
    <row r="441" spans="1:27" ht="13.2">
      <c r="A441" s="222" t="s">
        <v>990</v>
      </c>
      <c r="B441" s="222" t="b">
        <v>0</v>
      </c>
      <c r="C441" s="222" t="b">
        <v>0</v>
      </c>
      <c r="D441" s="222" t="b">
        <v>0</v>
      </c>
      <c r="E441" s="222" t="b">
        <v>0</v>
      </c>
      <c r="F441" s="222" t="b">
        <v>0</v>
      </c>
      <c r="G441" s="222" t="b">
        <v>0</v>
      </c>
      <c r="H441" s="222" t="b">
        <v>0</v>
      </c>
      <c r="I441" s="222" t="b">
        <v>0</v>
      </c>
      <c r="J441" s="222" t="b">
        <v>0</v>
      </c>
      <c r="K441" s="222" t="b">
        <v>0</v>
      </c>
      <c r="L441" s="222" t="b">
        <v>0</v>
      </c>
      <c r="M441" s="222" t="b">
        <v>0</v>
      </c>
      <c r="N441" s="222" t="b">
        <v>0</v>
      </c>
      <c r="O441" s="222" t="b">
        <v>0</v>
      </c>
      <c r="P441" s="222" t="b">
        <v>0</v>
      </c>
      <c r="Q441" s="222" t="b">
        <v>0</v>
      </c>
      <c r="R441" s="222" t="b">
        <v>0</v>
      </c>
      <c r="S441" s="222" t="b">
        <v>0</v>
      </c>
      <c r="T441" s="222" t="b">
        <v>0</v>
      </c>
      <c r="U441" s="222" t="b">
        <v>0</v>
      </c>
      <c r="V441" s="222" t="b">
        <v>0</v>
      </c>
      <c r="W441" s="222" t="b">
        <v>0</v>
      </c>
      <c r="X441" s="222" t="b">
        <v>0</v>
      </c>
      <c r="Y441" s="222" t="b">
        <v>0</v>
      </c>
      <c r="Z441" s="222" t="b">
        <v>0</v>
      </c>
      <c r="AA441" s="222" t="b">
        <v>0</v>
      </c>
    </row>
    <row r="442" spans="1:27" ht="13.2">
      <c r="A442" s="222" t="s">
        <v>991</v>
      </c>
      <c r="B442" s="222" t="b">
        <v>0</v>
      </c>
      <c r="C442" s="222" t="b">
        <v>0</v>
      </c>
      <c r="D442" s="222" t="b">
        <v>0</v>
      </c>
      <c r="E442" s="222" t="b">
        <v>0</v>
      </c>
      <c r="F442" s="222" t="b">
        <v>0</v>
      </c>
      <c r="G442" s="222" t="b">
        <v>0</v>
      </c>
      <c r="H442" s="222" t="b">
        <v>0</v>
      </c>
      <c r="I442" s="222" t="b">
        <v>0</v>
      </c>
      <c r="J442" s="222" t="b">
        <v>0</v>
      </c>
      <c r="K442" s="222" t="b">
        <v>0</v>
      </c>
      <c r="L442" s="222" t="b">
        <v>0</v>
      </c>
      <c r="M442" s="222" t="b">
        <v>0</v>
      </c>
      <c r="N442" s="222" t="b">
        <v>0</v>
      </c>
      <c r="O442" s="222" t="b">
        <v>0</v>
      </c>
      <c r="P442" s="222" t="b">
        <v>0</v>
      </c>
      <c r="Q442" s="222" t="b">
        <v>0</v>
      </c>
      <c r="R442" s="222" t="b">
        <v>0</v>
      </c>
      <c r="S442" s="222" t="b">
        <v>0</v>
      </c>
      <c r="T442" s="222" t="b">
        <v>0</v>
      </c>
      <c r="U442" s="222" t="b">
        <v>0</v>
      </c>
      <c r="V442" s="222" t="b">
        <v>0</v>
      </c>
      <c r="W442" s="222" t="b">
        <v>0</v>
      </c>
      <c r="X442" s="222" t="b">
        <v>0</v>
      </c>
      <c r="Y442" s="222" t="b">
        <v>0</v>
      </c>
      <c r="Z442" s="222" t="b">
        <v>0</v>
      </c>
      <c r="AA442" s="222" t="b">
        <v>0</v>
      </c>
    </row>
    <row r="443" spans="1:27" ht="13.2">
      <c r="A443" s="222" t="s">
        <v>992</v>
      </c>
      <c r="B443" s="222" t="b">
        <v>0</v>
      </c>
      <c r="C443" s="222" t="b">
        <v>0</v>
      </c>
      <c r="D443" s="222" t="b">
        <v>0</v>
      </c>
      <c r="E443" s="222" t="b">
        <v>0</v>
      </c>
      <c r="F443" s="222" t="b">
        <v>0</v>
      </c>
      <c r="G443" s="222" t="b">
        <v>0</v>
      </c>
      <c r="H443" s="222" t="b">
        <v>0</v>
      </c>
      <c r="I443" s="222" t="b">
        <v>0</v>
      </c>
      <c r="J443" s="222" t="b">
        <v>0</v>
      </c>
      <c r="K443" s="222" t="b">
        <v>0</v>
      </c>
      <c r="L443" s="222" t="b">
        <v>0</v>
      </c>
      <c r="M443" s="222" t="b">
        <v>0</v>
      </c>
      <c r="N443" s="222" t="b">
        <v>0</v>
      </c>
      <c r="O443" s="222" t="b">
        <v>0</v>
      </c>
      <c r="P443" s="222" t="b">
        <v>0</v>
      </c>
      <c r="Q443" s="222" t="b">
        <v>0</v>
      </c>
      <c r="R443" s="222" t="b">
        <v>0</v>
      </c>
      <c r="S443" s="222" t="b">
        <v>0</v>
      </c>
      <c r="T443" s="222" t="b">
        <v>0</v>
      </c>
      <c r="U443" s="222" t="b">
        <v>0</v>
      </c>
      <c r="V443" s="222" t="b">
        <v>0</v>
      </c>
      <c r="W443" s="222" t="b">
        <v>0</v>
      </c>
      <c r="X443" s="222" t="b">
        <v>0</v>
      </c>
      <c r="Y443" s="222" t="b">
        <v>0</v>
      </c>
      <c r="Z443" s="222" t="b">
        <v>0</v>
      </c>
      <c r="AA443" s="222" t="b">
        <v>0</v>
      </c>
    </row>
    <row r="444" spans="1:27" ht="13.2">
      <c r="A444" s="222" t="s">
        <v>993</v>
      </c>
      <c r="B444" s="222" t="b">
        <v>0</v>
      </c>
      <c r="C444" s="222" t="b">
        <v>0</v>
      </c>
      <c r="D444" s="222" t="b">
        <v>0</v>
      </c>
      <c r="E444" s="222" t="b">
        <v>0</v>
      </c>
      <c r="F444" s="222" t="b">
        <v>0</v>
      </c>
      <c r="G444" s="222" t="b">
        <v>0</v>
      </c>
      <c r="H444" s="222" t="b">
        <v>0</v>
      </c>
      <c r="I444" s="222" t="b">
        <v>0</v>
      </c>
      <c r="J444" s="222" t="b">
        <v>0</v>
      </c>
      <c r="K444" s="222" t="b">
        <v>0</v>
      </c>
      <c r="L444" s="222" t="b">
        <v>0</v>
      </c>
      <c r="M444" s="222" t="b">
        <v>0</v>
      </c>
      <c r="N444" s="222" t="b">
        <v>0</v>
      </c>
      <c r="O444" s="222" t="b">
        <v>0</v>
      </c>
      <c r="P444" s="222" t="b">
        <v>0</v>
      </c>
      <c r="Q444" s="222" t="b">
        <v>0</v>
      </c>
      <c r="R444" s="222" t="b">
        <v>0</v>
      </c>
      <c r="S444" s="222" t="b">
        <v>0</v>
      </c>
      <c r="T444" s="222" t="b">
        <v>0</v>
      </c>
      <c r="U444" s="222" t="b">
        <v>0</v>
      </c>
      <c r="V444" s="222" t="b">
        <v>0</v>
      </c>
      <c r="W444" s="222" t="b">
        <v>0</v>
      </c>
      <c r="X444" s="222" t="b">
        <v>0</v>
      </c>
      <c r="Y444" s="222" t="b">
        <v>0</v>
      </c>
      <c r="Z444" s="222" t="b">
        <v>0</v>
      </c>
      <c r="AA444" s="222" t="b">
        <v>0</v>
      </c>
    </row>
    <row r="445" spans="1:27" ht="13.2">
      <c r="A445" s="222" t="s">
        <v>994</v>
      </c>
      <c r="B445" s="222" t="b">
        <v>0</v>
      </c>
      <c r="C445" s="222" t="b">
        <v>0</v>
      </c>
      <c r="D445" s="222" t="b">
        <v>0</v>
      </c>
      <c r="E445" s="222" t="b">
        <v>0</v>
      </c>
      <c r="F445" s="222" t="b">
        <v>0</v>
      </c>
      <c r="G445" s="222" t="b">
        <v>0</v>
      </c>
      <c r="H445" s="222" t="b">
        <v>0</v>
      </c>
      <c r="I445" s="222" t="b">
        <v>0</v>
      </c>
      <c r="J445" s="222" t="b">
        <v>0</v>
      </c>
      <c r="K445" s="222" t="b">
        <v>0</v>
      </c>
      <c r="L445" s="222" t="b">
        <v>0</v>
      </c>
      <c r="M445" s="222" t="b">
        <v>0</v>
      </c>
      <c r="N445" s="222" t="b">
        <v>0</v>
      </c>
      <c r="O445" s="222" t="b">
        <v>0</v>
      </c>
      <c r="P445" s="222" t="b">
        <v>0</v>
      </c>
      <c r="Q445" s="222" t="b">
        <v>0</v>
      </c>
      <c r="R445" s="222" t="b">
        <v>0</v>
      </c>
      <c r="S445" s="222" t="b">
        <v>0</v>
      </c>
      <c r="T445" s="222" t="b">
        <v>0</v>
      </c>
      <c r="U445" s="222" t="b">
        <v>0</v>
      </c>
      <c r="V445" s="222" t="b">
        <v>0</v>
      </c>
      <c r="W445" s="222" t="b">
        <v>0</v>
      </c>
      <c r="X445" s="222" t="b">
        <v>0</v>
      </c>
      <c r="Y445" s="222" t="b">
        <v>0</v>
      </c>
      <c r="Z445" s="222" t="b">
        <v>0</v>
      </c>
      <c r="AA445" s="222" t="b">
        <v>0</v>
      </c>
    </row>
    <row r="446" spans="1:27" ht="13.2">
      <c r="A446" s="222" t="s">
        <v>995</v>
      </c>
      <c r="B446" s="222" t="b">
        <v>0</v>
      </c>
      <c r="C446" s="222" t="b">
        <v>0</v>
      </c>
      <c r="D446" s="222" t="b">
        <v>0</v>
      </c>
      <c r="E446" s="222" t="b">
        <v>0</v>
      </c>
      <c r="F446" s="222" t="b">
        <v>0</v>
      </c>
      <c r="G446" s="222" t="b">
        <v>0</v>
      </c>
      <c r="H446" s="222" t="b">
        <v>0</v>
      </c>
      <c r="I446" s="222" t="b">
        <v>0</v>
      </c>
      <c r="J446" s="222" t="b">
        <v>0</v>
      </c>
      <c r="K446" s="222" t="b">
        <v>0</v>
      </c>
      <c r="L446" s="222" t="b">
        <v>0</v>
      </c>
      <c r="M446" s="222" t="b">
        <v>0</v>
      </c>
      <c r="N446" s="222" t="b">
        <v>0</v>
      </c>
      <c r="O446" s="222" t="b">
        <v>0</v>
      </c>
      <c r="P446" s="222" t="b">
        <v>0</v>
      </c>
      <c r="Q446" s="222" t="b">
        <v>0</v>
      </c>
      <c r="R446" s="222" t="b">
        <v>0</v>
      </c>
      <c r="S446" s="222" t="b">
        <v>0</v>
      </c>
      <c r="T446" s="222" t="b">
        <v>0</v>
      </c>
      <c r="U446" s="222" t="b">
        <v>0</v>
      </c>
      <c r="V446" s="222" t="b">
        <v>0</v>
      </c>
      <c r="W446" s="222" t="b">
        <v>0</v>
      </c>
      <c r="X446" s="222" t="b">
        <v>0</v>
      </c>
      <c r="Y446" s="222" t="b">
        <v>0</v>
      </c>
      <c r="Z446" s="222" t="b">
        <v>0</v>
      </c>
      <c r="AA446" s="222" t="b">
        <v>0</v>
      </c>
    </row>
    <row r="447" spans="1:27" ht="13.2">
      <c r="A447" s="222" t="s">
        <v>996</v>
      </c>
      <c r="B447" s="222" t="b">
        <v>0</v>
      </c>
      <c r="C447" s="222" t="b">
        <v>0</v>
      </c>
      <c r="D447" s="222" t="b">
        <v>0</v>
      </c>
      <c r="E447" s="222" t="b">
        <v>0</v>
      </c>
      <c r="F447" s="222" t="b">
        <v>0</v>
      </c>
      <c r="G447" s="222" t="b">
        <v>0</v>
      </c>
      <c r="H447" s="222" t="b">
        <v>0</v>
      </c>
      <c r="I447" s="222" t="b">
        <v>0</v>
      </c>
      <c r="J447" s="222" t="b">
        <v>0</v>
      </c>
      <c r="K447" s="222" t="b">
        <v>0</v>
      </c>
      <c r="L447" s="222" t="b">
        <v>0</v>
      </c>
      <c r="M447" s="222" t="b">
        <v>0</v>
      </c>
      <c r="N447" s="222" t="b">
        <v>0</v>
      </c>
      <c r="O447" s="222" t="b">
        <v>0</v>
      </c>
      <c r="P447" s="222" t="b">
        <v>0</v>
      </c>
      <c r="Q447" s="222" t="b">
        <v>0</v>
      </c>
      <c r="R447" s="222" t="b">
        <v>0</v>
      </c>
      <c r="S447" s="222" t="b">
        <v>0</v>
      </c>
      <c r="T447" s="222" t="b">
        <v>0</v>
      </c>
      <c r="U447" s="222" t="b">
        <v>0</v>
      </c>
      <c r="V447" s="222" t="b">
        <v>0</v>
      </c>
      <c r="W447" s="222" t="b">
        <v>0</v>
      </c>
      <c r="X447" s="222" t="b">
        <v>0</v>
      </c>
      <c r="Y447" s="222" t="b">
        <v>0</v>
      </c>
      <c r="Z447" s="222" t="b">
        <v>0</v>
      </c>
      <c r="AA447" s="222" t="b">
        <v>0</v>
      </c>
    </row>
    <row r="448" spans="1:27" ht="13.2">
      <c r="A448" s="222" t="s">
        <v>997</v>
      </c>
      <c r="B448" s="222" t="b">
        <v>0</v>
      </c>
      <c r="C448" s="222" t="b">
        <v>0</v>
      </c>
      <c r="D448" s="222" t="b">
        <v>0</v>
      </c>
      <c r="E448" s="222" t="b">
        <v>0</v>
      </c>
      <c r="F448" s="222" t="b">
        <v>0</v>
      </c>
      <c r="G448" s="222" t="b">
        <v>0</v>
      </c>
      <c r="H448" s="222" t="b">
        <v>0</v>
      </c>
      <c r="I448" s="222" t="b">
        <v>0</v>
      </c>
      <c r="J448" s="222" t="b">
        <v>0</v>
      </c>
      <c r="K448" s="222" t="b">
        <v>0</v>
      </c>
      <c r="L448" s="222" t="b">
        <v>0</v>
      </c>
      <c r="M448" s="222" t="b">
        <v>0</v>
      </c>
      <c r="N448" s="222" t="b">
        <v>0</v>
      </c>
      <c r="O448" s="222" t="b">
        <v>0</v>
      </c>
      <c r="P448" s="222" t="b">
        <v>0</v>
      </c>
      <c r="Q448" s="222" t="b">
        <v>0</v>
      </c>
      <c r="R448" s="222" t="b">
        <v>0</v>
      </c>
      <c r="S448" s="222" t="b">
        <v>0</v>
      </c>
      <c r="T448" s="222" t="b">
        <v>0</v>
      </c>
      <c r="U448" s="222" t="b">
        <v>0</v>
      </c>
      <c r="V448" s="222" t="b">
        <v>0</v>
      </c>
      <c r="W448" s="222" t="b">
        <v>0</v>
      </c>
      <c r="X448" s="222" t="b">
        <v>0</v>
      </c>
      <c r="Y448" s="222" t="b">
        <v>0</v>
      </c>
      <c r="Z448" s="222" t="b">
        <v>0</v>
      </c>
      <c r="AA448" s="222" t="b">
        <v>0</v>
      </c>
    </row>
    <row r="449" spans="1:27" ht="13.2">
      <c r="A449" s="222" t="s">
        <v>998</v>
      </c>
      <c r="B449" s="222" t="b">
        <v>0</v>
      </c>
      <c r="C449" s="222" t="b">
        <v>0</v>
      </c>
      <c r="D449" s="222" t="b">
        <v>0</v>
      </c>
      <c r="E449" s="222" t="b">
        <v>0</v>
      </c>
      <c r="F449" s="222" t="b">
        <v>0</v>
      </c>
      <c r="G449" s="222" t="b">
        <v>0</v>
      </c>
      <c r="H449" s="222" t="b">
        <v>0</v>
      </c>
      <c r="I449" s="222" t="b">
        <v>0</v>
      </c>
      <c r="J449" s="222" t="b">
        <v>0</v>
      </c>
      <c r="K449" s="222" t="b">
        <v>0</v>
      </c>
      <c r="L449" s="222" t="b">
        <v>0</v>
      </c>
      <c r="M449" s="222" t="b">
        <v>0</v>
      </c>
      <c r="N449" s="222" t="b">
        <v>0</v>
      </c>
      <c r="O449" s="222" t="b">
        <v>0</v>
      </c>
      <c r="P449" s="222" t="b">
        <v>0</v>
      </c>
      <c r="Q449" s="222" t="b">
        <v>0</v>
      </c>
      <c r="R449" s="222" t="b">
        <v>0</v>
      </c>
      <c r="S449" s="222" t="b">
        <v>0</v>
      </c>
      <c r="T449" s="222" t="b">
        <v>0</v>
      </c>
      <c r="U449" s="222" t="b">
        <v>0</v>
      </c>
      <c r="V449" s="222" t="b">
        <v>0</v>
      </c>
      <c r="W449" s="222" t="b">
        <v>0</v>
      </c>
      <c r="X449" s="222" t="b">
        <v>0</v>
      </c>
      <c r="Y449" s="222" t="b">
        <v>0</v>
      </c>
      <c r="Z449" s="222" t="b">
        <v>0</v>
      </c>
      <c r="AA449" s="222" t="b">
        <v>0</v>
      </c>
    </row>
    <row r="450" spans="1:27" ht="13.2">
      <c r="A450" s="222" t="s">
        <v>999</v>
      </c>
      <c r="B450" s="222" t="b">
        <v>0</v>
      </c>
      <c r="C450" s="222" t="b">
        <v>0</v>
      </c>
      <c r="D450" s="222" t="b">
        <v>0</v>
      </c>
      <c r="E450" s="222" t="b">
        <v>0</v>
      </c>
      <c r="F450" s="222" t="b">
        <v>0</v>
      </c>
      <c r="G450" s="222" t="b">
        <v>0</v>
      </c>
      <c r="H450" s="222" t="b">
        <v>0</v>
      </c>
      <c r="I450" s="222" t="b">
        <v>0</v>
      </c>
      <c r="J450" s="222" t="b">
        <v>0</v>
      </c>
      <c r="K450" s="222" t="b">
        <v>0</v>
      </c>
      <c r="L450" s="222" t="b">
        <v>0</v>
      </c>
      <c r="M450" s="222" t="b">
        <v>0</v>
      </c>
      <c r="N450" s="222" t="b">
        <v>0</v>
      </c>
      <c r="O450" s="222" t="b">
        <v>0</v>
      </c>
      <c r="P450" s="222" t="b">
        <v>0</v>
      </c>
      <c r="Q450" s="222" t="b">
        <v>0</v>
      </c>
      <c r="R450" s="222" t="b">
        <v>0</v>
      </c>
      <c r="S450" s="222" t="b">
        <v>0</v>
      </c>
      <c r="T450" s="222" t="b">
        <v>0</v>
      </c>
      <c r="U450" s="222" t="b">
        <v>0</v>
      </c>
      <c r="V450" s="222" t="b">
        <v>0</v>
      </c>
      <c r="W450" s="222" t="b">
        <v>0</v>
      </c>
      <c r="X450" s="222" t="b">
        <v>0</v>
      </c>
      <c r="Y450" s="222" t="b">
        <v>0</v>
      </c>
      <c r="Z450" s="222" t="b">
        <v>0</v>
      </c>
      <c r="AA450" s="222" t="b">
        <v>0</v>
      </c>
    </row>
    <row r="451" spans="1:27" ht="13.2">
      <c r="A451" s="222" t="s">
        <v>1000</v>
      </c>
      <c r="B451" s="222" t="b">
        <v>0</v>
      </c>
      <c r="C451" s="222" t="b">
        <v>0</v>
      </c>
      <c r="D451" s="222" t="b">
        <v>0</v>
      </c>
      <c r="E451" s="222" t="b">
        <v>0</v>
      </c>
      <c r="F451" s="222" t="b">
        <v>0</v>
      </c>
      <c r="G451" s="222" t="b">
        <v>0</v>
      </c>
      <c r="H451" s="222" t="b">
        <v>0</v>
      </c>
      <c r="I451" s="222" t="b">
        <v>0</v>
      </c>
      <c r="J451" s="222" t="b">
        <v>0</v>
      </c>
      <c r="K451" s="222" t="b">
        <v>0</v>
      </c>
      <c r="L451" s="222" t="b">
        <v>0</v>
      </c>
      <c r="M451" s="222" t="b">
        <v>0</v>
      </c>
      <c r="N451" s="222" t="b">
        <v>0</v>
      </c>
      <c r="O451" s="222" t="b">
        <v>0</v>
      </c>
      <c r="P451" s="222" t="b">
        <v>0</v>
      </c>
      <c r="Q451" s="222" t="b">
        <v>0</v>
      </c>
      <c r="R451" s="222" t="b">
        <v>0</v>
      </c>
      <c r="S451" s="222" t="b">
        <v>0</v>
      </c>
      <c r="T451" s="222" t="b">
        <v>0</v>
      </c>
      <c r="U451" s="222" t="b">
        <v>0</v>
      </c>
      <c r="V451" s="222" t="b">
        <v>0</v>
      </c>
      <c r="W451" s="222" t="b">
        <v>0</v>
      </c>
      <c r="X451" s="222" t="b">
        <v>0</v>
      </c>
      <c r="Y451" s="222" t="b">
        <v>0</v>
      </c>
      <c r="Z451" s="222" t="b">
        <v>0</v>
      </c>
      <c r="AA451" s="222" t="b">
        <v>0</v>
      </c>
    </row>
    <row r="452" spans="1:27" ht="13.2">
      <c r="A452" s="222" t="s">
        <v>1001</v>
      </c>
      <c r="B452" s="222" t="b">
        <v>0</v>
      </c>
      <c r="C452" s="222" t="b">
        <v>0</v>
      </c>
      <c r="D452" s="222" t="b">
        <v>0</v>
      </c>
      <c r="E452" s="222" t="b">
        <v>0</v>
      </c>
      <c r="F452" s="222" t="b">
        <v>0</v>
      </c>
      <c r="G452" s="222" t="b">
        <v>0</v>
      </c>
      <c r="H452" s="222" t="b">
        <v>0</v>
      </c>
      <c r="I452" s="222" t="b">
        <v>0</v>
      </c>
      <c r="J452" s="222" t="b">
        <v>0</v>
      </c>
      <c r="K452" s="222" t="b">
        <v>0</v>
      </c>
      <c r="L452" s="222" t="b">
        <v>0</v>
      </c>
      <c r="M452" s="222" t="b">
        <v>0</v>
      </c>
      <c r="N452" s="222" t="b">
        <v>0</v>
      </c>
      <c r="O452" s="222" t="b">
        <v>0</v>
      </c>
      <c r="P452" s="222" t="b">
        <v>0</v>
      </c>
      <c r="Q452" s="222" t="b">
        <v>0</v>
      </c>
      <c r="R452" s="222" t="b">
        <v>0</v>
      </c>
      <c r="S452" s="222" t="b">
        <v>0</v>
      </c>
      <c r="T452" s="222" t="b">
        <v>0</v>
      </c>
      <c r="U452" s="222" t="b">
        <v>0</v>
      </c>
      <c r="V452" s="222" t="b">
        <v>0</v>
      </c>
      <c r="W452" s="222" t="b">
        <v>0</v>
      </c>
      <c r="X452" s="222" t="b">
        <v>0</v>
      </c>
      <c r="Y452" s="222" t="b">
        <v>0</v>
      </c>
      <c r="Z452" s="222" t="b">
        <v>0</v>
      </c>
      <c r="AA452" s="222" t="b">
        <v>0</v>
      </c>
    </row>
    <row r="453" spans="1:27" ht="13.2">
      <c r="A453" s="222" t="s">
        <v>1002</v>
      </c>
      <c r="B453" s="222" t="b">
        <v>0</v>
      </c>
      <c r="C453" s="222" t="b">
        <v>0</v>
      </c>
      <c r="D453" s="222" t="b">
        <v>0</v>
      </c>
      <c r="E453" s="222" t="b">
        <v>0</v>
      </c>
      <c r="F453" s="222" t="b">
        <v>0</v>
      </c>
      <c r="G453" s="222" t="b">
        <v>0</v>
      </c>
      <c r="H453" s="222" t="b">
        <v>0</v>
      </c>
      <c r="I453" s="222" t="b">
        <v>0</v>
      </c>
      <c r="J453" s="222" t="b">
        <v>0</v>
      </c>
      <c r="K453" s="222" t="b">
        <v>0</v>
      </c>
      <c r="L453" s="222" t="b">
        <v>0</v>
      </c>
      <c r="M453" s="222" t="b">
        <v>0</v>
      </c>
      <c r="N453" s="222" t="b">
        <v>0</v>
      </c>
      <c r="O453" s="222" t="b">
        <v>0</v>
      </c>
      <c r="P453" s="222" t="b">
        <v>0</v>
      </c>
      <c r="Q453" s="222" t="b">
        <v>0</v>
      </c>
      <c r="R453" s="222" t="b">
        <v>0</v>
      </c>
      <c r="S453" s="222" t="b">
        <v>0</v>
      </c>
      <c r="T453" s="222" t="b">
        <v>0</v>
      </c>
      <c r="U453" s="222" t="b">
        <v>0</v>
      </c>
      <c r="V453" s="222" t="b">
        <v>0</v>
      </c>
      <c r="W453" s="222" t="b">
        <v>0</v>
      </c>
      <c r="X453" s="222" t="b">
        <v>0</v>
      </c>
      <c r="Y453" s="222" t="b">
        <v>0</v>
      </c>
      <c r="Z453" s="222" t="b">
        <v>0</v>
      </c>
      <c r="AA453" s="222" t="b">
        <v>0</v>
      </c>
    </row>
    <row r="454" spans="1:27" ht="13.2">
      <c r="A454" s="222" t="s">
        <v>1003</v>
      </c>
      <c r="B454" s="222" t="b">
        <v>0</v>
      </c>
      <c r="C454" s="222" t="b">
        <v>0</v>
      </c>
      <c r="D454" s="222" t="b">
        <v>0</v>
      </c>
      <c r="E454" s="222" t="b">
        <v>0</v>
      </c>
      <c r="F454" s="222" t="b">
        <v>0</v>
      </c>
      <c r="G454" s="222" t="b">
        <v>0</v>
      </c>
      <c r="H454" s="222" t="b">
        <v>0</v>
      </c>
      <c r="I454" s="222" t="b">
        <v>0</v>
      </c>
      <c r="J454" s="222" t="b">
        <v>0</v>
      </c>
      <c r="K454" s="222" t="b">
        <v>0</v>
      </c>
      <c r="L454" s="222" t="b">
        <v>0</v>
      </c>
      <c r="M454" s="222" t="b">
        <v>0</v>
      </c>
      <c r="N454" s="222" t="b">
        <v>0</v>
      </c>
      <c r="O454" s="222" t="b">
        <v>0</v>
      </c>
      <c r="P454" s="222" t="b">
        <v>0</v>
      </c>
      <c r="Q454" s="222" t="b">
        <v>0</v>
      </c>
      <c r="R454" s="222" t="b">
        <v>0</v>
      </c>
      <c r="S454" s="222" t="b">
        <v>0</v>
      </c>
      <c r="T454" s="222" t="b">
        <v>0</v>
      </c>
      <c r="U454" s="222" t="b">
        <v>0</v>
      </c>
      <c r="V454" s="222" t="b">
        <v>0</v>
      </c>
      <c r="W454" s="222" t="b">
        <v>0</v>
      </c>
      <c r="X454" s="222" t="b">
        <v>0</v>
      </c>
      <c r="Y454" s="222" t="b">
        <v>0</v>
      </c>
      <c r="Z454" s="222" t="b">
        <v>0</v>
      </c>
      <c r="AA454" s="222" t="b">
        <v>0</v>
      </c>
    </row>
    <row r="455" spans="1:27" ht="13.2">
      <c r="A455" s="222" t="s">
        <v>1004</v>
      </c>
      <c r="B455" s="222" t="b">
        <v>0</v>
      </c>
      <c r="C455" s="222" t="b">
        <v>0</v>
      </c>
      <c r="D455" s="222" t="b">
        <v>0</v>
      </c>
      <c r="E455" s="222" t="b">
        <v>0</v>
      </c>
      <c r="F455" s="222" t="b">
        <v>0</v>
      </c>
      <c r="G455" s="222" t="b">
        <v>0</v>
      </c>
      <c r="H455" s="222" t="b">
        <v>0</v>
      </c>
      <c r="I455" s="222" t="b">
        <v>0</v>
      </c>
      <c r="J455" s="222" t="b">
        <v>0</v>
      </c>
      <c r="K455" s="222" t="b">
        <v>0</v>
      </c>
      <c r="L455" s="222" t="b">
        <v>0</v>
      </c>
      <c r="M455" s="222" t="b">
        <v>0</v>
      </c>
      <c r="N455" s="222" t="b">
        <v>0</v>
      </c>
      <c r="O455" s="222" t="b">
        <v>0</v>
      </c>
      <c r="P455" s="222" t="b">
        <v>0</v>
      </c>
      <c r="Q455" s="222" t="b">
        <v>0</v>
      </c>
      <c r="R455" s="222" t="b">
        <v>0</v>
      </c>
      <c r="S455" s="222" t="b">
        <v>0</v>
      </c>
      <c r="T455" s="222" t="b">
        <v>0</v>
      </c>
      <c r="U455" s="222" t="b">
        <v>0</v>
      </c>
      <c r="V455" s="222" t="b">
        <v>0</v>
      </c>
      <c r="W455" s="222" t="b">
        <v>0</v>
      </c>
      <c r="X455" s="222" t="b">
        <v>0</v>
      </c>
      <c r="Y455" s="222" t="b">
        <v>0</v>
      </c>
      <c r="Z455" s="222" t="b">
        <v>0</v>
      </c>
      <c r="AA455" s="222" t="b">
        <v>0</v>
      </c>
    </row>
    <row r="456" spans="1:27" ht="13.2">
      <c r="A456" s="222" t="s">
        <v>1005</v>
      </c>
      <c r="B456" s="222" t="b">
        <v>0</v>
      </c>
      <c r="C456" s="222" t="b">
        <v>0</v>
      </c>
      <c r="D456" s="222" t="b">
        <v>0</v>
      </c>
      <c r="E456" s="222" t="b">
        <v>0</v>
      </c>
      <c r="F456" s="222" t="b">
        <v>0</v>
      </c>
      <c r="G456" s="222" t="b">
        <v>0</v>
      </c>
      <c r="H456" s="222" t="b">
        <v>0</v>
      </c>
      <c r="I456" s="222" t="b">
        <v>0</v>
      </c>
      <c r="J456" s="222" t="b">
        <v>0</v>
      </c>
      <c r="K456" s="222" t="b">
        <v>0</v>
      </c>
      <c r="L456" s="222" t="b">
        <v>0</v>
      </c>
      <c r="M456" s="222" t="b">
        <v>0</v>
      </c>
      <c r="N456" s="222" t="b">
        <v>0</v>
      </c>
      <c r="O456" s="222" t="b">
        <v>0</v>
      </c>
      <c r="P456" s="222" t="b">
        <v>0</v>
      </c>
      <c r="Q456" s="222" t="b">
        <v>0</v>
      </c>
      <c r="R456" s="222" t="b">
        <v>0</v>
      </c>
      <c r="S456" s="222" t="b">
        <v>0</v>
      </c>
      <c r="T456" s="222" t="b">
        <v>0</v>
      </c>
      <c r="U456" s="222" t="b">
        <v>0</v>
      </c>
      <c r="V456" s="222" t="b">
        <v>0</v>
      </c>
      <c r="W456" s="222" t="b">
        <v>0</v>
      </c>
      <c r="X456" s="222" t="b">
        <v>0</v>
      </c>
      <c r="Y456" s="222" t="b">
        <v>0</v>
      </c>
      <c r="Z456" s="222" t="b">
        <v>0</v>
      </c>
      <c r="AA456" s="222" t="b">
        <v>0</v>
      </c>
    </row>
    <row r="457" spans="1:27" ht="13.2">
      <c r="A457" s="222" t="s">
        <v>1006</v>
      </c>
      <c r="B457" s="222" t="b">
        <v>0</v>
      </c>
      <c r="C457" s="222" t="b">
        <v>0</v>
      </c>
      <c r="D457" s="222" t="b">
        <v>0</v>
      </c>
      <c r="E457" s="222" t="b">
        <v>0</v>
      </c>
      <c r="F457" s="222" t="b">
        <v>0</v>
      </c>
      <c r="G457" s="222" t="b">
        <v>0</v>
      </c>
      <c r="H457" s="222" t="b">
        <v>0</v>
      </c>
      <c r="I457" s="222" t="b">
        <v>0</v>
      </c>
      <c r="J457" s="222" t="b">
        <v>0</v>
      </c>
      <c r="K457" s="222" t="b">
        <v>0</v>
      </c>
      <c r="L457" s="222" t="b">
        <v>0</v>
      </c>
      <c r="M457" s="222" t="b">
        <v>0</v>
      </c>
      <c r="N457" s="222" t="b">
        <v>0</v>
      </c>
      <c r="O457" s="222" t="b">
        <v>0</v>
      </c>
      <c r="P457" s="222" t="b">
        <v>0</v>
      </c>
      <c r="Q457" s="222" t="b">
        <v>0</v>
      </c>
      <c r="R457" s="222" t="b">
        <v>0</v>
      </c>
      <c r="S457" s="222" t="b">
        <v>0</v>
      </c>
      <c r="T457" s="222" t="b">
        <v>0</v>
      </c>
      <c r="U457" s="222" t="b">
        <v>0</v>
      </c>
      <c r="V457" s="222" t="b">
        <v>0</v>
      </c>
      <c r="W457" s="222" t="b">
        <v>0</v>
      </c>
      <c r="X457" s="222" t="b">
        <v>0</v>
      </c>
      <c r="Y457" s="222" t="b">
        <v>0</v>
      </c>
      <c r="Z457" s="222" t="b">
        <v>0</v>
      </c>
      <c r="AA457" s="222" t="b">
        <v>0</v>
      </c>
    </row>
    <row r="458" spans="1:27" ht="13.2">
      <c r="A458" s="222" t="s">
        <v>1007</v>
      </c>
      <c r="B458" s="222" t="b">
        <v>0</v>
      </c>
      <c r="C458" s="222" t="b">
        <v>0</v>
      </c>
      <c r="D458" s="222" t="b">
        <v>0</v>
      </c>
      <c r="E458" s="222" t="b">
        <v>0</v>
      </c>
      <c r="F458" s="222" t="b">
        <v>0</v>
      </c>
      <c r="G458" s="222" t="b">
        <v>0</v>
      </c>
      <c r="H458" s="222" t="b">
        <v>0</v>
      </c>
      <c r="I458" s="222" t="b">
        <v>0</v>
      </c>
      <c r="J458" s="222" t="b">
        <v>0</v>
      </c>
      <c r="K458" s="222" t="b">
        <v>0</v>
      </c>
      <c r="L458" s="222" t="b">
        <v>0</v>
      </c>
      <c r="M458" s="222" t="b">
        <v>0</v>
      </c>
      <c r="N458" s="222" t="b">
        <v>0</v>
      </c>
      <c r="O458" s="222" t="b">
        <v>0</v>
      </c>
      <c r="P458" s="222" t="b">
        <v>0</v>
      </c>
      <c r="Q458" s="222" t="b">
        <v>0</v>
      </c>
      <c r="R458" s="222" t="b">
        <v>0</v>
      </c>
      <c r="S458" s="222" t="b">
        <v>0</v>
      </c>
      <c r="T458" s="222" t="b">
        <v>0</v>
      </c>
      <c r="U458" s="222" t="b">
        <v>0</v>
      </c>
      <c r="V458" s="222" t="b">
        <v>0</v>
      </c>
      <c r="W458" s="222" t="b">
        <v>0</v>
      </c>
      <c r="X458" s="222" t="b">
        <v>0</v>
      </c>
      <c r="Y458" s="222" t="b">
        <v>0</v>
      </c>
      <c r="Z458" s="222" t="b">
        <v>0</v>
      </c>
      <c r="AA458" s="222" t="b">
        <v>0</v>
      </c>
    </row>
    <row r="459" spans="1:27" ht="13.2">
      <c r="A459" s="222" t="s">
        <v>1008</v>
      </c>
      <c r="B459" s="222" t="b">
        <v>0</v>
      </c>
      <c r="C459" s="222" t="b">
        <v>0</v>
      </c>
      <c r="D459" s="222" t="b">
        <v>0</v>
      </c>
      <c r="E459" s="222" t="b">
        <v>0</v>
      </c>
      <c r="F459" s="222" t="b">
        <v>0</v>
      </c>
      <c r="G459" s="222" t="b">
        <v>0</v>
      </c>
      <c r="H459" s="222" t="b">
        <v>0</v>
      </c>
      <c r="I459" s="222" t="b">
        <v>0</v>
      </c>
      <c r="J459" s="222" t="b">
        <v>0</v>
      </c>
      <c r="K459" s="222" t="b">
        <v>0</v>
      </c>
      <c r="L459" s="222" t="b">
        <v>0</v>
      </c>
      <c r="M459" s="222" t="b">
        <v>0</v>
      </c>
      <c r="N459" s="222" t="b">
        <v>0</v>
      </c>
      <c r="O459" s="222" t="b">
        <v>0</v>
      </c>
      <c r="P459" s="222" t="b">
        <v>0</v>
      </c>
      <c r="Q459" s="222" t="b">
        <v>0</v>
      </c>
      <c r="R459" s="222" t="b">
        <v>0</v>
      </c>
      <c r="S459" s="222" t="b">
        <v>0</v>
      </c>
      <c r="T459" s="222" t="b">
        <v>0</v>
      </c>
      <c r="U459" s="222" t="b">
        <v>0</v>
      </c>
      <c r="V459" s="222" t="b">
        <v>0</v>
      </c>
      <c r="W459" s="222" t="b">
        <v>0</v>
      </c>
      <c r="X459" s="222" t="b">
        <v>0</v>
      </c>
      <c r="Y459" s="222" t="b">
        <v>0</v>
      </c>
      <c r="Z459" s="222" t="b">
        <v>0</v>
      </c>
      <c r="AA459" s="222" t="b">
        <v>0</v>
      </c>
    </row>
    <row r="460" spans="1:27" ht="13.2">
      <c r="A460" s="222" t="s">
        <v>1009</v>
      </c>
      <c r="B460" s="222" t="b">
        <v>0</v>
      </c>
      <c r="C460" s="222" t="b">
        <v>0</v>
      </c>
      <c r="D460" s="222" t="b">
        <v>0</v>
      </c>
      <c r="E460" s="222" t="b">
        <v>0</v>
      </c>
      <c r="F460" s="222" t="b">
        <v>0</v>
      </c>
      <c r="G460" s="222" t="b">
        <v>0</v>
      </c>
      <c r="H460" s="222" t="b">
        <v>0</v>
      </c>
      <c r="I460" s="222" t="b">
        <v>0</v>
      </c>
      <c r="J460" s="222" t="b">
        <v>0</v>
      </c>
      <c r="K460" s="222" t="b">
        <v>0</v>
      </c>
      <c r="L460" s="222" t="b">
        <v>0</v>
      </c>
      <c r="M460" s="222" t="b">
        <v>0</v>
      </c>
      <c r="N460" s="222" t="b">
        <v>0</v>
      </c>
      <c r="O460" s="222" t="b">
        <v>0</v>
      </c>
      <c r="P460" s="222" t="b">
        <v>0</v>
      </c>
      <c r="Q460" s="222" t="b">
        <v>0</v>
      </c>
      <c r="R460" s="222" t="b">
        <v>0</v>
      </c>
      <c r="S460" s="222" t="b">
        <v>0</v>
      </c>
      <c r="T460" s="222" t="b">
        <v>0</v>
      </c>
      <c r="U460" s="222" t="b">
        <v>0</v>
      </c>
      <c r="V460" s="222" t="b">
        <v>0</v>
      </c>
      <c r="W460" s="222" t="b">
        <v>0</v>
      </c>
      <c r="X460" s="222" t="b">
        <v>0</v>
      </c>
      <c r="Y460" s="222" t="b">
        <v>0</v>
      </c>
      <c r="Z460" s="222" t="b">
        <v>0</v>
      </c>
      <c r="AA460" s="222" t="b">
        <v>0</v>
      </c>
    </row>
    <row r="461" spans="1:27" ht="13.2">
      <c r="A461" s="222" t="s">
        <v>120</v>
      </c>
      <c r="B461" s="222" t="b">
        <v>0</v>
      </c>
      <c r="C461" s="222" t="b">
        <v>0</v>
      </c>
      <c r="D461" s="222" t="b">
        <v>0</v>
      </c>
      <c r="E461" s="222" t="b">
        <v>0</v>
      </c>
      <c r="F461" s="222" t="b">
        <v>0</v>
      </c>
      <c r="G461" s="222" t="b">
        <v>0</v>
      </c>
      <c r="H461" s="222" t="b">
        <v>0</v>
      </c>
      <c r="I461" s="222" t="b">
        <v>0</v>
      </c>
      <c r="J461" s="222" t="b">
        <v>0</v>
      </c>
      <c r="K461" s="222" t="b">
        <v>0</v>
      </c>
      <c r="L461" s="222" t="b">
        <v>0</v>
      </c>
      <c r="M461" s="222" t="b">
        <v>0</v>
      </c>
      <c r="N461" s="222" t="b">
        <v>0</v>
      </c>
      <c r="O461" s="222" t="b">
        <v>0</v>
      </c>
      <c r="P461" s="222" t="b">
        <v>0</v>
      </c>
      <c r="Q461" s="222" t="b">
        <v>0</v>
      </c>
      <c r="R461" s="222" t="b">
        <v>0</v>
      </c>
      <c r="S461" s="222" t="b">
        <v>0</v>
      </c>
      <c r="T461" s="222" t="b">
        <v>0</v>
      </c>
      <c r="U461" s="222" t="b">
        <v>0</v>
      </c>
      <c r="V461" s="222" t="b">
        <v>0</v>
      </c>
      <c r="W461" s="222" t="b">
        <v>0</v>
      </c>
      <c r="X461" s="222" t="b">
        <v>0</v>
      </c>
      <c r="Y461" s="222" t="b">
        <v>0</v>
      </c>
      <c r="Z461" s="222" t="b">
        <v>0</v>
      </c>
      <c r="AA461" s="222" t="b">
        <v>0</v>
      </c>
    </row>
    <row r="462" spans="1:27" ht="13.2">
      <c r="A462" s="222" t="s">
        <v>1010</v>
      </c>
      <c r="B462" s="222" t="b">
        <v>0</v>
      </c>
      <c r="C462" s="222" t="b">
        <v>0</v>
      </c>
      <c r="D462" s="222" t="b">
        <v>0</v>
      </c>
      <c r="E462" s="222" t="b">
        <v>0</v>
      </c>
      <c r="F462" s="222" t="b">
        <v>0</v>
      </c>
      <c r="G462" s="222" t="b">
        <v>0</v>
      </c>
      <c r="H462" s="222" t="b">
        <v>0</v>
      </c>
      <c r="I462" s="222" t="b">
        <v>0</v>
      </c>
      <c r="J462" s="222" t="b">
        <v>0</v>
      </c>
      <c r="K462" s="222" t="b">
        <v>0</v>
      </c>
      <c r="L462" s="222" t="b">
        <v>0</v>
      </c>
      <c r="M462" s="222" t="b">
        <v>0</v>
      </c>
      <c r="N462" s="222" t="b">
        <v>0</v>
      </c>
      <c r="O462" s="222" t="b">
        <v>0</v>
      </c>
      <c r="P462" s="222" t="b">
        <v>0</v>
      </c>
      <c r="Q462" s="222" t="b">
        <v>0</v>
      </c>
      <c r="R462" s="222" t="b">
        <v>0</v>
      </c>
      <c r="S462" s="222" t="b">
        <v>0</v>
      </c>
      <c r="T462" s="222" t="b">
        <v>0</v>
      </c>
      <c r="U462" s="222" t="b">
        <v>0</v>
      </c>
      <c r="V462" s="222" t="b">
        <v>0</v>
      </c>
      <c r="W462" s="222" t="b">
        <v>0</v>
      </c>
      <c r="X462" s="222" t="b">
        <v>0</v>
      </c>
      <c r="Y462" s="222" t="b">
        <v>0</v>
      </c>
      <c r="Z462" s="222" t="b">
        <v>0</v>
      </c>
      <c r="AA462" s="222" t="b">
        <v>0</v>
      </c>
    </row>
    <row r="463" spans="1:27" ht="13.2">
      <c r="A463" s="222" t="s">
        <v>1011</v>
      </c>
      <c r="B463" s="222" t="b">
        <v>0</v>
      </c>
      <c r="C463" s="222" t="b">
        <v>0</v>
      </c>
      <c r="D463" s="222" t="b">
        <v>0</v>
      </c>
      <c r="E463" s="222" t="b">
        <v>0</v>
      </c>
      <c r="F463" s="222" t="b">
        <v>0</v>
      </c>
      <c r="G463" s="222" t="b">
        <v>0</v>
      </c>
      <c r="H463" s="222" t="b">
        <v>0</v>
      </c>
      <c r="I463" s="222" t="b">
        <v>0</v>
      </c>
      <c r="J463" s="222" t="b">
        <v>0</v>
      </c>
      <c r="K463" s="222" t="b">
        <v>0</v>
      </c>
      <c r="L463" s="222" t="b">
        <v>0</v>
      </c>
      <c r="M463" s="222" t="b">
        <v>0</v>
      </c>
      <c r="N463" s="222" t="b">
        <v>0</v>
      </c>
      <c r="O463" s="222" t="b">
        <v>0</v>
      </c>
      <c r="P463" s="222" t="b">
        <v>0</v>
      </c>
      <c r="Q463" s="222" t="b">
        <v>0</v>
      </c>
      <c r="R463" s="222" t="b">
        <v>0</v>
      </c>
      <c r="S463" s="222" t="b">
        <v>0</v>
      </c>
      <c r="T463" s="222" t="b">
        <v>0</v>
      </c>
      <c r="U463" s="222" t="b">
        <v>0</v>
      </c>
      <c r="V463" s="222" t="b">
        <v>0</v>
      </c>
      <c r="W463" s="222" t="b">
        <v>0</v>
      </c>
      <c r="X463" s="222" t="b">
        <v>0</v>
      </c>
      <c r="Y463" s="222" t="b">
        <v>0</v>
      </c>
      <c r="Z463" s="222" t="b">
        <v>0</v>
      </c>
      <c r="AA463" s="222" t="b">
        <v>0</v>
      </c>
    </row>
    <row r="464" spans="1:27" ht="13.2">
      <c r="A464" s="222" t="s">
        <v>1012</v>
      </c>
      <c r="B464" s="222" t="b">
        <v>0</v>
      </c>
      <c r="C464" s="222" t="b">
        <v>0</v>
      </c>
      <c r="D464" s="222" t="b">
        <v>0</v>
      </c>
      <c r="E464" s="222" t="b">
        <v>0</v>
      </c>
      <c r="F464" s="222" t="b">
        <v>0</v>
      </c>
      <c r="G464" s="222" t="b">
        <v>0</v>
      </c>
      <c r="H464" s="222" t="b">
        <v>0</v>
      </c>
      <c r="I464" s="222" t="b">
        <v>0</v>
      </c>
      <c r="J464" s="222" t="b">
        <v>0</v>
      </c>
      <c r="K464" s="222" t="b">
        <v>0</v>
      </c>
      <c r="L464" s="222" t="b">
        <v>0</v>
      </c>
      <c r="M464" s="222" t="b">
        <v>0</v>
      </c>
      <c r="N464" s="222" t="b">
        <v>0</v>
      </c>
      <c r="O464" s="222" t="b">
        <v>0</v>
      </c>
      <c r="P464" s="222" t="b">
        <v>0</v>
      </c>
      <c r="Q464" s="222" t="b">
        <v>0</v>
      </c>
      <c r="R464" s="222" t="b">
        <v>0</v>
      </c>
      <c r="S464" s="222" t="b">
        <v>0</v>
      </c>
      <c r="T464" s="222" t="b">
        <v>0</v>
      </c>
      <c r="U464" s="222" t="b">
        <v>0</v>
      </c>
      <c r="V464" s="222" t="b">
        <v>0</v>
      </c>
      <c r="W464" s="222" t="b">
        <v>0</v>
      </c>
      <c r="X464" s="222" t="b">
        <v>0</v>
      </c>
      <c r="Y464" s="222" t="b">
        <v>0</v>
      </c>
      <c r="Z464" s="222" t="b">
        <v>0</v>
      </c>
      <c r="AA464" s="222" t="b">
        <v>0</v>
      </c>
    </row>
    <row r="465" spans="1:27" ht="13.2">
      <c r="A465" s="222" t="s">
        <v>1013</v>
      </c>
      <c r="B465" s="222" t="b">
        <v>0</v>
      </c>
      <c r="C465" s="222" t="b">
        <v>0</v>
      </c>
      <c r="D465" s="222" t="b">
        <v>0</v>
      </c>
      <c r="E465" s="222" t="b">
        <v>0</v>
      </c>
      <c r="F465" s="222" t="b">
        <v>0</v>
      </c>
      <c r="G465" s="222" t="b">
        <v>0</v>
      </c>
      <c r="H465" s="222" t="b">
        <v>0</v>
      </c>
      <c r="I465" s="222" t="b">
        <v>0</v>
      </c>
      <c r="J465" s="222" t="b">
        <v>0</v>
      </c>
      <c r="K465" s="222" t="b">
        <v>0</v>
      </c>
      <c r="L465" s="222" t="b">
        <v>0</v>
      </c>
      <c r="M465" s="222" t="b">
        <v>0</v>
      </c>
      <c r="N465" s="222" t="b">
        <v>0</v>
      </c>
      <c r="O465" s="222" t="b">
        <v>0</v>
      </c>
      <c r="P465" s="222" t="b">
        <v>0</v>
      </c>
      <c r="Q465" s="222" t="b">
        <v>0</v>
      </c>
      <c r="R465" s="222" t="b">
        <v>0</v>
      </c>
      <c r="S465" s="222" t="b">
        <v>0</v>
      </c>
      <c r="T465" s="222" t="b">
        <v>0</v>
      </c>
      <c r="U465" s="222" t="b">
        <v>0</v>
      </c>
      <c r="V465" s="222" t="b">
        <v>0</v>
      </c>
      <c r="W465" s="222" t="b">
        <v>0</v>
      </c>
      <c r="X465" s="222" t="b">
        <v>0</v>
      </c>
      <c r="Y465" s="222" t="b">
        <v>0</v>
      </c>
      <c r="Z465" s="222" t="b">
        <v>0</v>
      </c>
      <c r="AA465" s="222" t="b">
        <v>0</v>
      </c>
    </row>
    <row r="466" spans="1:27" ht="13.2">
      <c r="A466" s="222" t="s">
        <v>1014</v>
      </c>
      <c r="B466" s="222" t="b">
        <v>0</v>
      </c>
      <c r="C466" s="222" t="b">
        <v>0</v>
      </c>
      <c r="D466" s="222" t="b">
        <v>0</v>
      </c>
      <c r="E466" s="222" t="b">
        <v>0</v>
      </c>
      <c r="F466" s="222" t="b">
        <v>0</v>
      </c>
      <c r="G466" s="222" t="b">
        <v>0</v>
      </c>
      <c r="H466" s="222" t="b">
        <v>0</v>
      </c>
      <c r="I466" s="222" t="b">
        <v>0</v>
      </c>
      <c r="J466" s="222" t="b">
        <v>0</v>
      </c>
      <c r="K466" s="222" t="b">
        <v>0</v>
      </c>
      <c r="L466" s="222" t="b">
        <v>0</v>
      </c>
      <c r="M466" s="222" t="b">
        <v>0</v>
      </c>
      <c r="N466" s="222" t="b">
        <v>0</v>
      </c>
      <c r="O466" s="222" t="b">
        <v>0</v>
      </c>
      <c r="P466" s="222" t="b">
        <v>0</v>
      </c>
      <c r="Q466" s="222" t="b">
        <v>0</v>
      </c>
      <c r="R466" s="222" t="b">
        <v>0</v>
      </c>
      <c r="S466" s="222" t="b">
        <v>0</v>
      </c>
      <c r="T466" s="222" t="b">
        <v>0</v>
      </c>
      <c r="U466" s="222" t="b">
        <v>0</v>
      </c>
      <c r="V466" s="222" t="b">
        <v>0</v>
      </c>
      <c r="W466" s="222" t="b">
        <v>0</v>
      </c>
      <c r="X466" s="222" t="b">
        <v>0</v>
      </c>
      <c r="Y466" s="222" t="b">
        <v>0</v>
      </c>
      <c r="Z466" s="222" t="b">
        <v>0</v>
      </c>
      <c r="AA466" s="222" t="b">
        <v>0</v>
      </c>
    </row>
    <row r="467" spans="1:27" ht="13.2">
      <c r="A467" s="222" t="s">
        <v>1015</v>
      </c>
      <c r="B467" s="222" t="b">
        <v>0</v>
      </c>
      <c r="C467" s="222" t="b">
        <v>0</v>
      </c>
      <c r="D467" s="222" t="b">
        <v>0</v>
      </c>
      <c r="E467" s="222" t="b">
        <v>0</v>
      </c>
      <c r="F467" s="222" t="b">
        <v>0</v>
      </c>
      <c r="G467" s="222" t="b">
        <v>0</v>
      </c>
      <c r="H467" s="222" t="b">
        <v>0</v>
      </c>
      <c r="I467" s="222" t="b">
        <v>0</v>
      </c>
      <c r="J467" s="222" t="b">
        <v>0</v>
      </c>
      <c r="K467" s="222" t="b">
        <v>0</v>
      </c>
      <c r="L467" s="222" t="b">
        <v>0</v>
      </c>
      <c r="M467" s="222" t="b">
        <v>0</v>
      </c>
      <c r="N467" s="222" t="b">
        <v>0</v>
      </c>
      <c r="O467" s="222" t="b">
        <v>0</v>
      </c>
      <c r="P467" s="222" t="b">
        <v>0</v>
      </c>
      <c r="Q467" s="222" t="b">
        <v>0</v>
      </c>
      <c r="R467" s="222" t="b">
        <v>0</v>
      </c>
      <c r="S467" s="222" t="b">
        <v>0</v>
      </c>
      <c r="T467" s="222" t="b">
        <v>0</v>
      </c>
      <c r="U467" s="222" t="b">
        <v>0</v>
      </c>
      <c r="V467" s="222" t="b">
        <v>0</v>
      </c>
      <c r="W467" s="222" t="b">
        <v>0</v>
      </c>
      <c r="X467" s="222" t="b">
        <v>0</v>
      </c>
      <c r="Y467" s="222" t="b">
        <v>0</v>
      </c>
      <c r="Z467" s="222" t="b">
        <v>0</v>
      </c>
      <c r="AA467" s="222" t="b">
        <v>0</v>
      </c>
    </row>
    <row r="468" spans="1:27" ht="13.2">
      <c r="A468" s="222" t="s">
        <v>1016</v>
      </c>
      <c r="B468" s="222" t="b">
        <v>0</v>
      </c>
      <c r="C468" s="222" t="b">
        <v>0</v>
      </c>
      <c r="D468" s="222" t="b">
        <v>0</v>
      </c>
      <c r="E468" s="222" t="b">
        <v>0</v>
      </c>
      <c r="F468" s="222" t="b">
        <v>0</v>
      </c>
      <c r="G468" s="222" t="b">
        <v>0</v>
      </c>
      <c r="H468" s="222" t="b">
        <v>0</v>
      </c>
      <c r="I468" s="222" t="b">
        <v>0</v>
      </c>
      <c r="J468" s="222" t="b">
        <v>0</v>
      </c>
      <c r="K468" s="222" t="b">
        <v>0</v>
      </c>
      <c r="L468" s="222" t="b">
        <v>0</v>
      </c>
      <c r="M468" s="222" t="b">
        <v>0</v>
      </c>
      <c r="N468" s="222" t="b">
        <v>0</v>
      </c>
      <c r="O468" s="222" t="b">
        <v>0</v>
      </c>
      <c r="P468" s="222" t="b">
        <v>0</v>
      </c>
      <c r="Q468" s="222" t="b">
        <v>0</v>
      </c>
      <c r="R468" s="222" t="b">
        <v>0</v>
      </c>
      <c r="S468" s="222" t="b">
        <v>0</v>
      </c>
      <c r="T468" s="222" t="b">
        <v>0</v>
      </c>
      <c r="U468" s="222" t="b">
        <v>0</v>
      </c>
      <c r="V468" s="222" t="b">
        <v>0</v>
      </c>
      <c r="W468" s="222" t="b">
        <v>0</v>
      </c>
      <c r="X468" s="222" t="b">
        <v>0</v>
      </c>
      <c r="Y468" s="222" t="b">
        <v>0</v>
      </c>
      <c r="Z468" s="222" t="b">
        <v>0</v>
      </c>
      <c r="AA468" s="222" t="b">
        <v>0</v>
      </c>
    </row>
    <row r="469" spans="1:27" ht="13.2">
      <c r="A469" s="222" t="s">
        <v>1017</v>
      </c>
      <c r="B469" s="222" t="b">
        <v>0</v>
      </c>
      <c r="C469" s="222" t="b">
        <v>0</v>
      </c>
      <c r="D469" s="222" t="b">
        <v>0</v>
      </c>
      <c r="E469" s="222" t="b">
        <v>0</v>
      </c>
      <c r="F469" s="222" t="b">
        <v>0</v>
      </c>
      <c r="G469" s="222" t="b">
        <v>0</v>
      </c>
      <c r="H469" s="222" t="b">
        <v>0</v>
      </c>
      <c r="I469" s="222" t="b">
        <v>0</v>
      </c>
      <c r="J469" s="222" t="b">
        <v>0</v>
      </c>
      <c r="K469" s="222" t="b">
        <v>0</v>
      </c>
      <c r="L469" s="222" t="b">
        <v>0</v>
      </c>
      <c r="M469" s="222" t="b">
        <v>0</v>
      </c>
      <c r="N469" s="222" t="b">
        <v>0</v>
      </c>
      <c r="O469" s="222" t="b">
        <v>0</v>
      </c>
      <c r="P469" s="222" t="b">
        <v>0</v>
      </c>
      <c r="Q469" s="222" t="b">
        <v>0</v>
      </c>
      <c r="R469" s="222" t="b">
        <v>0</v>
      </c>
      <c r="S469" s="222" t="b">
        <v>0</v>
      </c>
      <c r="T469" s="222" t="b">
        <v>0</v>
      </c>
      <c r="U469" s="222" t="b">
        <v>0</v>
      </c>
      <c r="V469" s="222" t="b">
        <v>0</v>
      </c>
      <c r="W469" s="222" t="b">
        <v>0</v>
      </c>
      <c r="X469" s="222" t="b">
        <v>0</v>
      </c>
      <c r="Y469" s="222" t="b">
        <v>0</v>
      </c>
      <c r="Z469" s="222" t="b">
        <v>0</v>
      </c>
      <c r="AA469" s="222" t="b">
        <v>0</v>
      </c>
    </row>
    <row r="470" spans="1:27" ht="13.2">
      <c r="A470" s="222" t="s">
        <v>1018</v>
      </c>
      <c r="B470" s="222" t="b">
        <v>0</v>
      </c>
      <c r="C470" s="222" t="b">
        <v>0</v>
      </c>
      <c r="D470" s="222" t="b">
        <v>0</v>
      </c>
      <c r="E470" s="222" t="b">
        <v>0</v>
      </c>
      <c r="F470" s="222" t="b">
        <v>0</v>
      </c>
      <c r="G470" s="222" t="b">
        <v>0</v>
      </c>
      <c r="H470" s="222" t="b">
        <v>0</v>
      </c>
      <c r="I470" s="222" t="b">
        <v>0</v>
      </c>
      <c r="J470" s="222" t="b">
        <v>0</v>
      </c>
      <c r="K470" s="222" t="b">
        <v>0</v>
      </c>
      <c r="L470" s="222" t="b">
        <v>0</v>
      </c>
      <c r="M470" s="222" t="b">
        <v>0</v>
      </c>
      <c r="N470" s="222" t="b">
        <v>0</v>
      </c>
      <c r="O470" s="222" t="b">
        <v>0</v>
      </c>
      <c r="P470" s="222" t="b">
        <v>0</v>
      </c>
      <c r="Q470" s="222" t="b">
        <v>0</v>
      </c>
      <c r="R470" s="222" t="b">
        <v>0</v>
      </c>
      <c r="S470" s="222" t="b">
        <v>0</v>
      </c>
      <c r="T470" s="222" t="b">
        <v>0</v>
      </c>
      <c r="U470" s="222" t="b">
        <v>0</v>
      </c>
      <c r="V470" s="222" t="b">
        <v>0</v>
      </c>
      <c r="W470" s="222" t="b">
        <v>0</v>
      </c>
      <c r="X470" s="222" t="b">
        <v>0</v>
      </c>
      <c r="Y470" s="222" t="b">
        <v>0</v>
      </c>
      <c r="Z470" s="222" t="b">
        <v>0</v>
      </c>
      <c r="AA470" s="222" t="b">
        <v>0</v>
      </c>
    </row>
    <row r="471" spans="1:27" ht="13.2">
      <c r="A471" s="222" t="s">
        <v>1019</v>
      </c>
      <c r="B471" s="222" t="b">
        <v>0</v>
      </c>
      <c r="C471" s="222" t="b">
        <v>0</v>
      </c>
      <c r="D471" s="222" t="b">
        <v>0</v>
      </c>
      <c r="E471" s="222" t="b">
        <v>0</v>
      </c>
      <c r="F471" s="222" t="b">
        <v>0</v>
      </c>
      <c r="G471" s="222" t="b">
        <v>0</v>
      </c>
      <c r="H471" s="222" t="b">
        <v>0</v>
      </c>
      <c r="I471" s="222" t="b">
        <v>0</v>
      </c>
      <c r="J471" s="222" t="b">
        <v>0</v>
      </c>
      <c r="K471" s="222" t="b">
        <v>0</v>
      </c>
      <c r="L471" s="222" t="b">
        <v>0</v>
      </c>
      <c r="M471" s="222" t="b">
        <v>0</v>
      </c>
      <c r="N471" s="222" t="b">
        <v>0</v>
      </c>
      <c r="O471" s="222" t="b">
        <v>0</v>
      </c>
      <c r="P471" s="222" t="b">
        <v>0</v>
      </c>
      <c r="Q471" s="222" t="b">
        <v>0</v>
      </c>
      <c r="R471" s="222" t="b">
        <v>0</v>
      </c>
      <c r="S471" s="222" t="b">
        <v>0</v>
      </c>
      <c r="T471" s="222" t="b">
        <v>0</v>
      </c>
      <c r="U471" s="222" t="b">
        <v>0</v>
      </c>
      <c r="V471" s="222" t="b">
        <v>0</v>
      </c>
      <c r="W471" s="222" t="b">
        <v>0</v>
      </c>
      <c r="X471" s="222" t="b">
        <v>0</v>
      </c>
      <c r="Y471" s="222" t="b">
        <v>0</v>
      </c>
      <c r="Z471" s="222" t="b">
        <v>0</v>
      </c>
      <c r="AA471" s="222" t="b">
        <v>0</v>
      </c>
    </row>
    <row r="472" spans="1:27" ht="13.2">
      <c r="A472" s="222" t="s">
        <v>1020</v>
      </c>
      <c r="B472" s="222" t="b">
        <v>0</v>
      </c>
      <c r="C472" s="222" t="b">
        <v>0</v>
      </c>
      <c r="D472" s="222" t="b">
        <v>0</v>
      </c>
      <c r="E472" s="222" t="b">
        <v>0</v>
      </c>
      <c r="F472" s="222" t="b">
        <v>0</v>
      </c>
      <c r="G472" s="222" t="b">
        <v>0</v>
      </c>
      <c r="H472" s="222" t="b">
        <v>0</v>
      </c>
      <c r="I472" s="222" t="b">
        <v>0</v>
      </c>
      <c r="J472" s="222" t="b">
        <v>0</v>
      </c>
      <c r="K472" s="222" t="b">
        <v>0</v>
      </c>
      <c r="L472" s="222" t="b">
        <v>0</v>
      </c>
      <c r="M472" s="222" t="b">
        <v>0</v>
      </c>
      <c r="N472" s="222" t="b">
        <v>0</v>
      </c>
      <c r="O472" s="222" t="b">
        <v>0</v>
      </c>
      <c r="P472" s="222" t="b">
        <v>0</v>
      </c>
      <c r="Q472" s="222" t="b">
        <v>0</v>
      </c>
      <c r="R472" s="222" t="b">
        <v>0</v>
      </c>
      <c r="S472" s="222" t="b">
        <v>0</v>
      </c>
      <c r="T472" s="222" t="b">
        <v>0</v>
      </c>
      <c r="U472" s="222" t="b">
        <v>0</v>
      </c>
      <c r="V472" s="222" t="b">
        <v>0</v>
      </c>
      <c r="W472" s="222" t="b">
        <v>0</v>
      </c>
      <c r="X472" s="222" t="b">
        <v>0</v>
      </c>
      <c r="Y472" s="222" t="b">
        <v>0</v>
      </c>
      <c r="Z472" s="222" t="b">
        <v>0</v>
      </c>
      <c r="AA472" s="222" t="b">
        <v>0</v>
      </c>
    </row>
    <row r="473" spans="1:27" ht="13.2">
      <c r="A473" s="222" t="s">
        <v>1021</v>
      </c>
      <c r="B473" s="222" t="b">
        <v>0</v>
      </c>
      <c r="C473" s="222" t="b">
        <v>0</v>
      </c>
      <c r="D473" s="222" t="b">
        <v>0</v>
      </c>
      <c r="E473" s="222" t="b">
        <v>0</v>
      </c>
      <c r="F473" s="222" t="b">
        <v>0</v>
      </c>
      <c r="G473" s="222" t="b">
        <v>0</v>
      </c>
      <c r="H473" s="222" t="b">
        <v>0</v>
      </c>
      <c r="I473" s="222" t="b">
        <v>0</v>
      </c>
      <c r="J473" s="222" t="b">
        <v>0</v>
      </c>
      <c r="K473" s="222" t="b">
        <v>0</v>
      </c>
      <c r="L473" s="222" t="b">
        <v>0</v>
      </c>
      <c r="M473" s="222" t="b">
        <v>0</v>
      </c>
      <c r="N473" s="222" t="b">
        <v>0</v>
      </c>
      <c r="O473" s="222" t="b">
        <v>0</v>
      </c>
      <c r="P473" s="222" t="b">
        <v>0</v>
      </c>
      <c r="Q473" s="222" t="b">
        <v>0</v>
      </c>
      <c r="R473" s="222" t="b">
        <v>0</v>
      </c>
      <c r="S473" s="222" t="b">
        <v>0</v>
      </c>
      <c r="T473" s="222" t="b">
        <v>0</v>
      </c>
      <c r="U473" s="222" t="b">
        <v>0</v>
      </c>
      <c r="V473" s="222" t="b">
        <v>0</v>
      </c>
      <c r="W473" s="222" t="b">
        <v>0</v>
      </c>
      <c r="X473" s="222" t="b">
        <v>0</v>
      </c>
      <c r="Y473" s="222" t="b">
        <v>0</v>
      </c>
      <c r="Z473" s="222" t="b">
        <v>0</v>
      </c>
      <c r="AA473" s="222" t="b">
        <v>0</v>
      </c>
    </row>
    <row r="474" spans="1:27" ht="13.2">
      <c r="A474" s="222" t="s">
        <v>1022</v>
      </c>
      <c r="B474" s="222" t="b">
        <v>0</v>
      </c>
      <c r="C474" s="222" t="b">
        <v>0</v>
      </c>
      <c r="D474" s="222" t="b">
        <v>0</v>
      </c>
      <c r="E474" s="222" t="b">
        <v>0</v>
      </c>
      <c r="F474" s="222" t="b">
        <v>0</v>
      </c>
      <c r="G474" s="222" t="b">
        <v>0</v>
      </c>
      <c r="H474" s="222" t="b">
        <v>0</v>
      </c>
      <c r="I474" s="222" t="b">
        <v>0</v>
      </c>
      <c r="J474" s="222" t="b">
        <v>0</v>
      </c>
      <c r="K474" s="222" t="b">
        <v>0</v>
      </c>
      <c r="L474" s="222" t="b">
        <v>0</v>
      </c>
      <c r="M474" s="222" t="b">
        <v>0</v>
      </c>
      <c r="N474" s="222" t="b">
        <v>0</v>
      </c>
      <c r="O474" s="222" t="b">
        <v>0</v>
      </c>
      <c r="P474" s="222" t="b">
        <v>0</v>
      </c>
      <c r="Q474" s="222" t="b">
        <v>0</v>
      </c>
      <c r="R474" s="222" t="b">
        <v>0</v>
      </c>
      <c r="S474" s="222" t="b">
        <v>0</v>
      </c>
      <c r="T474" s="222" t="b">
        <v>0</v>
      </c>
      <c r="U474" s="222" t="b">
        <v>0</v>
      </c>
      <c r="V474" s="222" t="b">
        <v>0</v>
      </c>
      <c r="W474" s="222" t="b">
        <v>0</v>
      </c>
      <c r="X474" s="222" t="b">
        <v>0</v>
      </c>
      <c r="Y474" s="222" t="b">
        <v>0</v>
      </c>
      <c r="Z474" s="222" t="b">
        <v>0</v>
      </c>
      <c r="AA474" s="222" t="b">
        <v>0</v>
      </c>
    </row>
    <row r="475" spans="1:27" ht="13.2">
      <c r="A475" s="222" t="s">
        <v>1023</v>
      </c>
      <c r="B475" s="222" t="b">
        <v>0</v>
      </c>
      <c r="C475" s="222" t="b">
        <v>0</v>
      </c>
      <c r="D475" s="222" t="b">
        <v>0</v>
      </c>
      <c r="E475" s="222" t="b">
        <v>0</v>
      </c>
      <c r="F475" s="222" t="b">
        <v>0</v>
      </c>
      <c r="G475" s="222" t="b">
        <v>0</v>
      </c>
      <c r="H475" s="222" t="b">
        <v>0</v>
      </c>
      <c r="I475" s="222" t="b">
        <v>0</v>
      </c>
      <c r="J475" s="222" t="b">
        <v>0</v>
      </c>
      <c r="K475" s="222" t="b">
        <v>0</v>
      </c>
      <c r="L475" s="222" t="b">
        <v>0</v>
      </c>
      <c r="M475" s="222" t="b">
        <v>0</v>
      </c>
      <c r="N475" s="222" t="b">
        <v>0</v>
      </c>
      <c r="O475" s="222" t="b">
        <v>0</v>
      </c>
      <c r="P475" s="222" t="b">
        <v>0</v>
      </c>
      <c r="Q475" s="222" t="b">
        <v>0</v>
      </c>
      <c r="R475" s="222" t="b">
        <v>0</v>
      </c>
      <c r="S475" s="222" t="b">
        <v>0</v>
      </c>
      <c r="T475" s="222" t="b">
        <v>0</v>
      </c>
      <c r="U475" s="222" t="b">
        <v>0</v>
      </c>
      <c r="V475" s="222" t="b">
        <v>0</v>
      </c>
      <c r="W475" s="222" t="b">
        <v>0</v>
      </c>
      <c r="X475" s="222" t="b">
        <v>0</v>
      </c>
      <c r="Y475" s="222" t="b">
        <v>0</v>
      </c>
      <c r="Z475" s="222" t="b">
        <v>0</v>
      </c>
      <c r="AA475" s="222" t="b">
        <v>0</v>
      </c>
    </row>
    <row r="476" spans="1:27" ht="13.2">
      <c r="A476" s="222" t="s">
        <v>1024</v>
      </c>
      <c r="B476" s="222" t="b">
        <v>0</v>
      </c>
      <c r="C476" s="222" t="b">
        <v>0</v>
      </c>
      <c r="D476" s="222" t="b">
        <v>0</v>
      </c>
      <c r="E476" s="222" t="b">
        <v>0</v>
      </c>
      <c r="F476" s="222" t="b">
        <v>0</v>
      </c>
      <c r="G476" s="222" t="b">
        <v>0</v>
      </c>
      <c r="H476" s="222" t="b">
        <v>0</v>
      </c>
      <c r="I476" s="222" t="b">
        <v>0</v>
      </c>
      <c r="J476" s="222" t="b">
        <v>0</v>
      </c>
      <c r="K476" s="222" t="b">
        <v>0</v>
      </c>
      <c r="L476" s="222" t="b">
        <v>0</v>
      </c>
      <c r="M476" s="222" t="b">
        <v>0</v>
      </c>
      <c r="N476" s="222" t="b">
        <v>0</v>
      </c>
      <c r="O476" s="222" t="b">
        <v>0</v>
      </c>
      <c r="P476" s="222" t="b">
        <v>0</v>
      </c>
      <c r="Q476" s="222" t="b">
        <v>0</v>
      </c>
      <c r="R476" s="222" t="b">
        <v>0</v>
      </c>
      <c r="S476" s="222" t="b">
        <v>0</v>
      </c>
      <c r="T476" s="222" t="b">
        <v>0</v>
      </c>
      <c r="U476" s="222" t="b">
        <v>0</v>
      </c>
      <c r="V476" s="222" t="b">
        <v>0</v>
      </c>
      <c r="W476" s="222" t="b">
        <v>0</v>
      </c>
      <c r="X476" s="222" t="b">
        <v>0</v>
      </c>
      <c r="Y476" s="222" t="b">
        <v>0</v>
      </c>
      <c r="Z476" s="222" t="b">
        <v>0</v>
      </c>
      <c r="AA476" s="222" t="b">
        <v>0</v>
      </c>
    </row>
    <row r="477" spans="1:27" ht="13.2">
      <c r="A477" s="222" t="s">
        <v>124</v>
      </c>
      <c r="B477" s="222" t="b">
        <v>0</v>
      </c>
      <c r="C477" s="222" t="b">
        <v>0</v>
      </c>
      <c r="D477" s="222" t="b">
        <v>0</v>
      </c>
      <c r="E477" s="222" t="b">
        <v>0</v>
      </c>
      <c r="F477" s="222" t="b">
        <v>0</v>
      </c>
      <c r="G477" s="222" t="b">
        <v>0</v>
      </c>
      <c r="H477" s="222" t="b">
        <v>0</v>
      </c>
      <c r="I477" s="222" t="b">
        <v>0</v>
      </c>
      <c r="J477" s="222" t="b">
        <v>0</v>
      </c>
      <c r="K477" s="222" t="b">
        <v>0</v>
      </c>
      <c r="L477" s="222" t="b">
        <v>0</v>
      </c>
      <c r="M477" s="222" t="b">
        <v>0</v>
      </c>
      <c r="N477" s="222" t="b">
        <v>0</v>
      </c>
      <c r="O477" s="222" t="b">
        <v>0</v>
      </c>
      <c r="P477" s="222" t="b">
        <v>0</v>
      </c>
      <c r="Q477" s="222" t="b">
        <v>0</v>
      </c>
      <c r="R477" s="222" t="b">
        <v>0</v>
      </c>
      <c r="S477" s="222" t="b">
        <v>0</v>
      </c>
      <c r="T477" s="222" t="b">
        <v>0</v>
      </c>
      <c r="U477" s="222" t="b">
        <v>0</v>
      </c>
      <c r="V477" s="222" t="b">
        <v>0</v>
      </c>
      <c r="W477" s="222" t="b">
        <v>0</v>
      </c>
      <c r="X477" s="222" t="b">
        <v>0</v>
      </c>
      <c r="Y477" s="222" t="b">
        <v>0</v>
      </c>
      <c r="Z477" s="222" t="b">
        <v>0</v>
      </c>
      <c r="AA477" s="222" t="b">
        <v>0</v>
      </c>
    </row>
    <row r="478" spans="1:27" ht="13.2">
      <c r="A478" s="222" t="s">
        <v>1025</v>
      </c>
      <c r="B478" s="222" t="b">
        <v>0</v>
      </c>
      <c r="C478" s="222" t="b">
        <v>0</v>
      </c>
      <c r="D478" s="222" t="b">
        <v>0</v>
      </c>
      <c r="E478" s="222" t="b">
        <v>0</v>
      </c>
      <c r="F478" s="222" t="b">
        <v>0</v>
      </c>
      <c r="G478" s="222" t="b">
        <v>0</v>
      </c>
      <c r="H478" s="222" t="b">
        <v>0</v>
      </c>
      <c r="I478" s="222" t="b">
        <v>0</v>
      </c>
      <c r="J478" s="222" t="b">
        <v>0</v>
      </c>
      <c r="K478" s="222" t="b">
        <v>0</v>
      </c>
      <c r="L478" s="222" t="b">
        <v>0</v>
      </c>
      <c r="M478" s="222" t="b">
        <v>0</v>
      </c>
      <c r="N478" s="222" t="b">
        <v>0</v>
      </c>
      <c r="O478" s="222" t="b">
        <v>0</v>
      </c>
      <c r="P478" s="222" t="b">
        <v>0</v>
      </c>
      <c r="Q478" s="222" t="b">
        <v>0</v>
      </c>
      <c r="R478" s="222" t="b">
        <v>0</v>
      </c>
      <c r="S478" s="222" t="b">
        <v>0</v>
      </c>
      <c r="T478" s="222" t="b">
        <v>0</v>
      </c>
      <c r="U478" s="222" t="b">
        <v>0</v>
      </c>
      <c r="V478" s="222" t="b">
        <v>0</v>
      </c>
      <c r="W478" s="222" t="b">
        <v>0</v>
      </c>
      <c r="X478" s="222" t="b">
        <v>0</v>
      </c>
      <c r="Y478" s="222" t="b">
        <v>0</v>
      </c>
      <c r="Z478" s="222" t="b">
        <v>0</v>
      </c>
      <c r="AA478" s="222" t="b">
        <v>0</v>
      </c>
    </row>
    <row r="479" spans="1:27" ht="13.2">
      <c r="A479" s="222" t="s">
        <v>1026</v>
      </c>
      <c r="B479" s="222" t="b">
        <v>0</v>
      </c>
      <c r="C479" s="222" t="b">
        <v>0</v>
      </c>
      <c r="D479" s="222" t="b">
        <v>0</v>
      </c>
      <c r="E479" s="222" t="b">
        <v>0</v>
      </c>
      <c r="F479" s="222" t="b">
        <v>0</v>
      </c>
      <c r="G479" s="222" t="b">
        <v>0</v>
      </c>
      <c r="H479" s="222" t="b">
        <v>0</v>
      </c>
      <c r="I479" s="222" t="b">
        <v>0</v>
      </c>
      <c r="J479" s="222" t="b">
        <v>0</v>
      </c>
      <c r="K479" s="222" t="b">
        <v>0</v>
      </c>
      <c r="L479" s="222" t="b">
        <v>0</v>
      </c>
      <c r="M479" s="222" t="b">
        <v>0</v>
      </c>
      <c r="N479" s="222" t="b">
        <v>0</v>
      </c>
      <c r="O479" s="222" t="b">
        <v>0</v>
      </c>
      <c r="P479" s="222" t="b">
        <v>0</v>
      </c>
      <c r="Q479" s="222" t="b">
        <v>0</v>
      </c>
      <c r="R479" s="222" t="b">
        <v>0</v>
      </c>
      <c r="S479" s="222" t="b">
        <v>0</v>
      </c>
      <c r="T479" s="222" t="b">
        <v>0</v>
      </c>
      <c r="U479" s="222" t="b">
        <v>0</v>
      </c>
      <c r="V479" s="222" t="b">
        <v>0</v>
      </c>
      <c r="W479" s="222" t="b">
        <v>0</v>
      </c>
      <c r="X479" s="222" t="b">
        <v>0</v>
      </c>
      <c r="Y479" s="222" t="b">
        <v>0</v>
      </c>
      <c r="Z479" s="222" t="b">
        <v>0</v>
      </c>
      <c r="AA479" s="222" t="b">
        <v>0</v>
      </c>
    </row>
    <row r="480" spans="1:27" ht="13.2">
      <c r="A480" s="222" t="s">
        <v>1027</v>
      </c>
      <c r="B480" s="222" t="b">
        <v>0</v>
      </c>
      <c r="C480" s="222" t="b">
        <v>0</v>
      </c>
      <c r="D480" s="222" t="b">
        <v>0</v>
      </c>
      <c r="E480" s="222" t="b">
        <v>0</v>
      </c>
      <c r="F480" s="222" t="b">
        <v>0</v>
      </c>
      <c r="G480" s="222" t="b">
        <v>0</v>
      </c>
      <c r="H480" s="222" t="b">
        <v>0</v>
      </c>
      <c r="I480" s="222" t="b">
        <v>0</v>
      </c>
      <c r="J480" s="222" t="b">
        <v>0</v>
      </c>
      <c r="K480" s="222" t="b">
        <v>0</v>
      </c>
      <c r="L480" s="222" t="b">
        <v>0</v>
      </c>
      <c r="M480" s="222" t="b">
        <v>0</v>
      </c>
      <c r="N480" s="222" t="b">
        <v>0</v>
      </c>
      <c r="O480" s="222" t="b">
        <v>0</v>
      </c>
      <c r="P480" s="222" t="b">
        <v>0</v>
      </c>
      <c r="Q480" s="222" t="b">
        <v>0</v>
      </c>
      <c r="R480" s="222" t="b">
        <v>0</v>
      </c>
      <c r="S480" s="222" t="b">
        <v>0</v>
      </c>
      <c r="T480" s="222" t="b">
        <v>0</v>
      </c>
      <c r="U480" s="222" t="b">
        <v>0</v>
      </c>
      <c r="V480" s="222" t="b">
        <v>0</v>
      </c>
      <c r="W480" s="222" t="b">
        <v>0</v>
      </c>
      <c r="X480" s="222" t="b">
        <v>0</v>
      </c>
      <c r="Y480" s="222" t="b">
        <v>0</v>
      </c>
      <c r="Z480" s="222" t="b">
        <v>0</v>
      </c>
      <c r="AA480" s="222" t="b">
        <v>0</v>
      </c>
    </row>
    <row r="481" spans="1:27" ht="13.2">
      <c r="A481" s="222" t="s">
        <v>1028</v>
      </c>
      <c r="B481" s="222" t="b">
        <v>0</v>
      </c>
      <c r="C481" s="222" t="b">
        <v>0</v>
      </c>
      <c r="D481" s="222" t="b">
        <v>0</v>
      </c>
      <c r="E481" s="222" t="b">
        <v>0</v>
      </c>
      <c r="F481" s="222" t="b">
        <v>0</v>
      </c>
      <c r="G481" s="222" t="b">
        <v>0</v>
      </c>
      <c r="H481" s="222" t="b">
        <v>0</v>
      </c>
      <c r="I481" s="222" t="b">
        <v>0</v>
      </c>
      <c r="J481" s="222" t="b">
        <v>0</v>
      </c>
      <c r="K481" s="222" t="b">
        <v>0</v>
      </c>
      <c r="L481" s="222" t="b">
        <v>0</v>
      </c>
      <c r="M481" s="222" t="b">
        <v>0</v>
      </c>
      <c r="N481" s="222" t="b">
        <v>0</v>
      </c>
      <c r="O481" s="222" t="b">
        <v>0</v>
      </c>
      <c r="P481" s="222" t="b">
        <v>0</v>
      </c>
      <c r="Q481" s="222" t="b">
        <v>0</v>
      </c>
      <c r="R481" s="222" t="b">
        <v>0</v>
      </c>
      <c r="S481" s="222" t="b">
        <v>0</v>
      </c>
      <c r="T481" s="222" t="b">
        <v>0</v>
      </c>
      <c r="U481" s="222" t="b">
        <v>0</v>
      </c>
      <c r="V481" s="222" t="b">
        <v>0</v>
      </c>
      <c r="W481" s="222" t="b">
        <v>0</v>
      </c>
      <c r="X481" s="222" t="b">
        <v>0</v>
      </c>
      <c r="Y481" s="222" t="b">
        <v>0</v>
      </c>
      <c r="Z481" s="222" t="b">
        <v>0</v>
      </c>
      <c r="AA481" s="222" t="b">
        <v>0</v>
      </c>
    </row>
    <row r="482" spans="1:27" ht="13.2">
      <c r="A482" s="222" t="s">
        <v>1029</v>
      </c>
      <c r="B482" s="222" t="b">
        <v>0</v>
      </c>
      <c r="C482" s="222" t="b">
        <v>0</v>
      </c>
      <c r="D482" s="222" t="b">
        <v>0</v>
      </c>
      <c r="E482" s="222" t="b">
        <v>0</v>
      </c>
      <c r="F482" s="222" t="b">
        <v>0</v>
      </c>
      <c r="G482" s="222" t="b">
        <v>0</v>
      </c>
      <c r="H482" s="222" t="b">
        <v>0</v>
      </c>
      <c r="I482" s="222" t="b">
        <v>0</v>
      </c>
      <c r="J482" s="222" t="b">
        <v>0</v>
      </c>
      <c r="K482" s="222" t="b">
        <v>0</v>
      </c>
      <c r="L482" s="222" t="b">
        <v>0</v>
      </c>
      <c r="M482" s="222" t="b">
        <v>0</v>
      </c>
      <c r="N482" s="222" t="b">
        <v>0</v>
      </c>
      <c r="O482" s="222" t="b">
        <v>0</v>
      </c>
      <c r="P482" s="222" t="b">
        <v>0</v>
      </c>
      <c r="Q482" s="222" t="b">
        <v>0</v>
      </c>
      <c r="R482" s="222" t="b">
        <v>0</v>
      </c>
      <c r="S482" s="222" t="b">
        <v>0</v>
      </c>
      <c r="T482" s="222" t="b">
        <v>0</v>
      </c>
      <c r="U482" s="222" t="b">
        <v>0</v>
      </c>
      <c r="V482" s="222" t="b">
        <v>0</v>
      </c>
      <c r="W482" s="222" t="b">
        <v>0</v>
      </c>
      <c r="X482" s="222" t="b">
        <v>0</v>
      </c>
      <c r="Y482" s="222" t="b">
        <v>0</v>
      </c>
      <c r="Z482" s="222" t="b">
        <v>0</v>
      </c>
      <c r="AA482" s="222" t="b">
        <v>0</v>
      </c>
    </row>
    <row r="483" spans="1:27" ht="13.2">
      <c r="A483" s="222" t="s">
        <v>127</v>
      </c>
      <c r="B483" s="222" t="b">
        <v>0</v>
      </c>
      <c r="C483" s="222" t="b">
        <v>0</v>
      </c>
      <c r="D483" s="222" t="b">
        <v>0</v>
      </c>
      <c r="E483" s="222" t="b">
        <v>0</v>
      </c>
      <c r="F483" s="222" t="b">
        <v>0</v>
      </c>
      <c r="G483" s="222" t="b">
        <v>0</v>
      </c>
      <c r="H483" s="222" t="b">
        <v>0</v>
      </c>
      <c r="I483" s="222" t="b">
        <v>0</v>
      </c>
      <c r="J483" s="222" t="b">
        <v>0</v>
      </c>
      <c r="K483" s="222" t="b">
        <v>0</v>
      </c>
      <c r="L483" s="222" t="b">
        <v>0</v>
      </c>
      <c r="M483" s="222" t="b">
        <v>0</v>
      </c>
      <c r="N483" s="222" t="b">
        <v>0</v>
      </c>
      <c r="O483" s="222" t="b">
        <v>0</v>
      </c>
      <c r="P483" s="222" t="b">
        <v>0</v>
      </c>
      <c r="Q483" s="222" t="b">
        <v>0</v>
      </c>
      <c r="R483" s="222" t="b">
        <v>0</v>
      </c>
      <c r="S483" s="222" t="b">
        <v>0</v>
      </c>
      <c r="T483" s="222" t="b">
        <v>0</v>
      </c>
      <c r="U483" s="222" t="b">
        <v>0</v>
      </c>
      <c r="V483" s="222" t="b">
        <v>0</v>
      </c>
      <c r="W483" s="222" t="b">
        <v>0</v>
      </c>
      <c r="X483" s="222" t="b">
        <v>0</v>
      </c>
      <c r="Y483" s="222" t="b">
        <v>0</v>
      </c>
      <c r="Z483" s="222" t="b">
        <v>0</v>
      </c>
      <c r="AA483" s="222" t="b">
        <v>0</v>
      </c>
    </row>
    <row r="484" spans="1:27" ht="13.2">
      <c r="A484" s="222" t="s">
        <v>1030</v>
      </c>
      <c r="B484" s="222" t="b">
        <v>0</v>
      </c>
      <c r="C484" s="222" t="b">
        <v>0</v>
      </c>
      <c r="D484" s="222" t="b">
        <v>0</v>
      </c>
      <c r="E484" s="222" t="b">
        <v>0</v>
      </c>
      <c r="F484" s="222" t="b">
        <v>0</v>
      </c>
      <c r="G484" s="222" t="b">
        <v>0</v>
      </c>
      <c r="H484" s="222" t="b">
        <v>0</v>
      </c>
      <c r="I484" s="222" t="b">
        <v>0</v>
      </c>
      <c r="J484" s="222" t="b">
        <v>0</v>
      </c>
      <c r="K484" s="222" t="b">
        <v>0</v>
      </c>
      <c r="L484" s="222" t="b">
        <v>0</v>
      </c>
      <c r="M484" s="222" t="b">
        <v>0</v>
      </c>
      <c r="N484" s="222" t="b">
        <v>0</v>
      </c>
      <c r="O484" s="222" t="b">
        <v>0</v>
      </c>
      <c r="P484" s="222" t="b">
        <v>0</v>
      </c>
      <c r="Q484" s="222" t="b">
        <v>0</v>
      </c>
      <c r="R484" s="222" t="b">
        <v>0</v>
      </c>
      <c r="S484" s="222" t="b">
        <v>0</v>
      </c>
      <c r="T484" s="222" t="b">
        <v>0</v>
      </c>
      <c r="U484" s="222" t="b">
        <v>0</v>
      </c>
      <c r="V484" s="222" t="b">
        <v>0</v>
      </c>
      <c r="W484" s="222" t="b">
        <v>0</v>
      </c>
      <c r="X484" s="222" t="b">
        <v>0</v>
      </c>
      <c r="Y484" s="222" t="b">
        <v>0</v>
      </c>
      <c r="Z484" s="222" t="b">
        <v>0</v>
      </c>
      <c r="AA484" s="222" t="b">
        <v>0</v>
      </c>
    </row>
    <row r="485" spans="1:27" ht="13.2">
      <c r="A485" s="222" t="s">
        <v>1031</v>
      </c>
      <c r="B485" s="222" t="b">
        <v>0</v>
      </c>
      <c r="C485" s="222" t="b">
        <v>0</v>
      </c>
      <c r="D485" s="222" t="b">
        <v>0</v>
      </c>
      <c r="E485" s="222" t="b">
        <v>0</v>
      </c>
      <c r="F485" s="222" t="b">
        <v>0</v>
      </c>
      <c r="G485" s="222" t="b">
        <v>0</v>
      </c>
      <c r="H485" s="222" t="b">
        <v>0</v>
      </c>
      <c r="I485" s="222" t="b">
        <v>0</v>
      </c>
      <c r="J485" s="222" t="b">
        <v>0</v>
      </c>
      <c r="K485" s="222" t="b">
        <v>0</v>
      </c>
      <c r="L485" s="222" t="b">
        <v>0</v>
      </c>
      <c r="M485" s="222" t="b">
        <v>0</v>
      </c>
      <c r="N485" s="222" t="b">
        <v>0</v>
      </c>
      <c r="O485" s="222" t="b">
        <v>0</v>
      </c>
      <c r="P485" s="222" t="b">
        <v>0</v>
      </c>
      <c r="Q485" s="222" t="b">
        <v>0</v>
      </c>
      <c r="R485" s="222" t="b">
        <v>0</v>
      </c>
      <c r="S485" s="222" t="b">
        <v>0</v>
      </c>
      <c r="T485" s="222" t="b">
        <v>0</v>
      </c>
      <c r="U485" s="222" t="b">
        <v>0</v>
      </c>
      <c r="V485" s="222" t="b">
        <v>0</v>
      </c>
      <c r="W485" s="222" t="b">
        <v>0</v>
      </c>
      <c r="X485" s="222" t="b">
        <v>0</v>
      </c>
      <c r="Y485" s="222" t="b">
        <v>0</v>
      </c>
      <c r="Z485" s="222" t="b">
        <v>0</v>
      </c>
      <c r="AA485" s="222" t="b">
        <v>0</v>
      </c>
    </row>
    <row r="486" spans="1:27" ht="13.2">
      <c r="A486" s="222" t="s">
        <v>1032</v>
      </c>
      <c r="B486" s="222" t="b">
        <v>0</v>
      </c>
      <c r="C486" s="222" t="b">
        <v>0</v>
      </c>
      <c r="D486" s="222" t="b">
        <v>0</v>
      </c>
      <c r="E486" s="222" t="b">
        <v>0</v>
      </c>
      <c r="F486" s="222" t="b">
        <v>0</v>
      </c>
      <c r="G486" s="222" t="b">
        <v>0</v>
      </c>
      <c r="H486" s="222" t="b">
        <v>0</v>
      </c>
      <c r="I486" s="222" t="b">
        <v>0</v>
      </c>
      <c r="J486" s="222" t="b">
        <v>0</v>
      </c>
      <c r="K486" s="222" t="b">
        <v>0</v>
      </c>
      <c r="L486" s="222" t="b">
        <v>0</v>
      </c>
      <c r="M486" s="222" t="b">
        <v>0</v>
      </c>
      <c r="N486" s="222" t="b">
        <v>0</v>
      </c>
      <c r="O486" s="222" t="b">
        <v>0</v>
      </c>
      <c r="P486" s="222" t="b">
        <v>0</v>
      </c>
      <c r="Q486" s="222" t="b">
        <v>0</v>
      </c>
      <c r="R486" s="222" t="b">
        <v>0</v>
      </c>
      <c r="S486" s="222" t="b">
        <v>0</v>
      </c>
      <c r="T486" s="222" t="b">
        <v>0</v>
      </c>
      <c r="U486" s="222" t="b">
        <v>0</v>
      </c>
      <c r="V486" s="222" t="b">
        <v>0</v>
      </c>
      <c r="W486" s="222" t="b">
        <v>0</v>
      </c>
      <c r="X486" s="222" t="b">
        <v>0</v>
      </c>
      <c r="Y486" s="222" t="b">
        <v>0</v>
      </c>
      <c r="Z486" s="222" t="b">
        <v>0</v>
      </c>
      <c r="AA486" s="222" t="b">
        <v>0</v>
      </c>
    </row>
    <row r="487" spans="1:27" ht="13.2">
      <c r="A487" s="222" t="s">
        <v>1033</v>
      </c>
      <c r="B487" s="222" t="b">
        <v>0</v>
      </c>
      <c r="C487" s="222" t="b">
        <v>0</v>
      </c>
      <c r="D487" s="222" t="b">
        <v>0</v>
      </c>
      <c r="E487" s="222" t="b">
        <v>0</v>
      </c>
      <c r="F487" s="222" t="b">
        <v>0</v>
      </c>
      <c r="G487" s="222" t="b">
        <v>0</v>
      </c>
      <c r="H487" s="222" t="b">
        <v>0</v>
      </c>
      <c r="I487" s="222" t="b">
        <v>0</v>
      </c>
      <c r="J487" s="222" t="b">
        <v>0</v>
      </c>
      <c r="K487" s="222" t="b">
        <v>0</v>
      </c>
      <c r="L487" s="222" t="b">
        <v>0</v>
      </c>
      <c r="M487" s="222" t="b">
        <v>0</v>
      </c>
      <c r="N487" s="222" t="b">
        <v>0</v>
      </c>
      <c r="O487" s="222" t="b">
        <v>0</v>
      </c>
      <c r="P487" s="222" t="b">
        <v>0</v>
      </c>
      <c r="Q487" s="222" t="b">
        <v>0</v>
      </c>
      <c r="R487" s="222" t="b">
        <v>0</v>
      </c>
      <c r="S487" s="222" t="b">
        <v>0</v>
      </c>
      <c r="T487" s="222" t="b">
        <v>0</v>
      </c>
      <c r="U487" s="222" t="b">
        <v>0</v>
      </c>
      <c r="V487" s="222" t="b">
        <v>0</v>
      </c>
      <c r="W487" s="222" t="b">
        <v>0</v>
      </c>
      <c r="X487" s="222" t="b">
        <v>0</v>
      </c>
      <c r="Y487" s="222" t="b">
        <v>0</v>
      </c>
      <c r="Z487" s="222" t="b">
        <v>0</v>
      </c>
      <c r="AA487" s="222" t="b">
        <v>0</v>
      </c>
    </row>
    <row r="488" spans="1:27" ht="13.2">
      <c r="A488" s="222" t="s">
        <v>1034</v>
      </c>
      <c r="B488" s="222" t="b">
        <v>0</v>
      </c>
      <c r="C488" s="222" t="b">
        <v>0</v>
      </c>
      <c r="D488" s="222" t="b">
        <v>0</v>
      </c>
      <c r="E488" s="222" t="b">
        <v>0</v>
      </c>
      <c r="F488" s="222" t="b">
        <v>0</v>
      </c>
      <c r="G488" s="222" t="b">
        <v>0</v>
      </c>
      <c r="H488" s="222" t="b">
        <v>0</v>
      </c>
      <c r="I488" s="222" t="b">
        <v>0</v>
      </c>
      <c r="J488" s="222" t="b">
        <v>0</v>
      </c>
      <c r="K488" s="222" t="b">
        <v>0</v>
      </c>
      <c r="L488" s="222" t="b">
        <v>0</v>
      </c>
      <c r="M488" s="222" t="b">
        <v>0</v>
      </c>
      <c r="N488" s="222" t="b">
        <v>0</v>
      </c>
      <c r="O488" s="222" t="b">
        <v>0</v>
      </c>
      <c r="P488" s="222" t="b">
        <v>0</v>
      </c>
      <c r="Q488" s="222" t="b">
        <v>0</v>
      </c>
      <c r="R488" s="222" t="b">
        <v>0</v>
      </c>
      <c r="S488" s="222" t="b">
        <v>0</v>
      </c>
      <c r="T488" s="222" t="b">
        <v>0</v>
      </c>
      <c r="U488" s="222" t="b">
        <v>0</v>
      </c>
      <c r="V488" s="222" t="b">
        <v>0</v>
      </c>
      <c r="W488" s="222" t="b">
        <v>0</v>
      </c>
      <c r="X488" s="222" t="b">
        <v>0</v>
      </c>
      <c r="Y488" s="222" t="b">
        <v>0</v>
      </c>
      <c r="Z488" s="222" t="b">
        <v>0</v>
      </c>
      <c r="AA488" s="222" t="b">
        <v>0</v>
      </c>
    </row>
    <row r="489" spans="1:27" ht="13.2">
      <c r="A489" s="222" t="s">
        <v>1035</v>
      </c>
      <c r="B489" s="222" t="b">
        <v>0</v>
      </c>
      <c r="C489" s="222" t="b">
        <v>0</v>
      </c>
      <c r="D489" s="222" t="b">
        <v>0</v>
      </c>
      <c r="E489" s="222" t="b">
        <v>0</v>
      </c>
      <c r="F489" s="222" t="b">
        <v>0</v>
      </c>
      <c r="G489" s="222" t="b">
        <v>0</v>
      </c>
      <c r="H489" s="222" t="b">
        <v>0</v>
      </c>
      <c r="I489" s="222" t="b">
        <v>0</v>
      </c>
      <c r="J489" s="222" t="b">
        <v>0</v>
      </c>
      <c r="K489" s="222" t="b">
        <v>0</v>
      </c>
      <c r="L489" s="222" t="b">
        <v>0</v>
      </c>
      <c r="M489" s="222" t="b">
        <v>0</v>
      </c>
      <c r="N489" s="222" t="b">
        <v>0</v>
      </c>
      <c r="O489" s="222" t="b">
        <v>0</v>
      </c>
      <c r="P489" s="222" t="b">
        <v>0</v>
      </c>
      <c r="Q489" s="222" t="b">
        <v>0</v>
      </c>
      <c r="R489" s="222" t="b">
        <v>0</v>
      </c>
      <c r="S489" s="222" t="b">
        <v>0</v>
      </c>
      <c r="T489" s="222" t="b">
        <v>0</v>
      </c>
      <c r="U489" s="222" t="b">
        <v>0</v>
      </c>
      <c r="V489" s="222" t="b">
        <v>0</v>
      </c>
      <c r="W489" s="222" t="b">
        <v>0</v>
      </c>
      <c r="X489" s="222" t="b">
        <v>0</v>
      </c>
      <c r="Y489" s="222" t="b">
        <v>0</v>
      </c>
      <c r="Z489" s="222" t="b">
        <v>0</v>
      </c>
      <c r="AA489" s="222" t="b">
        <v>0</v>
      </c>
    </row>
    <row r="490" spans="1:27" ht="13.2">
      <c r="A490" s="222" t="s">
        <v>1036</v>
      </c>
      <c r="B490" s="222" t="b">
        <v>0</v>
      </c>
      <c r="C490" s="222" t="b">
        <v>0</v>
      </c>
      <c r="D490" s="222" t="b">
        <v>0</v>
      </c>
      <c r="E490" s="222" t="b">
        <v>0</v>
      </c>
      <c r="F490" s="222" t="b">
        <v>0</v>
      </c>
      <c r="G490" s="222" t="b">
        <v>0</v>
      </c>
      <c r="H490" s="222" t="b">
        <v>0</v>
      </c>
      <c r="I490" s="222" t="b">
        <v>0</v>
      </c>
      <c r="J490" s="222" t="b">
        <v>0</v>
      </c>
      <c r="K490" s="222" t="b">
        <v>0</v>
      </c>
      <c r="L490" s="222" t="b">
        <v>0</v>
      </c>
      <c r="M490" s="222" t="b">
        <v>0</v>
      </c>
      <c r="N490" s="222" t="b">
        <v>0</v>
      </c>
      <c r="O490" s="222" t="b">
        <v>0</v>
      </c>
      <c r="P490" s="222" t="b">
        <v>0</v>
      </c>
      <c r="Q490" s="222" t="b">
        <v>0</v>
      </c>
      <c r="R490" s="222" t="b">
        <v>0</v>
      </c>
      <c r="S490" s="222" t="b">
        <v>0</v>
      </c>
      <c r="T490" s="222" t="b">
        <v>0</v>
      </c>
      <c r="U490" s="222" t="b">
        <v>0</v>
      </c>
      <c r="V490" s="222" t="b">
        <v>0</v>
      </c>
      <c r="W490" s="222" t="b">
        <v>0</v>
      </c>
      <c r="X490" s="222" t="b">
        <v>0</v>
      </c>
      <c r="Y490" s="222" t="b">
        <v>0</v>
      </c>
      <c r="Z490" s="222" t="b">
        <v>0</v>
      </c>
      <c r="AA490" s="222" t="b">
        <v>0</v>
      </c>
    </row>
    <row r="491" spans="1:27" ht="13.2">
      <c r="A491" s="222" t="s">
        <v>1037</v>
      </c>
      <c r="B491" s="222" t="b">
        <v>0</v>
      </c>
      <c r="C491" s="222" t="b">
        <v>0</v>
      </c>
      <c r="D491" s="222" t="b">
        <v>0</v>
      </c>
      <c r="E491" s="222" t="b">
        <v>0</v>
      </c>
      <c r="F491" s="222" t="b">
        <v>0</v>
      </c>
      <c r="G491" s="222" t="b">
        <v>0</v>
      </c>
      <c r="H491" s="222" t="b">
        <v>0</v>
      </c>
      <c r="I491" s="222" t="b">
        <v>0</v>
      </c>
      <c r="J491" s="222" t="b">
        <v>0</v>
      </c>
      <c r="K491" s="222" t="b">
        <v>0</v>
      </c>
      <c r="L491" s="222" t="b">
        <v>0</v>
      </c>
      <c r="M491" s="222" t="b">
        <v>0</v>
      </c>
      <c r="N491" s="222" t="b">
        <v>0</v>
      </c>
      <c r="O491" s="222" t="b">
        <v>0</v>
      </c>
      <c r="P491" s="222" t="b">
        <v>0</v>
      </c>
      <c r="Q491" s="222" t="b">
        <v>0</v>
      </c>
      <c r="R491" s="222" t="b">
        <v>0</v>
      </c>
      <c r="S491" s="222" t="b">
        <v>0</v>
      </c>
      <c r="T491" s="222" t="b">
        <v>0</v>
      </c>
      <c r="U491" s="222" t="b">
        <v>0</v>
      </c>
      <c r="V491" s="222" t="b">
        <v>0</v>
      </c>
      <c r="W491" s="222" t="b">
        <v>0</v>
      </c>
      <c r="X491" s="222" t="b">
        <v>0</v>
      </c>
      <c r="Y491" s="222" t="b">
        <v>0</v>
      </c>
      <c r="Z491" s="222" t="b">
        <v>0</v>
      </c>
      <c r="AA491" s="222" t="b">
        <v>0</v>
      </c>
    </row>
    <row r="492" spans="1:27" ht="13.2">
      <c r="A492" s="222" t="s">
        <v>1038</v>
      </c>
      <c r="B492" s="222" t="b">
        <v>0</v>
      </c>
      <c r="C492" s="222" t="b">
        <v>0</v>
      </c>
      <c r="D492" s="222" t="b">
        <v>0</v>
      </c>
      <c r="E492" s="222" t="b">
        <v>0</v>
      </c>
      <c r="F492" s="222" t="b">
        <v>0</v>
      </c>
      <c r="G492" s="222" t="b">
        <v>0</v>
      </c>
      <c r="H492" s="222" t="b">
        <v>0</v>
      </c>
      <c r="I492" s="222" t="b">
        <v>0</v>
      </c>
      <c r="J492" s="222" t="b">
        <v>0</v>
      </c>
      <c r="K492" s="222" t="b">
        <v>0</v>
      </c>
      <c r="L492" s="222" t="b">
        <v>0</v>
      </c>
      <c r="M492" s="222" t="b">
        <v>0</v>
      </c>
      <c r="N492" s="222" t="b">
        <v>0</v>
      </c>
      <c r="O492" s="222" t="b">
        <v>0</v>
      </c>
      <c r="P492" s="222" t="b">
        <v>0</v>
      </c>
      <c r="Q492" s="222" t="b">
        <v>0</v>
      </c>
      <c r="R492" s="222" t="b">
        <v>0</v>
      </c>
      <c r="S492" s="222" t="b">
        <v>0</v>
      </c>
      <c r="T492" s="222" t="b">
        <v>0</v>
      </c>
      <c r="U492" s="222" t="b">
        <v>0</v>
      </c>
      <c r="V492" s="222" t="b">
        <v>0</v>
      </c>
      <c r="W492" s="222" t="b">
        <v>0</v>
      </c>
      <c r="X492" s="222" t="b">
        <v>0</v>
      </c>
      <c r="Y492" s="222" t="b">
        <v>0</v>
      </c>
      <c r="Z492" s="222" t="b">
        <v>0</v>
      </c>
      <c r="AA492" s="222" t="b">
        <v>0</v>
      </c>
    </row>
    <row r="493" spans="1:27" ht="13.2">
      <c r="A493" s="222" t="s">
        <v>1039</v>
      </c>
      <c r="B493" s="222" t="b">
        <v>0</v>
      </c>
      <c r="C493" s="222" t="b">
        <v>0</v>
      </c>
      <c r="D493" s="222" t="b">
        <v>0</v>
      </c>
      <c r="E493" s="222" t="b">
        <v>0</v>
      </c>
      <c r="F493" s="222" t="b">
        <v>0</v>
      </c>
      <c r="G493" s="222" t="b">
        <v>0</v>
      </c>
      <c r="H493" s="222" t="b">
        <v>0</v>
      </c>
      <c r="I493" s="222" t="b">
        <v>0</v>
      </c>
      <c r="J493" s="222" t="b">
        <v>0</v>
      </c>
      <c r="K493" s="222" t="b">
        <v>0</v>
      </c>
      <c r="L493" s="222" t="b">
        <v>0</v>
      </c>
      <c r="M493" s="222" t="b">
        <v>0</v>
      </c>
      <c r="N493" s="222" t="b">
        <v>0</v>
      </c>
      <c r="O493" s="222" t="b">
        <v>0</v>
      </c>
      <c r="P493" s="222" t="b">
        <v>0</v>
      </c>
      <c r="Q493" s="222" t="b">
        <v>0</v>
      </c>
      <c r="R493" s="222" t="b">
        <v>0</v>
      </c>
      <c r="S493" s="222" t="b">
        <v>0</v>
      </c>
      <c r="T493" s="222" t="b">
        <v>0</v>
      </c>
      <c r="U493" s="222" t="b">
        <v>0</v>
      </c>
      <c r="V493" s="222" t="b">
        <v>0</v>
      </c>
      <c r="W493" s="222" t="b">
        <v>0</v>
      </c>
      <c r="X493" s="222" t="b">
        <v>0</v>
      </c>
      <c r="Y493" s="222" t="b">
        <v>0</v>
      </c>
      <c r="Z493" s="222" t="b">
        <v>0</v>
      </c>
      <c r="AA493" s="222" t="b">
        <v>0</v>
      </c>
    </row>
    <row r="494" spans="1:27" ht="13.2">
      <c r="A494" s="222" t="s">
        <v>1040</v>
      </c>
      <c r="B494" s="222" t="b">
        <v>0</v>
      </c>
      <c r="C494" s="222" t="b">
        <v>0</v>
      </c>
      <c r="D494" s="222" t="b">
        <v>0</v>
      </c>
      <c r="E494" s="222" t="b">
        <v>0</v>
      </c>
      <c r="F494" s="222" t="b">
        <v>0</v>
      </c>
      <c r="G494" s="222" t="b">
        <v>0</v>
      </c>
      <c r="H494" s="222" t="b">
        <v>0</v>
      </c>
      <c r="I494" s="222" t="b">
        <v>0</v>
      </c>
      <c r="J494" s="222" t="b">
        <v>0</v>
      </c>
      <c r="K494" s="222" t="b">
        <v>0</v>
      </c>
      <c r="L494" s="222" t="b">
        <v>0</v>
      </c>
      <c r="M494" s="222" t="b">
        <v>0</v>
      </c>
      <c r="N494" s="222" t="b">
        <v>0</v>
      </c>
      <c r="O494" s="222" t="b">
        <v>0</v>
      </c>
      <c r="P494" s="222" t="b">
        <v>0</v>
      </c>
      <c r="Q494" s="222" t="b">
        <v>0</v>
      </c>
      <c r="R494" s="222" t="b">
        <v>0</v>
      </c>
      <c r="S494" s="222" t="b">
        <v>0</v>
      </c>
      <c r="T494" s="222" t="b">
        <v>0</v>
      </c>
      <c r="U494" s="222" t="b">
        <v>0</v>
      </c>
      <c r="V494" s="222" t="b">
        <v>0</v>
      </c>
      <c r="W494" s="222" t="b">
        <v>0</v>
      </c>
      <c r="X494" s="222" t="b">
        <v>0</v>
      </c>
      <c r="Y494" s="222" t="b">
        <v>0</v>
      </c>
      <c r="Z494" s="222" t="b">
        <v>0</v>
      </c>
      <c r="AA494" s="222" t="b">
        <v>0</v>
      </c>
    </row>
    <row r="495" spans="1:27" ht="13.2">
      <c r="A495" s="222" t="s">
        <v>1041</v>
      </c>
      <c r="B495" s="222" t="b">
        <v>0</v>
      </c>
      <c r="C495" s="222" t="b">
        <v>0</v>
      </c>
      <c r="D495" s="222" t="b">
        <v>0</v>
      </c>
      <c r="E495" s="222" t="b">
        <v>0</v>
      </c>
      <c r="F495" s="222" t="b">
        <v>0</v>
      </c>
      <c r="G495" s="222" t="b">
        <v>0</v>
      </c>
      <c r="H495" s="222" t="b">
        <v>0</v>
      </c>
      <c r="I495" s="222" t="b">
        <v>0</v>
      </c>
      <c r="J495" s="222" t="b">
        <v>0</v>
      </c>
      <c r="K495" s="222" t="b">
        <v>0</v>
      </c>
      <c r="L495" s="222" t="b">
        <v>0</v>
      </c>
      <c r="M495" s="222" t="b">
        <v>0</v>
      </c>
      <c r="N495" s="222" t="b">
        <v>0</v>
      </c>
      <c r="O495" s="222" t="b">
        <v>0</v>
      </c>
      <c r="P495" s="222" t="b">
        <v>0</v>
      </c>
      <c r="Q495" s="222" t="b">
        <v>0</v>
      </c>
      <c r="R495" s="222" t="b">
        <v>0</v>
      </c>
      <c r="S495" s="222" t="b">
        <v>0</v>
      </c>
      <c r="T495" s="222" t="b">
        <v>0</v>
      </c>
      <c r="U495" s="222" t="b">
        <v>0</v>
      </c>
      <c r="V495" s="222" t="b">
        <v>0</v>
      </c>
      <c r="W495" s="222" t="b">
        <v>0</v>
      </c>
      <c r="X495" s="222" t="b">
        <v>0</v>
      </c>
      <c r="Y495" s="222" t="b">
        <v>0</v>
      </c>
      <c r="Z495" s="222" t="b">
        <v>0</v>
      </c>
      <c r="AA495" s="222" t="b">
        <v>0</v>
      </c>
    </row>
    <row r="496" spans="1:27" ht="13.2">
      <c r="A496" s="222" t="s">
        <v>1042</v>
      </c>
      <c r="B496" s="222" t="b">
        <v>0</v>
      </c>
      <c r="C496" s="222" t="b">
        <v>0</v>
      </c>
      <c r="D496" s="222" t="b">
        <v>0</v>
      </c>
      <c r="E496" s="222" t="b">
        <v>0</v>
      </c>
      <c r="F496" s="222" t="b">
        <v>0</v>
      </c>
      <c r="G496" s="222" t="b">
        <v>0</v>
      </c>
      <c r="H496" s="222" t="b">
        <v>0</v>
      </c>
      <c r="I496" s="222" t="b">
        <v>0</v>
      </c>
      <c r="J496" s="222" t="b">
        <v>0</v>
      </c>
      <c r="K496" s="222" t="b">
        <v>0</v>
      </c>
      <c r="L496" s="222" t="b">
        <v>0</v>
      </c>
      <c r="M496" s="222" t="b">
        <v>0</v>
      </c>
      <c r="N496" s="222" t="b">
        <v>0</v>
      </c>
      <c r="O496" s="222" t="b">
        <v>0</v>
      </c>
      <c r="P496" s="222" t="b">
        <v>0</v>
      </c>
      <c r="Q496" s="222" t="b">
        <v>0</v>
      </c>
      <c r="R496" s="222" t="b">
        <v>0</v>
      </c>
      <c r="S496" s="222" t="b">
        <v>0</v>
      </c>
      <c r="T496" s="222" t="b">
        <v>0</v>
      </c>
      <c r="U496" s="222" t="b">
        <v>0</v>
      </c>
      <c r="V496" s="222" t="b">
        <v>0</v>
      </c>
      <c r="W496" s="222" t="b">
        <v>0</v>
      </c>
      <c r="X496" s="222" t="b">
        <v>0</v>
      </c>
      <c r="Y496" s="222" t="b">
        <v>0</v>
      </c>
      <c r="Z496" s="222" t="b">
        <v>0</v>
      </c>
      <c r="AA496" s="222" t="b">
        <v>0</v>
      </c>
    </row>
    <row r="497" spans="1:27" ht="13.2">
      <c r="A497" s="222" t="s">
        <v>1043</v>
      </c>
      <c r="B497" s="222" t="b">
        <v>0</v>
      </c>
      <c r="C497" s="222" t="b">
        <v>0</v>
      </c>
      <c r="D497" s="222" t="b">
        <v>0</v>
      </c>
      <c r="E497" s="222" t="b">
        <v>0</v>
      </c>
      <c r="F497" s="222" t="b">
        <v>0</v>
      </c>
      <c r="G497" s="222" t="b">
        <v>0</v>
      </c>
      <c r="H497" s="222" t="b">
        <v>0</v>
      </c>
      <c r="I497" s="222" t="b">
        <v>0</v>
      </c>
      <c r="J497" s="222" t="b">
        <v>0</v>
      </c>
      <c r="K497" s="222" t="b">
        <v>0</v>
      </c>
      <c r="L497" s="222" t="b">
        <v>0</v>
      </c>
      <c r="M497" s="222" t="b">
        <v>0</v>
      </c>
      <c r="N497" s="222" t="b">
        <v>0</v>
      </c>
      <c r="O497" s="222" t="b">
        <v>0</v>
      </c>
      <c r="P497" s="222" t="b">
        <v>0</v>
      </c>
      <c r="Q497" s="222" t="b">
        <v>0</v>
      </c>
      <c r="R497" s="222" t="b">
        <v>0</v>
      </c>
      <c r="S497" s="222" t="b">
        <v>0</v>
      </c>
      <c r="T497" s="222" t="b">
        <v>0</v>
      </c>
      <c r="U497" s="222" t="b">
        <v>0</v>
      </c>
      <c r="V497" s="222" t="b">
        <v>0</v>
      </c>
      <c r="W497" s="222" t="b">
        <v>0</v>
      </c>
      <c r="X497" s="222" t="b">
        <v>0</v>
      </c>
      <c r="Y497" s="222" t="b">
        <v>0</v>
      </c>
      <c r="Z497" s="222" t="b">
        <v>0</v>
      </c>
      <c r="AA497" s="222" t="b">
        <v>0</v>
      </c>
    </row>
    <row r="498" spans="1:27" ht="13.2">
      <c r="A498" s="222" t="s">
        <v>1044</v>
      </c>
      <c r="B498" s="222" t="b">
        <v>0</v>
      </c>
      <c r="C498" s="222" t="b">
        <v>0</v>
      </c>
      <c r="D498" s="222" t="b">
        <v>0</v>
      </c>
      <c r="E498" s="222" t="b">
        <v>0</v>
      </c>
      <c r="F498" s="222" t="b">
        <v>0</v>
      </c>
      <c r="G498" s="222" t="b">
        <v>0</v>
      </c>
      <c r="H498" s="222" t="b">
        <v>0</v>
      </c>
      <c r="I498" s="222" t="b">
        <v>0</v>
      </c>
      <c r="J498" s="222" t="b">
        <v>0</v>
      </c>
      <c r="K498" s="222" t="b">
        <v>0</v>
      </c>
      <c r="L498" s="222" t="b">
        <v>0</v>
      </c>
      <c r="M498" s="222" t="b">
        <v>0</v>
      </c>
      <c r="N498" s="222" t="b">
        <v>0</v>
      </c>
      <c r="O498" s="222" t="b">
        <v>0</v>
      </c>
      <c r="P498" s="222" t="b">
        <v>0</v>
      </c>
      <c r="Q498" s="222" t="b">
        <v>0</v>
      </c>
      <c r="R498" s="222" t="b">
        <v>0</v>
      </c>
      <c r="S498" s="222" t="b">
        <v>0</v>
      </c>
      <c r="T498" s="222" t="b">
        <v>0</v>
      </c>
      <c r="U498" s="222" t="b">
        <v>0</v>
      </c>
      <c r="V498" s="222" t="b">
        <v>0</v>
      </c>
      <c r="W498" s="222" t="b">
        <v>0</v>
      </c>
      <c r="X498" s="222" t="b">
        <v>0</v>
      </c>
      <c r="Y498" s="222" t="b">
        <v>0</v>
      </c>
      <c r="Z498" s="222" t="b">
        <v>0</v>
      </c>
      <c r="AA498" s="222" t="b">
        <v>0</v>
      </c>
    </row>
    <row r="499" spans="1:27" ht="13.2">
      <c r="A499" s="222" t="s">
        <v>1045</v>
      </c>
      <c r="B499" s="222" t="b">
        <v>0</v>
      </c>
      <c r="C499" s="222" t="b">
        <v>0</v>
      </c>
      <c r="D499" s="222" t="b">
        <v>0</v>
      </c>
      <c r="E499" s="222" t="b">
        <v>0</v>
      </c>
      <c r="F499" s="222" t="b">
        <v>0</v>
      </c>
      <c r="G499" s="222" t="b">
        <v>0</v>
      </c>
      <c r="H499" s="222" t="b">
        <v>0</v>
      </c>
      <c r="I499" s="222" t="b">
        <v>0</v>
      </c>
      <c r="J499" s="222" t="b">
        <v>0</v>
      </c>
      <c r="K499" s="222" t="b">
        <v>0</v>
      </c>
      <c r="L499" s="222" t="b">
        <v>0</v>
      </c>
      <c r="M499" s="222" t="b">
        <v>0</v>
      </c>
      <c r="N499" s="222" t="b">
        <v>0</v>
      </c>
      <c r="O499" s="222" t="b">
        <v>0</v>
      </c>
      <c r="P499" s="222" t="b">
        <v>0</v>
      </c>
      <c r="Q499" s="222" t="b">
        <v>0</v>
      </c>
      <c r="R499" s="222" t="b">
        <v>0</v>
      </c>
      <c r="S499" s="222" t="b">
        <v>0</v>
      </c>
      <c r="T499" s="222" t="b">
        <v>0</v>
      </c>
      <c r="U499" s="222" t="b">
        <v>0</v>
      </c>
      <c r="V499" s="222" t="b">
        <v>0</v>
      </c>
      <c r="W499" s="222" t="b">
        <v>0</v>
      </c>
      <c r="X499" s="222" t="b">
        <v>0</v>
      </c>
      <c r="Y499" s="222" t="b">
        <v>0</v>
      </c>
      <c r="Z499" s="222" t="b">
        <v>0</v>
      </c>
      <c r="AA499" s="222" t="b">
        <v>0</v>
      </c>
    </row>
    <row r="500" spans="1:27" ht="13.2">
      <c r="A500" s="222" t="s">
        <v>1046</v>
      </c>
      <c r="B500" s="222" t="b">
        <v>0</v>
      </c>
      <c r="C500" s="222" t="b">
        <v>0</v>
      </c>
      <c r="D500" s="222" t="b">
        <v>0</v>
      </c>
      <c r="E500" s="222" t="b">
        <v>0</v>
      </c>
      <c r="F500" s="222" t="b">
        <v>0</v>
      </c>
      <c r="G500" s="222" t="b">
        <v>0</v>
      </c>
      <c r="H500" s="222" t="b">
        <v>0</v>
      </c>
      <c r="I500" s="222" t="b">
        <v>0</v>
      </c>
      <c r="J500" s="222" t="b">
        <v>0</v>
      </c>
      <c r="K500" s="222" t="b">
        <v>0</v>
      </c>
      <c r="L500" s="222" t="b">
        <v>0</v>
      </c>
      <c r="M500" s="222" t="b">
        <v>0</v>
      </c>
      <c r="N500" s="222" t="b">
        <v>0</v>
      </c>
      <c r="O500" s="222" t="b">
        <v>0</v>
      </c>
      <c r="P500" s="222" t="b">
        <v>0</v>
      </c>
      <c r="Q500" s="222" t="b">
        <v>0</v>
      </c>
      <c r="R500" s="222" t="b">
        <v>0</v>
      </c>
      <c r="S500" s="222" t="b">
        <v>0</v>
      </c>
      <c r="T500" s="222" t="b">
        <v>0</v>
      </c>
      <c r="U500" s="222" t="b">
        <v>0</v>
      </c>
      <c r="V500" s="222" t="b">
        <v>0</v>
      </c>
      <c r="W500" s="222" t="b">
        <v>0</v>
      </c>
      <c r="X500" s="222" t="b">
        <v>0</v>
      </c>
      <c r="Y500" s="222" t="b">
        <v>0</v>
      </c>
      <c r="Z500" s="222" t="b">
        <v>0</v>
      </c>
      <c r="AA500" s="222" t="b">
        <v>0</v>
      </c>
    </row>
    <row r="501" spans="1:27" ht="13.2">
      <c r="A501" s="222" t="s">
        <v>1047</v>
      </c>
      <c r="B501" s="222" t="b">
        <v>0</v>
      </c>
      <c r="C501" s="222" t="b">
        <v>0</v>
      </c>
      <c r="D501" s="222" t="b">
        <v>0</v>
      </c>
      <c r="E501" s="222" t="b">
        <v>0</v>
      </c>
      <c r="F501" s="222" t="b">
        <v>0</v>
      </c>
      <c r="G501" s="222" t="b">
        <v>0</v>
      </c>
      <c r="H501" s="222" t="b">
        <v>0</v>
      </c>
      <c r="I501" s="222" t="b">
        <v>0</v>
      </c>
      <c r="J501" s="222" t="b">
        <v>0</v>
      </c>
      <c r="K501" s="222" t="b">
        <v>0</v>
      </c>
      <c r="L501" s="222" t="b">
        <v>0</v>
      </c>
      <c r="M501" s="222" t="b">
        <v>0</v>
      </c>
      <c r="N501" s="222" t="b">
        <v>0</v>
      </c>
      <c r="O501" s="222" t="b">
        <v>0</v>
      </c>
      <c r="P501" s="222" t="b">
        <v>0</v>
      </c>
      <c r="Q501" s="222" t="b">
        <v>0</v>
      </c>
      <c r="R501" s="222" t="b">
        <v>0</v>
      </c>
      <c r="S501" s="222" t="b">
        <v>0</v>
      </c>
      <c r="T501" s="222" t="b">
        <v>0</v>
      </c>
      <c r="U501" s="222" t="b">
        <v>0</v>
      </c>
      <c r="V501" s="222" t="b">
        <v>0</v>
      </c>
      <c r="W501" s="222" t="b">
        <v>0</v>
      </c>
      <c r="X501" s="222" t="b">
        <v>0</v>
      </c>
      <c r="Y501" s="222" t="b">
        <v>0</v>
      </c>
      <c r="Z501" s="222" t="b">
        <v>0</v>
      </c>
      <c r="AA501" s="222" t="b">
        <v>0</v>
      </c>
    </row>
    <row r="502" spans="1:27" ht="13.2">
      <c r="A502" s="222" t="s">
        <v>1048</v>
      </c>
      <c r="B502" s="222" t="b">
        <v>0</v>
      </c>
      <c r="C502" s="222" t="b">
        <v>0</v>
      </c>
      <c r="D502" s="222" t="b">
        <v>0</v>
      </c>
      <c r="E502" s="222" t="b">
        <v>0</v>
      </c>
      <c r="F502" s="222" t="b">
        <v>0</v>
      </c>
      <c r="G502" s="222" t="b">
        <v>0</v>
      </c>
      <c r="H502" s="222" t="b">
        <v>0</v>
      </c>
      <c r="I502" s="222" t="b">
        <v>0</v>
      </c>
      <c r="J502" s="222" t="b">
        <v>0</v>
      </c>
      <c r="K502" s="222" t="b">
        <v>0</v>
      </c>
      <c r="L502" s="222" t="b">
        <v>0</v>
      </c>
      <c r="M502" s="222" t="b">
        <v>0</v>
      </c>
      <c r="N502" s="222" t="b">
        <v>0</v>
      </c>
      <c r="O502" s="222" t="b">
        <v>0</v>
      </c>
      <c r="P502" s="222" t="b">
        <v>0</v>
      </c>
      <c r="Q502" s="222" t="b">
        <v>0</v>
      </c>
      <c r="R502" s="222" t="b">
        <v>0</v>
      </c>
      <c r="S502" s="222" t="b">
        <v>0</v>
      </c>
      <c r="T502" s="222" t="b">
        <v>0</v>
      </c>
      <c r="U502" s="222" t="b">
        <v>0</v>
      </c>
      <c r="V502" s="222" t="b">
        <v>0</v>
      </c>
      <c r="W502" s="222" t="b">
        <v>0</v>
      </c>
      <c r="X502" s="222" t="b">
        <v>0</v>
      </c>
      <c r="Y502" s="222" t="b">
        <v>0</v>
      </c>
      <c r="Z502" s="222" t="b">
        <v>0</v>
      </c>
      <c r="AA502" s="222" t="b">
        <v>0</v>
      </c>
    </row>
    <row r="503" spans="1:27" ht="13.2">
      <c r="A503" s="222" t="s">
        <v>1049</v>
      </c>
      <c r="B503" s="222" t="b">
        <v>0</v>
      </c>
      <c r="C503" s="222" t="b">
        <v>0</v>
      </c>
      <c r="D503" s="222" t="b">
        <v>0</v>
      </c>
      <c r="E503" s="222" t="b">
        <v>0</v>
      </c>
      <c r="F503" s="222" t="b">
        <v>0</v>
      </c>
      <c r="G503" s="222" t="b">
        <v>0</v>
      </c>
      <c r="H503" s="222" t="b">
        <v>0</v>
      </c>
      <c r="I503" s="222" t="b">
        <v>0</v>
      </c>
      <c r="J503" s="222" t="b">
        <v>0</v>
      </c>
      <c r="K503" s="222" t="b">
        <v>0</v>
      </c>
      <c r="L503" s="222" t="b">
        <v>0</v>
      </c>
      <c r="M503" s="222" t="b">
        <v>0</v>
      </c>
      <c r="N503" s="222" t="b">
        <v>0</v>
      </c>
      <c r="O503" s="222" t="b">
        <v>0</v>
      </c>
      <c r="P503" s="222" t="b">
        <v>0</v>
      </c>
      <c r="Q503" s="222" t="b">
        <v>0</v>
      </c>
      <c r="R503" s="222" t="b">
        <v>0</v>
      </c>
      <c r="S503" s="222" t="b">
        <v>0</v>
      </c>
      <c r="T503" s="222" t="b">
        <v>0</v>
      </c>
      <c r="U503" s="222" t="b">
        <v>0</v>
      </c>
      <c r="V503" s="222" t="b">
        <v>0</v>
      </c>
      <c r="W503" s="222" t="b">
        <v>0</v>
      </c>
      <c r="X503" s="222" t="b">
        <v>0</v>
      </c>
      <c r="Y503" s="222" t="b">
        <v>0</v>
      </c>
      <c r="Z503" s="222" t="b">
        <v>0</v>
      </c>
      <c r="AA503" s="222" t="b">
        <v>0</v>
      </c>
    </row>
    <row r="504" spans="1:27" ht="13.2">
      <c r="A504" s="222" t="s">
        <v>1050</v>
      </c>
      <c r="B504" s="222" t="b">
        <v>0</v>
      </c>
      <c r="C504" s="222" t="b">
        <v>0</v>
      </c>
      <c r="D504" s="222" t="b">
        <v>0</v>
      </c>
      <c r="E504" s="222" t="b">
        <v>0</v>
      </c>
      <c r="F504" s="222" t="b">
        <v>0</v>
      </c>
      <c r="G504" s="222" t="b">
        <v>0</v>
      </c>
      <c r="H504" s="222" t="b">
        <v>0</v>
      </c>
      <c r="I504" s="222" t="b">
        <v>0</v>
      </c>
      <c r="J504" s="222" t="b">
        <v>0</v>
      </c>
      <c r="K504" s="222" t="b">
        <v>0</v>
      </c>
      <c r="L504" s="222" t="b">
        <v>0</v>
      </c>
      <c r="M504" s="222" t="b">
        <v>0</v>
      </c>
      <c r="N504" s="222" t="b">
        <v>0</v>
      </c>
      <c r="O504" s="222" t="b">
        <v>0</v>
      </c>
      <c r="P504" s="222" t="b">
        <v>0</v>
      </c>
      <c r="Q504" s="222" t="b">
        <v>0</v>
      </c>
      <c r="R504" s="222" t="b">
        <v>0</v>
      </c>
      <c r="S504" s="222" t="b">
        <v>0</v>
      </c>
      <c r="T504" s="222" t="b">
        <v>0</v>
      </c>
      <c r="U504" s="222" t="b">
        <v>0</v>
      </c>
      <c r="V504" s="222" t="b">
        <v>0</v>
      </c>
      <c r="W504" s="222" t="b">
        <v>0</v>
      </c>
      <c r="X504" s="222" t="b">
        <v>0</v>
      </c>
      <c r="Y504" s="222" t="b">
        <v>0</v>
      </c>
      <c r="Z504" s="222" t="b">
        <v>0</v>
      </c>
      <c r="AA504" s="222" t="b">
        <v>0</v>
      </c>
    </row>
    <row r="505" spans="1:27" ht="13.2">
      <c r="A505" s="222" t="s">
        <v>1051</v>
      </c>
      <c r="B505" s="222" t="b">
        <v>0</v>
      </c>
      <c r="C505" s="222" t="b">
        <v>0</v>
      </c>
      <c r="D505" s="222" t="b">
        <v>0</v>
      </c>
      <c r="E505" s="222" t="b">
        <v>0</v>
      </c>
      <c r="F505" s="222" t="b">
        <v>0</v>
      </c>
      <c r="G505" s="222" t="b">
        <v>0</v>
      </c>
      <c r="H505" s="222" t="b">
        <v>0</v>
      </c>
      <c r="I505" s="222" t="b">
        <v>0</v>
      </c>
      <c r="J505" s="222" t="b">
        <v>0</v>
      </c>
      <c r="K505" s="222" t="b">
        <v>0</v>
      </c>
      <c r="L505" s="222" t="b">
        <v>0</v>
      </c>
      <c r="M505" s="222" t="b">
        <v>0</v>
      </c>
      <c r="N505" s="222" t="b">
        <v>0</v>
      </c>
      <c r="O505" s="222" t="b">
        <v>0</v>
      </c>
      <c r="P505" s="222" t="b">
        <v>0</v>
      </c>
      <c r="Q505" s="222" t="b">
        <v>0</v>
      </c>
      <c r="R505" s="222" t="b">
        <v>0</v>
      </c>
      <c r="S505" s="222" t="b">
        <v>0</v>
      </c>
      <c r="T505" s="222" t="b">
        <v>0</v>
      </c>
      <c r="U505" s="222" t="b">
        <v>0</v>
      </c>
      <c r="V505" s="222" t="b">
        <v>0</v>
      </c>
      <c r="W505" s="222" t="b">
        <v>0</v>
      </c>
      <c r="X505" s="222" t="b">
        <v>0</v>
      </c>
      <c r="Y505" s="222" t="b">
        <v>0</v>
      </c>
      <c r="Z505" s="222" t="b">
        <v>0</v>
      </c>
      <c r="AA505" s="222" t="b">
        <v>0</v>
      </c>
    </row>
    <row r="506" spans="1:27" ht="13.2">
      <c r="A506" s="222" t="s">
        <v>1052</v>
      </c>
      <c r="B506" s="222" t="b">
        <v>0</v>
      </c>
      <c r="C506" s="222" t="b">
        <v>0</v>
      </c>
      <c r="D506" s="222" t="b">
        <v>0</v>
      </c>
      <c r="E506" s="222" t="b">
        <v>0</v>
      </c>
      <c r="F506" s="222" t="b">
        <v>0</v>
      </c>
      <c r="G506" s="222" t="b">
        <v>0</v>
      </c>
      <c r="H506" s="222" t="b">
        <v>0</v>
      </c>
      <c r="I506" s="222" t="b">
        <v>0</v>
      </c>
      <c r="J506" s="222" t="b">
        <v>0</v>
      </c>
      <c r="K506" s="222" t="b">
        <v>0</v>
      </c>
      <c r="L506" s="222" t="b">
        <v>0</v>
      </c>
      <c r="M506" s="222" t="b">
        <v>0</v>
      </c>
      <c r="N506" s="222" t="b">
        <v>0</v>
      </c>
      <c r="O506" s="222" t="b">
        <v>0</v>
      </c>
      <c r="P506" s="222" t="b">
        <v>0</v>
      </c>
      <c r="Q506" s="222" t="b">
        <v>0</v>
      </c>
      <c r="R506" s="222" t="b">
        <v>0</v>
      </c>
      <c r="S506" s="222" t="b">
        <v>0</v>
      </c>
      <c r="T506" s="222" t="b">
        <v>0</v>
      </c>
      <c r="U506" s="222" t="b">
        <v>0</v>
      </c>
      <c r="V506" s="222" t="b">
        <v>0</v>
      </c>
      <c r="W506" s="222" t="b">
        <v>0</v>
      </c>
      <c r="X506" s="222" t="b">
        <v>0</v>
      </c>
      <c r="Y506" s="222" t="b">
        <v>0</v>
      </c>
      <c r="Z506" s="222" t="b">
        <v>0</v>
      </c>
      <c r="AA506" s="222" t="b">
        <v>0</v>
      </c>
    </row>
    <row r="507" spans="1:27" ht="13.2">
      <c r="A507" s="222" t="s">
        <v>1053</v>
      </c>
      <c r="B507" s="222" t="b">
        <v>0</v>
      </c>
      <c r="C507" s="222" t="b">
        <v>0</v>
      </c>
      <c r="D507" s="222" t="b">
        <v>0</v>
      </c>
      <c r="E507" s="222" t="b">
        <v>0</v>
      </c>
      <c r="F507" s="222" t="b">
        <v>0</v>
      </c>
      <c r="G507" s="222" t="b">
        <v>0</v>
      </c>
      <c r="H507" s="222" t="b">
        <v>0</v>
      </c>
      <c r="I507" s="222" t="b">
        <v>0</v>
      </c>
      <c r="J507" s="222" t="b">
        <v>0</v>
      </c>
      <c r="K507" s="222" t="b">
        <v>0</v>
      </c>
      <c r="L507" s="222" t="b">
        <v>0</v>
      </c>
      <c r="M507" s="222" t="b">
        <v>0</v>
      </c>
      <c r="N507" s="222" t="b">
        <v>0</v>
      </c>
      <c r="O507" s="222" t="b">
        <v>0</v>
      </c>
      <c r="P507" s="222" t="b">
        <v>0</v>
      </c>
      <c r="Q507" s="222" t="b">
        <v>0</v>
      </c>
      <c r="R507" s="222" t="b">
        <v>0</v>
      </c>
      <c r="S507" s="222" t="b">
        <v>0</v>
      </c>
      <c r="T507" s="222" t="b">
        <v>0</v>
      </c>
      <c r="U507" s="222" t="b">
        <v>0</v>
      </c>
      <c r="V507" s="222" t="b">
        <v>0</v>
      </c>
      <c r="W507" s="222" t="b">
        <v>0</v>
      </c>
      <c r="X507" s="222" t="b">
        <v>0</v>
      </c>
      <c r="Y507" s="222" t="b">
        <v>0</v>
      </c>
      <c r="Z507" s="222" t="b">
        <v>0</v>
      </c>
      <c r="AA507" s="222" t="b">
        <v>0</v>
      </c>
    </row>
    <row r="508" spans="1:27" ht="13.2">
      <c r="A508" s="222" t="s">
        <v>1054</v>
      </c>
      <c r="B508" s="222" t="b">
        <v>0</v>
      </c>
      <c r="C508" s="222" t="b">
        <v>0</v>
      </c>
      <c r="D508" s="222" t="b">
        <v>0</v>
      </c>
      <c r="E508" s="222" t="b">
        <v>0</v>
      </c>
      <c r="F508" s="222" t="b">
        <v>0</v>
      </c>
      <c r="G508" s="222" t="b">
        <v>0</v>
      </c>
      <c r="H508" s="222" t="b">
        <v>0</v>
      </c>
      <c r="I508" s="222" t="b">
        <v>0</v>
      </c>
      <c r="J508" s="222" t="b">
        <v>0</v>
      </c>
      <c r="K508" s="222" t="b">
        <v>0</v>
      </c>
      <c r="L508" s="222" t="b">
        <v>0</v>
      </c>
      <c r="M508" s="222" t="b">
        <v>0</v>
      </c>
      <c r="N508" s="222" t="b">
        <v>0</v>
      </c>
      <c r="O508" s="222" t="b">
        <v>0</v>
      </c>
      <c r="P508" s="222" t="b">
        <v>0</v>
      </c>
      <c r="Q508" s="222" t="b">
        <v>0</v>
      </c>
      <c r="R508" s="222" t="b">
        <v>0</v>
      </c>
      <c r="S508" s="222" t="b">
        <v>0</v>
      </c>
      <c r="T508" s="222" t="b">
        <v>0</v>
      </c>
      <c r="U508" s="222" t="b">
        <v>0</v>
      </c>
      <c r="V508" s="222" t="b">
        <v>0</v>
      </c>
      <c r="W508" s="222" t="b">
        <v>0</v>
      </c>
      <c r="X508" s="222" t="b">
        <v>0</v>
      </c>
      <c r="Y508" s="222" t="b">
        <v>0</v>
      </c>
      <c r="Z508" s="222" t="b">
        <v>0</v>
      </c>
      <c r="AA508" s="222" t="b">
        <v>0</v>
      </c>
    </row>
    <row r="509" spans="1:27" ht="13.2">
      <c r="A509" s="222" t="s">
        <v>207</v>
      </c>
      <c r="B509" s="222" t="b">
        <v>0</v>
      </c>
      <c r="C509" s="222" t="b">
        <v>0</v>
      </c>
      <c r="D509" s="222" t="b">
        <v>0</v>
      </c>
      <c r="E509" s="222" t="b">
        <v>0</v>
      </c>
      <c r="F509" s="222" t="b">
        <v>0</v>
      </c>
      <c r="G509" s="222" t="b">
        <v>0</v>
      </c>
      <c r="H509" s="222" t="b">
        <v>0</v>
      </c>
      <c r="I509" s="222" t="b">
        <v>0</v>
      </c>
      <c r="J509" s="222" t="b">
        <v>0</v>
      </c>
      <c r="K509" s="222" t="b">
        <v>0</v>
      </c>
      <c r="L509" s="222" t="b">
        <v>0</v>
      </c>
      <c r="M509" s="222" t="b">
        <v>0</v>
      </c>
      <c r="N509" s="222" t="b">
        <v>0</v>
      </c>
      <c r="O509" s="222" t="b">
        <v>0</v>
      </c>
      <c r="P509" s="222" t="b">
        <v>0</v>
      </c>
      <c r="Q509" s="222" t="b">
        <v>0</v>
      </c>
      <c r="R509" s="222" t="b">
        <v>0</v>
      </c>
      <c r="S509" s="222" t="b">
        <v>0</v>
      </c>
      <c r="T509" s="222" t="b">
        <v>0</v>
      </c>
      <c r="U509" s="222" t="b">
        <v>0</v>
      </c>
      <c r="V509" s="222" t="b">
        <v>0</v>
      </c>
      <c r="W509" s="222" t="b">
        <v>0</v>
      </c>
      <c r="X509" s="222" t="b">
        <v>0</v>
      </c>
      <c r="Y509" s="222" t="b">
        <v>0</v>
      </c>
      <c r="Z509" s="222" t="b">
        <v>0</v>
      </c>
      <c r="AA509" s="222" t="b">
        <v>0</v>
      </c>
    </row>
    <row r="510" spans="1:27" ht="13.2">
      <c r="A510" s="222" t="s">
        <v>1055</v>
      </c>
      <c r="B510" s="222" t="b">
        <v>0</v>
      </c>
      <c r="C510" s="222" t="b">
        <v>0</v>
      </c>
      <c r="D510" s="222" t="b">
        <v>0</v>
      </c>
      <c r="E510" s="222" t="b">
        <v>0</v>
      </c>
      <c r="F510" s="222" t="b">
        <v>0</v>
      </c>
      <c r="G510" s="222" t="b">
        <v>0</v>
      </c>
      <c r="H510" s="222" t="b">
        <v>0</v>
      </c>
      <c r="I510" s="222" t="b">
        <v>0</v>
      </c>
      <c r="J510" s="222" t="b">
        <v>0</v>
      </c>
      <c r="K510" s="222" t="b">
        <v>0</v>
      </c>
      <c r="L510" s="222" t="b">
        <v>0</v>
      </c>
      <c r="M510" s="222" t="b">
        <v>0</v>
      </c>
      <c r="N510" s="222" t="b">
        <v>0</v>
      </c>
      <c r="O510" s="222" t="b">
        <v>0</v>
      </c>
      <c r="P510" s="222" t="b">
        <v>0</v>
      </c>
      <c r="Q510" s="222" t="b">
        <v>0</v>
      </c>
      <c r="R510" s="222" t="b">
        <v>0</v>
      </c>
      <c r="S510" s="222" t="b">
        <v>0</v>
      </c>
      <c r="T510" s="222" t="b">
        <v>0</v>
      </c>
      <c r="U510" s="222" t="b">
        <v>0</v>
      </c>
      <c r="V510" s="222" t="b">
        <v>0</v>
      </c>
      <c r="W510" s="222" t="b">
        <v>0</v>
      </c>
      <c r="X510" s="222" t="b">
        <v>0</v>
      </c>
      <c r="Y510" s="222" t="b">
        <v>0</v>
      </c>
      <c r="Z510" s="222" t="b">
        <v>0</v>
      </c>
      <c r="AA510" s="222" t="b">
        <v>0</v>
      </c>
    </row>
    <row r="511" spans="1:27" ht="13.2">
      <c r="A511" s="222" t="s">
        <v>1056</v>
      </c>
      <c r="B511" s="222" t="b">
        <v>0</v>
      </c>
      <c r="C511" s="222" t="b">
        <v>0</v>
      </c>
      <c r="D511" s="222" t="b">
        <v>0</v>
      </c>
      <c r="E511" s="222" t="b">
        <v>0</v>
      </c>
      <c r="F511" s="222" t="b">
        <v>0</v>
      </c>
      <c r="G511" s="222" t="b">
        <v>0</v>
      </c>
      <c r="H511" s="222" t="b">
        <v>0</v>
      </c>
      <c r="I511" s="222" t="b">
        <v>0</v>
      </c>
      <c r="J511" s="222" t="b">
        <v>0</v>
      </c>
      <c r="K511" s="222" t="b">
        <v>0</v>
      </c>
      <c r="L511" s="222" t="b">
        <v>0</v>
      </c>
      <c r="M511" s="222" t="b">
        <v>0</v>
      </c>
      <c r="N511" s="222" t="b">
        <v>0</v>
      </c>
      <c r="O511" s="222" t="b">
        <v>0</v>
      </c>
      <c r="P511" s="222" t="b">
        <v>0</v>
      </c>
      <c r="Q511" s="222" t="b">
        <v>0</v>
      </c>
      <c r="R511" s="222" t="b">
        <v>0</v>
      </c>
      <c r="S511" s="222" t="b">
        <v>0</v>
      </c>
      <c r="T511" s="222" t="b">
        <v>0</v>
      </c>
      <c r="U511" s="222" t="b">
        <v>0</v>
      </c>
      <c r="V511" s="222" t="b">
        <v>0</v>
      </c>
      <c r="W511" s="222" t="b">
        <v>0</v>
      </c>
      <c r="X511" s="222" t="b">
        <v>0</v>
      </c>
      <c r="Y511" s="222" t="b">
        <v>0</v>
      </c>
      <c r="Z511" s="222" t="b">
        <v>0</v>
      </c>
      <c r="AA511" s="222" t="b">
        <v>0</v>
      </c>
    </row>
    <row r="512" spans="1:27" ht="13.2">
      <c r="A512" s="222" t="s">
        <v>1057</v>
      </c>
      <c r="B512" s="222" t="b">
        <v>0</v>
      </c>
      <c r="C512" s="222" t="b">
        <v>0</v>
      </c>
      <c r="D512" s="222" t="b">
        <v>0</v>
      </c>
      <c r="E512" s="222" t="b">
        <v>0</v>
      </c>
      <c r="F512" s="222" t="b">
        <v>0</v>
      </c>
      <c r="G512" s="222" t="b">
        <v>0</v>
      </c>
      <c r="H512" s="222" t="b">
        <v>0</v>
      </c>
      <c r="I512" s="222" t="b">
        <v>0</v>
      </c>
      <c r="J512" s="222" t="b">
        <v>0</v>
      </c>
      <c r="K512" s="222" t="b">
        <v>0</v>
      </c>
      <c r="L512" s="222" t="b">
        <v>1</v>
      </c>
      <c r="M512" s="222" t="b">
        <v>1</v>
      </c>
      <c r="N512" s="222" t="b">
        <v>1</v>
      </c>
      <c r="O512" s="222" t="b">
        <v>1</v>
      </c>
      <c r="P512" s="222" t="b">
        <v>1</v>
      </c>
      <c r="Q512" s="222" t="b">
        <v>1</v>
      </c>
      <c r="R512" s="222" t="b">
        <v>1</v>
      </c>
      <c r="S512" s="222" t="b">
        <v>1</v>
      </c>
      <c r="T512" s="222" t="b">
        <v>1</v>
      </c>
      <c r="U512" s="222" t="b">
        <v>1</v>
      </c>
      <c r="V512" s="222" t="b">
        <v>1</v>
      </c>
      <c r="W512" s="222" t="b">
        <v>1</v>
      </c>
      <c r="X512" s="222" t="b">
        <v>1</v>
      </c>
      <c r="Y512" s="222" t="b">
        <v>1</v>
      </c>
      <c r="Z512" s="222" t="b">
        <v>1</v>
      </c>
      <c r="AA512" s="222" t="b">
        <v>1</v>
      </c>
    </row>
    <row r="513" spans="1:27" ht="13.2">
      <c r="A513" s="222" t="s">
        <v>1058</v>
      </c>
      <c r="B513" s="222" t="b">
        <v>0</v>
      </c>
      <c r="C513" s="222" t="b">
        <v>0</v>
      </c>
      <c r="D513" s="222" t="b">
        <v>0</v>
      </c>
      <c r="E513" s="222" t="b">
        <v>0</v>
      </c>
      <c r="F513" s="222" t="b">
        <v>0</v>
      </c>
      <c r="G513" s="222" t="b">
        <v>0</v>
      </c>
      <c r="H513" s="222" t="b">
        <v>0</v>
      </c>
      <c r="I513" s="222" t="b">
        <v>0</v>
      </c>
      <c r="J513" s="222" t="b">
        <v>0</v>
      </c>
      <c r="K513" s="222" t="b">
        <v>0</v>
      </c>
      <c r="L513" s="222" t="b">
        <v>0</v>
      </c>
      <c r="M513" s="222" t="b">
        <v>0</v>
      </c>
      <c r="N513" s="222" t="b">
        <v>0</v>
      </c>
      <c r="O513" s="222" t="b">
        <v>0</v>
      </c>
      <c r="P513" s="222" t="b">
        <v>0</v>
      </c>
      <c r="Q513" s="222" t="b">
        <v>0</v>
      </c>
      <c r="R513" s="222" t="b">
        <v>0</v>
      </c>
      <c r="S513" s="222" t="b">
        <v>0</v>
      </c>
      <c r="T513" s="222" t="b">
        <v>0</v>
      </c>
      <c r="U513" s="222" t="b">
        <v>0</v>
      </c>
      <c r="V513" s="222" t="b">
        <v>0</v>
      </c>
      <c r="W513" s="222" t="b">
        <v>0</v>
      </c>
      <c r="X513" s="222" t="b">
        <v>0</v>
      </c>
      <c r="Y513" s="222" t="b">
        <v>0</v>
      </c>
      <c r="Z513" s="222" t="b">
        <v>0</v>
      </c>
      <c r="AA513" s="222" t="b">
        <v>0</v>
      </c>
    </row>
    <row r="514" spans="1:27" ht="13.2">
      <c r="A514" s="222" t="s">
        <v>1059</v>
      </c>
      <c r="B514" s="222" t="b">
        <v>0</v>
      </c>
      <c r="C514" s="222" t="b">
        <v>0</v>
      </c>
      <c r="D514" s="222" t="b">
        <v>0</v>
      </c>
      <c r="E514" s="222" t="b">
        <v>0</v>
      </c>
      <c r="F514" s="222" t="b">
        <v>0</v>
      </c>
      <c r="G514" s="222" t="b">
        <v>0</v>
      </c>
      <c r="H514" s="222" t="b">
        <v>0</v>
      </c>
      <c r="I514" s="222" t="b">
        <v>0</v>
      </c>
      <c r="J514" s="222" t="b">
        <v>0</v>
      </c>
      <c r="K514" s="222" t="b">
        <v>0</v>
      </c>
      <c r="L514" s="222" t="b">
        <v>0</v>
      </c>
      <c r="M514" s="222" t="b">
        <v>0</v>
      </c>
      <c r="N514" s="222" t="b">
        <v>0</v>
      </c>
      <c r="O514" s="222" t="b">
        <v>0</v>
      </c>
      <c r="P514" s="222" t="b">
        <v>0</v>
      </c>
      <c r="Q514" s="222" t="b">
        <v>0</v>
      </c>
      <c r="R514" s="222" t="b">
        <v>0</v>
      </c>
      <c r="S514" s="222" t="b">
        <v>0</v>
      </c>
      <c r="T514" s="222" t="b">
        <v>0</v>
      </c>
      <c r="U514" s="222" t="b">
        <v>0</v>
      </c>
      <c r="V514" s="222" t="b">
        <v>0</v>
      </c>
      <c r="W514" s="222" t="b">
        <v>0</v>
      </c>
      <c r="X514" s="222" t="b">
        <v>0</v>
      </c>
      <c r="Y514" s="222" t="b">
        <v>0</v>
      </c>
      <c r="Z514" s="222" t="b">
        <v>0</v>
      </c>
      <c r="AA514" s="222" t="b">
        <v>0</v>
      </c>
    </row>
    <row r="515" spans="1:27" ht="13.2">
      <c r="A515" s="222" t="s">
        <v>1060</v>
      </c>
      <c r="B515" s="222" t="b">
        <v>0</v>
      </c>
      <c r="C515" s="222" t="b">
        <v>0</v>
      </c>
      <c r="D515" s="222" t="b">
        <v>0</v>
      </c>
      <c r="E515" s="222" t="b">
        <v>0</v>
      </c>
      <c r="F515" s="222" t="b">
        <v>0</v>
      </c>
      <c r="G515" s="222" t="b">
        <v>0</v>
      </c>
      <c r="H515" s="222" t="b">
        <v>0</v>
      </c>
      <c r="I515" s="222" t="b">
        <v>0</v>
      </c>
      <c r="J515" s="222" t="b">
        <v>0</v>
      </c>
      <c r="K515" s="222" t="b">
        <v>0</v>
      </c>
      <c r="L515" s="222" t="b">
        <v>0</v>
      </c>
      <c r="M515" s="222" t="b">
        <v>0</v>
      </c>
      <c r="N515" s="222" t="b">
        <v>0</v>
      </c>
      <c r="O515" s="222" t="b">
        <v>0</v>
      </c>
      <c r="P515" s="222" t="b">
        <v>0</v>
      </c>
      <c r="Q515" s="222" t="b">
        <v>0</v>
      </c>
      <c r="R515" s="222" t="b">
        <v>0</v>
      </c>
      <c r="S515" s="222" t="b">
        <v>0</v>
      </c>
      <c r="T515" s="222" t="b">
        <v>0</v>
      </c>
      <c r="U515" s="222" t="b">
        <v>0</v>
      </c>
      <c r="V515" s="222" t="b">
        <v>0</v>
      </c>
      <c r="W515" s="222" t="b">
        <v>0</v>
      </c>
      <c r="X515" s="222" t="b">
        <v>0</v>
      </c>
      <c r="Y515" s="222" t="b">
        <v>0</v>
      </c>
      <c r="Z515" s="222" t="b">
        <v>0</v>
      </c>
      <c r="AA515" s="222" t="b">
        <v>0</v>
      </c>
    </row>
    <row r="516" spans="1:27" ht="13.2">
      <c r="A516" s="222" t="s">
        <v>1061</v>
      </c>
      <c r="B516" s="222" t="b">
        <v>0</v>
      </c>
      <c r="C516" s="222" t="b">
        <v>0</v>
      </c>
      <c r="D516" s="222" t="b">
        <v>0</v>
      </c>
      <c r="E516" s="222" t="b">
        <v>0</v>
      </c>
      <c r="F516" s="222" t="b">
        <v>0</v>
      </c>
      <c r="G516" s="222" t="b">
        <v>0</v>
      </c>
      <c r="H516" s="222" t="b">
        <v>0</v>
      </c>
      <c r="I516" s="222" t="b">
        <v>0</v>
      </c>
      <c r="J516" s="222" t="b">
        <v>0</v>
      </c>
      <c r="K516" s="222" t="b">
        <v>0</v>
      </c>
      <c r="L516" s="222" t="b">
        <v>0</v>
      </c>
      <c r="M516" s="222" t="b">
        <v>0</v>
      </c>
      <c r="N516" s="222" t="b">
        <v>0</v>
      </c>
      <c r="O516" s="222" t="b">
        <v>0</v>
      </c>
      <c r="P516" s="222" t="b">
        <v>0</v>
      </c>
      <c r="Q516" s="222" t="b">
        <v>0</v>
      </c>
      <c r="R516" s="222" t="b">
        <v>0</v>
      </c>
      <c r="S516" s="222" t="b">
        <v>0</v>
      </c>
      <c r="T516" s="222" t="b">
        <v>0</v>
      </c>
      <c r="U516" s="222" t="b">
        <v>0</v>
      </c>
      <c r="V516" s="222" t="b">
        <v>0</v>
      </c>
      <c r="W516" s="222" t="b">
        <v>0</v>
      </c>
      <c r="X516" s="222" t="b">
        <v>0</v>
      </c>
      <c r="Y516" s="222" t="b">
        <v>0</v>
      </c>
      <c r="Z516" s="222" t="b">
        <v>0</v>
      </c>
      <c r="AA516" s="222" t="b">
        <v>0</v>
      </c>
    </row>
    <row r="517" spans="1:27" ht="13.2">
      <c r="A517" s="222" t="s">
        <v>1062</v>
      </c>
      <c r="B517" s="222" t="b">
        <v>0</v>
      </c>
      <c r="C517" s="222" t="b">
        <v>0</v>
      </c>
      <c r="D517" s="222" t="b">
        <v>0</v>
      </c>
      <c r="E517" s="222" t="b">
        <v>0</v>
      </c>
      <c r="F517" s="222" t="b">
        <v>0</v>
      </c>
      <c r="G517" s="222" t="b">
        <v>0</v>
      </c>
      <c r="H517" s="222" t="b">
        <v>0</v>
      </c>
      <c r="I517" s="222" t="b">
        <v>0</v>
      </c>
      <c r="J517" s="222" t="b">
        <v>0</v>
      </c>
      <c r="K517" s="222" t="b">
        <v>0</v>
      </c>
      <c r="L517" s="222" t="b">
        <v>0</v>
      </c>
      <c r="M517" s="222" t="b">
        <v>0</v>
      </c>
      <c r="N517" s="222" t="b">
        <v>0</v>
      </c>
      <c r="O517" s="222" t="b">
        <v>0</v>
      </c>
      <c r="P517" s="222" t="b">
        <v>0</v>
      </c>
      <c r="Q517" s="222" t="b">
        <v>0</v>
      </c>
      <c r="R517" s="222" t="b">
        <v>0</v>
      </c>
      <c r="S517" s="222" t="b">
        <v>0</v>
      </c>
      <c r="T517" s="222" t="b">
        <v>0</v>
      </c>
      <c r="U517" s="222" t="b">
        <v>0</v>
      </c>
      <c r="V517" s="222" t="b">
        <v>0</v>
      </c>
      <c r="W517" s="222" t="b">
        <v>0</v>
      </c>
      <c r="X517" s="222" t="b">
        <v>0</v>
      </c>
      <c r="Y517" s="222" t="b">
        <v>0</v>
      </c>
      <c r="Z517" s="222" t="b">
        <v>0</v>
      </c>
      <c r="AA517" s="222" t="b">
        <v>0</v>
      </c>
    </row>
    <row r="518" spans="1:27" ht="13.2">
      <c r="A518" s="222" t="s">
        <v>1063</v>
      </c>
      <c r="B518" s="222" t="b">
        <v>0</v>
      </c>
      <c r="C518" s="222" t="b">
        <v>0</v>
      </c>
      <c r="D518" s="222" t="b">
        <v>0</v>
      </c>
      <c r="E518" s="222" t="b">
        <v>0</v>
      </c>
      <c r="F518" s="222" t="b">
        <v>0</v>
      </c>
      <c r="G518" s="222" t="b">
        <v>0</v>
      </c>
      <c r="H518" s="222" t="b">
        <v>0</v>
      </c>
      <c r="I518" s="222" t="b">
        <v>0</v>
      </c>
      <c r="J518" s="222" t="b">
        <v>0</v>
      </c>
      <c r="K518" s="222" t="b">
        <v>0</v>
      </c>
      <c r="L518" s="222" t="b">
        <v>0</v>
      </c>
      <c r="M518" s="222" t="b">
        <v>0</v>
      </c>
      <c r="N518" s="222" t="b">
        <v>0</v>
      </c>
      <c r="O518" s="222" t="b">
        <v>0</v>
      </c>
      <c r="P518" s="222" t="b">
        <v>0</v>
      </c>
      <c r="Q518" s="222" t="b">
        <v>0</v>
      </c>
      <c r="R518" s="222" t="b">
        <v>0</v>
      </c>
      <c r="S518" s="222" t="b">
        <v>0</v>
      </c>
      <c r="T518" s="222" t="b">
        <v>0</v>
      </c>
      <c r="U518" s="222" t="b">
        <v>0</v>
      </c>
      <c r="V518" s="222" t="b">
        <v>0</v>
      </c>
      <c r="W518" s="222" t="b">
        <v>0</v>
      </c>
      <c r="X518" s="222" t="b">
        <v>0</v>
      </c>
      <c r="Y518" s="222" t="b">
        <v>0</v>
      </c>
      <c r="Z518" s="222" t="b">
        <v>0</v>
      </c>
      <c r="AA518" s="222" t="b">
        <v>0</v>
      </c>
    </row>
    <row r="519" spans="1:27" ht="13.2">
      <c r="A519" s="222" t="s">
        <v>109</v>
      </c>
      <c r="B519" s="222" t="b">
        <v>0</v>
      </c>
      <c r="C519" s="222" t="b">
        <v>0</v>
      </c>
      <c r="D519" s="222" t="b">
        <v>0</v>
      </c>
      <c r="E519" s="222" t="b">
        <v>0</v>
      </c>
      <c r="F519" s="222" t="b">
        <v>0</v>
      </c>
      <c r="G519" s="222" t="b">
        <v>0</v>
      </c>
      <c r="H519" s="222" t="b">
        <v>0</v>
      </c>
      <c r="I519" s="222" t="b">
        <v>0</v>
      </c>
      <c r="J519" s="222" t="b">
        <v>0</v>
      </c>
      <c r="K519" s="222" t="b">
        <v>0</v>
      </c>
      <c r="L519" s="222" t="b">
        <v>0</v>
      </c>
      <c r="M519" s="222" t="b">
        <v>0</v>
      </c>
      <c r="N519" s="222" t="b">
        <v>0</v>
      </c>
      <c r="O519" s="222" t="b">
        <v>0</v>
      </c>
      <c r="P519" s="222" t="b">
        <v>0</v>
      </c>
      <c r="Q519" s="222" t="b">
        <v>0</v>
      </c>
      <c r="R519" s="222" t="b">
        <v>0</v>
      </c>
      <c r="S519" s="222" t="b">
        <v>0</v>
      </c>
      <c r="T519" s="222" t="b">
        <v>0</v>
      </c>
      <c r="U519" s="222" t="b">
        <v>0</v>
      </c>
      <c r="V519" s="222" t="b">
        <v>0</v>
      </c>
      <c r="W519" s="222" t="b">
        <v>0</v>
      </c>
      <c r="X519" s="222" t="b">
        <v>0</v>
      </c>
      <c r="Y519" s="222" t="b">
        <v>0</v>
      </c>
      <c r="Z519" s="222" t="b">
        <v>0</v>
      </c>
      <c r="AA519" s="222" t="b">
        <v>0</v>
      </c>
    </row>
    <row r="520" spans="1:27" ht="13.2">
      <c r="A520" s="222" t="s">
        <v>1064</v>
      </c>
      <c r="B520" s="222" t="b">
        <v>0</v>
      </c>
      <c r="C520" s="222" t="b">
        <v>0</v>
      </c>
      <c r="D520" s="222" t="b">
        <v>0</v>
      </c>
      <c r="E520" s="222" t="b">
        <v>0</v>
      </c>
      <c r="F520" s="222" t="b">
        <v>0</v>
      </c>
      <c r="G520" s="222" t="b">
        <v>0</v>
      </c>
      <c r="H520" s="222" t="b">
        <v>0</v>
      </c>
      <c r="I520" s="222" t="b">
        <v>0</v>
      </c>
      <c r="J520" s="222" t="b">
        <v>0</v>
      </c>
      <c r="K520" s="222" t="b">
        <v>0</v>
      </c>
      <c r="L520" s="222" t="b">
        <v>0</v>
      </c>
      <c r="M520" s="222" t="b">
        <v>0</v>
      </c>
      <c r="N520" s="222" t="b">
        <v>0</v>
      </c>
      <c r="O520" s="222" t="b">
        <v>0</v>
      </c>
      <c r="P520" s="222" t="b">
        <v>0</v>
      </c>
      <c r="Q520" s="222" t="b">
        <v>0</v>
      </c>
      <c r="R520" s="222" t="b">
        <v>0</v>
      </c>
      <c r="S520" s="222" t="b">
        <v>0</v>
      </c>
      <c r="T520" s="222" t="b">
        <v>0</v>
      </c>
      <c r="U520" s="222" t="b">
        <v>0</v>
      </c>
      <c r="V520" s="222" t="b">
        <v>0</v>
      </c>
      <c r="W520" s="222" t="b">
        <v>0</v>
      </c>
      <c r="X520" s="222" t="b">
        <v>0</v>
      </c>
      <c r="Y520" s="222" t="b">
        <v>0</v>
      </c>
      <c r="Z520" s="222" t="b">
        <v>0</v>
      </c>
      <c r="AA520" s="222" t="b">
        <v>0</v>
      </c>
    </row>
    <row r="521" spans="1:27" ht="13.2">
      <c r="A521" s="222" t="s">
        <v>1065</v>
      </c>
      <c r="B521" s="222" t="b">
        <v>0</v>
      </c>
      <c r="C521" s="222" t="b">
        <v>0</v>
      </c>
      <c r="D521" s="222" t="b">
        <v>0</v>
      </c>
      <c r="E521" s="222" t="b">
        <v>0</v>
      </c>
      <c r="F521" s="222" t="b">
        <v>0</v>
      </c>
      <c r="G521" s="222" t="b">
        <v>0</v>
      </c>
      <c r="H521" s="222" t="b">
        <v>0</v>
      </c>
      <c r="I521" s="222" t="b">
        <v>0</v>
      </c>
      <c r="J521" s="222" t="b">
        <v>0</v>
      </c>
      <c r="K521" s="222" t="b">
        <v>0</v>
      </c>
      <c r="L521" s="222" t="b">
        <v>0</v>
      </c>
      <c r="M521" s="222" t="b">
        <v>0</v>
      </c>
      <c r="N521" s="222" t="b">
        <v>0</v>
      </c>
      <c r="O521" s="222" t="b">
        <v>0</v>
      </c>
      <c r="P521" s="222" t="b">
        <v>0</v>
      </c>
      <c r="Q521" s="222" t="b">
        <v>0</v>
      </c>
      <c r="R521" s="222" t="b">
        <v>0</v>
      </c>
      <c r="S521" s="222" t="b">
        <v>0</v>
      </c>
      <c r="T521" s="222" t="b">
        <v>0</v>
      </c>
      <c r="U521" s="222" t="b">
        <v>0</v>
      </c>
      <c r="V521" s="222" t="b">
        <v>0</v>
      </c>
      <c r="W521" s="222" t="b">
        <v>0</v>
      </c>
      <c r="X521" s="222" t="b">
        <v>0</v>
      </c>
      <c r="Y521" s="222" t="b">
        <v>0</v>
      </c>
      <c r="Z521" s="222" t="b">
        <v>0</v>
      </c>
      <c r="AA521" s="222" t="b">
        <v>0</v>
      </c>
    </row>
    <row r="522" spans="1:27" ht="13.2">
      <c r="A522" s="222" t="s">
        <v>1066</v>
      </c>
      <c r="B522" s="222" t="b">
        <v>0</v>
      </c>
      <c r="C522" s="222" t="b">
        <v>0</v>
      </c>
      <c r="D522" s="222" t="b">
        <v>0</v>
      </c>
      <c r="E522" s="222" t="b">
        <v>0</v>
      </c>
      <c r="F522" s="222" t="b">
        <v>0</v>
      </c>
      <c r="G522" s="222" t="b">
        <v>0</v>
      </c>
      <c r="H522" s="222" t="b">
        <v>0</v>
      </c>
      <c r="I522" s="222" t="b">
        <v>0</v>
      </c>
      <c r="J522" s="222" t="b">
        <v>0</v>
      </c>
      <c r="K522" s="222" t="b">
        <v>0</v>
      </c>
      <c r="L522" s="222" t="b">
        <v>0</v>
      </c>
      <c r="M522" s="222" t="b">
        <v>0</v>
      </c>
      <c r="N522" s="222" t="b">
        <v>0</v>
      </c>
      <c r="O522" s="222" t="b">
        <v>0</v>
      </c>
      <c r="P522" s="222" t="b">
        <v>0</v>
      </c>
      <c r="Q522" s="222" t="b">
        <v>0</v>
      </c>
      <c r="R522" s="222" t="b">
        <v>0</v>
      </c>
      <c r="S522" s="222" t="b">
        <v>0</v>
      </c>
      <c r="T522" s="222" t="b">
        <v>0</v>
      </c>
      <c r="U522" s="222" t="b">
        <v>0</v>
      </c>
      <c r="V522" s="222" t="b">
        <v>0</v>
      </c>
      <c r="W522" s="222" t="b">
        <v>0</v>
      </c>
      <c r="X522" s="222" t="b">
        <v>0</v>
      </c>
      <c r="Y522" s="222" t="b">
        <v>0</v>
      </c>
      <c r="Z522" s="222" t="b">
        <v>0</v>
      </c>
      <c r="AA522" s="222" t="b">
        <v>0</v>
      </c>
    </row>
    <row r="523" spans="1:27" ht="13.2">
      <c r="A523" s="222" t="s">
        <v>1067</v>
      </c>
      <c r="B523" s="222" t="b">
        <v>0</v>
      </c>
      <c r="C523" s="222" t="b">
        <v>0</v>
      </c>
      <c r="D523" s="222" t="b">
        <v>0</v>
      </c>
      <c r="E523" s="222" t="b">
        <v>0</v>
      </c>
      <c r="F523" s="222" t="b">
        <v>0</v>
      </c>
      <c r="G523" s="222" t="b">
        <v>0</v>
      </c>
      <c r="H523" s="222" t="b">
        <v>0</v>
      </c>
      <c r="I523" s="222" t="b">
        <v>0</v>
      </c>
      <c r="J523" s="222" t="b">
        <v>0</v>
      </c>
      <c r="K523" s="222" t="b">
        <v>0</v>
      </c>
      <c r="L523" s="222" t="b">
        <v>0</v>
      </c>
      <c r="M523" s="222" t="b">
        <v>0</v>
      </c>
      <c r="N523" s="222" t="b">
        <v>0</v>
      </c>
      <c r="O523" s="222" t="b">
        <v>0</v>
      </c>
      <c r="P523" s="222" t="b">
        <v>0</v>
      </c>
      <c r="Q523" s="222" t="b">
        <v>0</v>
      </c>
      <c r="R523" s="222" t="b">
        <v>0</v>
      </c>
      <c r="S523" s="222" t="b">
        <v>0</v>
      </c>
      <c r="T523" s="222" t="b">
        <v>0</v>
      </c>
      <c r="U523" s="222" t="b">
        <v>0</v>
      </c>
      <c r="V523" s="222" t="b">
        <v>0</v>
      </c>
      <c r="W523" s="222" t="b">
        <v>0</v>
      </c>
      <c r="X523" s="222" t="b">
        <v>0</v>
      </c>
      <c r="Y523" s="222" t="b">
        <v>0</v>
      </c>
      <c r="Z523" s="222" t="b">
        <v>0</v>
      </c>
      <c r="AA523" s="222" t="b">
        <v>0</v>
      </c>
    </row>
    <row r="524" spans="1:27" ht="13.2">
      <c r="A524" s="222" t="s">
        <v>171</v>
      </c>
      <c r="B524" s="222" t="b">
        <v>0</v>
      </c>
      <c r="C524" s="222" t="b">
        <v>0</v>
      </c>
      <c r="D524" s="222" t="b">
        <v>0</v>
      </c>
      <c r="E524" s="222" t="b">
        <v>0</v>
      </c>
      <c r="F524" s="222" t="b">
        <v>0</v>
      </c>
      <c r="G524" s="222" t="b">
        <v>0</v>
      </c>
      <c r="H524" s="222" t="b">
        <v>0</v>
      </c>
      <c r="I524" s="222" t="b">
        <v>0</v>
      </c>
      <c r="J524" s="222" t="b">
        <v>0</v>
      </c>
      <c r="K524" s="222" t="b">
        <v>0</v>
      </c>
      <c r="L524" s="222" t="b">
        <v>0</v>
      </c>
      <c r="M524" s="222" t="b">
        <v>0</v>
      </c>
      <c r="N524" s="222" t="b">
        <v>0</v>
      </c>
      <c r="O524" s="222" t="b">
        <v>0</v>
      </c>
      <c r="P524" s="222" t="b">
        <v>0</v>
      </c>
      <c r="Q524" s="222" t="b">
        <v>0</v>
      </c>
      <c r="R524" s="222" t="b">
        <v>0</v>
      </c>
      <c r="S524" s="222" t="b">
        <v>0</v>
      </c>
      <c r="T524" s="222" t="b">
        <v>0</v>
      </c>
      <c r="U524" s="222" t="b">
        <v>0</v>
      </c>
      <c r="V524" s="222" t="b">
        <v>0</v>
      </c>
      <c r="W524" s="222" t="b">
        <v>0</v>
      </c>
      <c r="X524" s="222" t="b">
        <v>0</v>
      </c>
      <c r="Y524" s="222" t="b">
        <v>0</v>
      </c>
      <c r="Z524" s="222" t="b">
        <v>0</v>
      </c>
      <c r="AA524" s="222" t="b">
        <v>0</v>
      </c>
    </row>
    <row r="525" spans="1:27" ht="13.2">
      <c r="A525" s="222" t="s">
        <v>1068</v>
      </c>
      <c r="B525" s="222" t="b">
        <v>0</v>
      </c>
      <c r="C525" s="222" t="b">
        <v>0</v>
      </c>
      <c r="D525" s="222" t="b">
        <v>0</v>
      </c>
      <c r="E525" s="222" t="b">
        <v>0</v>
      </c>
      <c r="F525" s="222" t="b">
        <v>0</v>
      </c>
      <c r="G525" s="222" t="b">
        <v>0</v>
      </c>
      <c r="H525" s="222" t="b">
        <v>0</v>
      </c>
      <c r="I525" s="222" t="b">
        <v>0</v>
      </c>
      <c r="J525" s="222" t="b">
        <v>0</v>
      </c>
      <c r="K525" s="222" t="b">
        <v>0</v>
      </c>
      <c r="L525" s="222" t="b">
        <v>0</v>
      </c>
      <c r="M525" s="222" t="b">
        <v>0</v>
      </c>
      <c r="N525" s="222" t="b">
        <v>0</v>
      </c>
      <c r="O525" s="222" t="b">
        <v>0</v>
      </c>
      <c r="P525" s="222" t="b">
        <v>0</v>
      </c>
      <c r="Q525" s="222" t="b">
        <v>0</v>
      </c>
      <c r="R525" s="222" t="b">
        <v>0</v>
      </c>
      <c r="S525" s="222" t="b">
        <v>0</v>
      </c>
      <c r="T525" s="222" t="b">
        <v>0</v>
      </c>
      <c r="U525" s="222" t="b">
        <v>0</v>
      </c>
      <c r="V525" s="222" t="b">
        <v>0</v>
      </c>
      <c r="W525" s="222" t="b">
        <v>0</v>
      </c>
      <c r="X525" s="222" t="b">
        <v>0</v>
      </c>
      <c r="Y525" s="222" t="b">
        <v>0</v>
      </c>
      <c r="Z525" s="222" t="b">
        <v>0</v>
      </c>
      <c r="AA525" s="222" t="b">
        <v>0</v>
      </c>
    </row>
    <row r="526" spans="1:27" ht="13.2">
      <c r="A526" s="222" t="s">
        <v>1069</v>
      </c>
      <c r="B526" s="222" t="b">
        <v>0</v>
      </c>
      <c r="C526" s="222" t="b">
        <v>0</v>
      </c>
      <c r="D526" s="222" t="b">
        <v>0</v>
      </c>
      <c r="E526" s="222" t="b">
        <v>0</v>
      </c>
      <c r="F526" s="222" t="b">
        <v>0</v>
      </c>
      <c r="G526" s="222" t="b">
        <v>0</v>
      </c>
      <c r="H526" s="222" t="b">
        <v>0</v>
      </c>
      <c r="I526" s="222" t="b">
        <v>0</v>
      </c>
      <c r="J526" s="222" t="b">
        <v>0</v>
      </c>
      <c r="K526" s="222" t="b">
        <v>0</v>
      </c>
      <c r="L526" s="222" t="b">
        <v>0</v>
      </c>
      <c r="M526" s="222" t="b">
        <v>0</v>
      </c>
      <c r="N526" s="222" t="b">
        <v>0</v>
      </c>
      <c r="O526" s="222" t="b">
        <v>0</v>
      </c>
      <c r="P526" s="222" t="b">
        <v>0</v>
      </c>
      <c r="Q526" s="222" t="b">
        <v>0</v>
      </c>
      <c r="R526" s="222" t="b">
        <v>0</v>
      </c>
      <c r="S526" s="222" t="b">
        <v>0</v>
      </c>
      <c r="T526" s="222" t="b">
        <v>0</v>
      </c>
      <c r="U526" s="222" t="b">
        <v>0</v>
      </c>
      <c r="V526" s="222" t="b">
        <v>0</v>
      </c>
      <c r="W526" s="222" t="b">
        <v>0</v>
      </c>
      <c r="X526" s="222" t="b">
        <v>0</v>
      </c>
      <c r="Y526" s="222" t="b">
        <v>0</v>
      </c>
      <c r="Z526" s="222" t="b">
        <v>0</v>
      </c>
      <c r="AA526" s="222" t="b">
        <v>0</v>
      </c>
    </row>
    <row r="527" spans="1:27" ht="13.2">
      <c r="A527" s="222" t="s">
        <v>1070</v>
      </c>
      <c r="B527" s="222" t="b">
        <v>0</v>
      </c>
      <c r="C527" s="222" t="b">
        <v>0</v>
      </c>
      <c r="D527" s="222" t="b">
        <v>0</v>
      </c>
      <c r="E527" s="222" t="b">
        <v>0</v>
      </c>
      <c r="F527" s="222" t="b">
        <v>0</v>
      </c>
      <c r="G527" s="222" t="b">
        <v>0</v>
      </c>
      <c r="H527" s="222" t="b">
        <v>0</v>
      </c>
      <c r="I527" s="222" t="b">
        <v>0</v>
      </c>
      <c r="J527" s="222" t="b">
        <v>0</v>
      </c>
      <c r="K527" s="222" t="b">
        <v>0</v>
      </c>
      <c r="L527" s="222" t="b">
        <v>0</v>
      </c>
      <c r="M527" s="222" t="b">
        <v>0</v>
      </c>
      <c r="N527" s="222" t="b">
        <v>0</v>
      </c>
      <c r="O527" s="222" t="b">
        <v>0</v>
      </c>
      <c r="P527" s="222" t="b">
        <v>0</v>
      </c>
      <c r="Q527" s="222" t="b">
        <v>0</v>
      </c>
      <c r="R527" s="222" t="b">
        <v>0</v>
      </c>
      <c r="S527" s="222" t="b">
        <v>0</v>
      </c>
      <c r="T527" s="222" t="b">
        <v>0</v>
      </c>
      <c r="U527" s="222" t="b">
        <v>0</v>
      </c>
      <c r="V527" s="222" t="b">
        <v>0</v>
      </c>
      <c r="W527" s="222" t="b">
        <v>0</v>
      </c>
      <c r="X527" s="222" t="b">
        <v>0</v>
      </c>
      <c r="Y527" s="222" t="b">
        <v>0</v>
      </c>
      <c r="Z527" s="222" t="b">
        <v>0</v>
      </c>
      <c r="AA527" s="222" t="b">
        <v>0</v>
      </c>
    </row>
    <row r="528" spans="1:27" ht="13.2">
      <c r="A528" s="222" t="s">
        <v>1071</v>
      </c>
      <c r="B528" s="222" t="b">
        <v>0</v>
      </c>
      <c r="C528" s="222" t="b">
        <v>0</v>
      </c>
      <c r="D528" s="222" t="b">
        <v>0</v>
      </c>
      <c r="E528" s="222" t="b">
        <v>0</v>
      </c>
      <c r="F528" s="222" t="b">
        <v>0</v>
      </c>
      <c r="G528" s="222" t="b">
        <v>0</v>
      </c>
      <c r="H528" s="222" t="b">
        <v>0</v>
      </c>
      <c r="I528" s="222" t="b">
        <v>0</v>
      </c>
      <c r="J528" s="222" t="b">
        <v>0</v>
      </c>
      <c r="K528" s="222" t="b">
        <v>0</v>
      </c>
      <c r="L528" s="222" t="b">
        <v>0</v>
      </c>
      <c r="M528" s="222" t="b">
        <v>0</v>
      </c>
      <c r="N528" s="222" t="b">
        <v>0</v>
      </c>
      <c r="O528" s="222" t="b">
        <v>0</v>
      </c>
      <c r="P528" s="222" t="b">
        <v>0</v>
      </c>
      <c r="Q528" s="222" t="b">
        <v>0</v>
      </c>
      <c r="R528" s="222" t="b">
        <v>0</v>
      </c>
      <c r="S528" s="222" t="b">
        <v>0</v>
      </c>
      <c r="T528" s="222" t="b">
        <v>0</v>
      </c>
      <c r="U528" s="222" t="b">
        <v>0</v>
      </c>
      <c r="V528" s="222" t="b">
        <v>0</v>
      </c>
      <c r="W528" s="222" t="b">
        <v>0</v>
      </c>
      <c r="X528" s="222" t="b">
        <v>0</v>
      </c>
      <c r="Y528" s="222" t="b">
        <v>0</v>
      </c>
      <c r="Z528" s="222" t="b">
        <v>0</v>
      </c>
      <c r="AA528" s="222" t="b">
        <v>0</v>
      </c>
    </row>
    <row r="529" spans="1:27" ht="13.2">
      <c r="A529" s="222" t="s">
        <v>133</v>
      </c>
      <c r="B529" s="222" t="b">
        <v>0</v>
      </c>
      <c r="C529" s="222" t="b">
        <v>0</v>
      </c>
      <c r="D529" s="222" t="b">
        <v>0</v>
      </c>
      <c r="E529" s="222" t="b">
        <v>0</v>
      </c>
      <c r="F529" s="222" t="b">
        <v>0</v>
      </c>
      <c r="G529" s="222" t="b">
        <v>0</v>
      </c>
      <c r="H529" s="222" t="b">
        <v>0</v>
      </c>
      <c r="I529" s="222" t="b">
        <v>0</v>
      </c>
      <c r="J529" s="222" t="b">
        <v>0</v>
      </c>
      <c r="K529" s="222" t="b">
        <v>0</v>
      </c>
      <c r="L529" s="222" t="b">
        <v>0</v>
      </c>
      <c r="M529" s="222" t="b">
        <v>0</v>
      </c>
      <c r="N529" s="222" t="b">
        <v>0</v>
      </c>
      <c r="O529" s="222" t="b">
        <v>0</v>
      </c>
      <c r="P529" s="222" t="b">
        <v>0</v>
      </c>
      <c r="Q529" s="222" t="b">
        <v>0</v>
      </c>
      <c r="R529" s="222" t="b">
        <v>0</v>
      </c>
      <c r="S529" s="222" t="b">
        <v>0</v>
      </c>
      <c r="T529" s="222" t="b">
        <v>0</v>
      </c>
      <c r="U529" s="222" t="b">
        <v>0</v>
      </c>
      <c r="V529" s="222" t="b">
        <v>0</v>
      </c>
      <c r="W529" s="222" t="b">
        <v>0</v>
      </c>
      <c r="X529" s="222" t="b">
        <v>0</v>
      </c>
      <c r="Y529" s="222" t="b">
        <v>0</v>
      </c>
      <c r="Z529" s="222" t="b">
        <v>0</v>
      </c>
      <c r="AA529" s="222" t="b">
        <v>0</v>
      </c>
    </row>
    <row r="530" spans="1:27" ht="13.2">
      <c r="A530" s="222" t="s">
        <v>1072</v>
      </c>
      <c r="B530" s="222" t="b">
        <v>0</v>
      </c>
      <c r="C530" s="222" t="b">
        <v>0</v>
      </c>
      <c r="D530" s="222" t="b">
        <v>0</v>
      </c>
      <c r="E530" s="222" t="b">
        <v>0</v>
      </c>
      <c r="F530" s="222" t="b">
        <v>0</v>
      </c>
      <c r="G530" s="222" t="b">
        <v>0</v>
      </c>
      <c r="H530" s="222" t="b">
        <v>0</v>
      </c>
      <c r="I530" s="222" t="b">
        <v>0</v>
      </c>
      <c r="J530" s="222" t="b">
        <v>0</v>
      </c>
      <c r="K530" s="222" t="b">
        <v>0</v>
      </c>
      <c r="L530" s="222" t="b">
        <v>0</v>
      </c>
      <c r="M530" s="222" t="b">
        <v>0</v>
      </c>
      <c r="N530" s="222" t="b">
        <v>0</v>
      </c>
      <c r="O530" s="222" t="b">
        <v>0</v>
      </c>
      <c r="P530" s="222" t="b">
        <v>0</v>
      </c>
      <c r="Q530" s="222" t="b">
        <v>0</v>
      </c>
      <c r="R530" s="222" t="b">
        <v>0</v>
      </c>
      <c r="S530" s="222" t="b">
        <v>0</v>
      </c>
      <c r="T530" s="222" t="b">
        <v>0</v>
      </c>
      <c r="U530" s="222" t="b">
        <v>0</v>
      </c>
      <c r="V530" s="222" t="b">
        <v>0</v>
      </c>
      <c r="W530" s="222" t="b">
        <v>0</v>
      </c>
      <c r="X530" s="222" t="b">
        <v>0</v>
      </c>
      <c r="Y530" s="222" t="b">
        <v>0</v>
      </c>
      <c r="Z530" s="222" t="b">
        <v>0</v>
      </c>
      <c r="AA530" s="222" t="b">
        <v>0</v>
      </c>
    </row>
    <row r="531" spans="1:27" ht="13.2">
      <c r="A531" s="222" t="s">
        <v>1073</v>
      </c>
      <c r="B531" s="222" t="b">
        <v>0</v>
      </c>
      <c r="C531" s="222" t="b">
        <v>0</v>
      </c>
      <c r="D531" s="222" t="b">
        <v>0</v>
      </c>
      <c r="E531" s="222" t="b">
        <v>0</v>
      </c>
      <c r="F531" s="222" t="b">
        <v>0</v>
      </c>
      <c r="G531" s="222" t="b">
        <v>0</v>
      </c>
      <c r="H531" s="222" t="b">
        <v>0</v>
      </c>
      <c r="I531" s="222" t="b">
        <v>0</v>
      </c>
      <c r="J531" s="222" t="b">
        <v>0</v>
      </c>
      <c r="K531" s="222" t="b">
        <v>0</v>
      </c>
      <c r="L531" s="222" t="b">
        <v>0</v>
      </c>
      <c r="M531" s="222" t="b">
        <v>0</v>
      </c>
      <c r="N531" s="222" t="b">
        <v>0</v>
      </c>
      <c r="O531" s="222" t="b">
        <v>0</v>
      </c>
      <c r="P531" s="222" t="b">
        <v>0</v>
      </c>
      <c r="Q531" s="222" t="b">
        <v>0</v>
      </c>
      <c r="R531" s="222" t="b">
        <v>0</v>
      </c>
      <c r="S531" s="222" t="b">
        <v>0</v>
      </c>
      <c r="T531" s="222" t="b">
        <v>0</v>
      </c>
      <c r="U531" s="222" t="b">
        <v>0</v>
      </c>
      <c r="V531" s="222" t="b">
        <v>0</v>
      </c>
      <c r="W531" s="222" t="b">
        <v>0</v>
      </c>
      <c r="X531" s="222" t="b">
        <v>0</v>
      </c>
      <c r="Y531" s="222" t="b">
        <v>0</v>
      </c>
      <c r="Z531" s="222" t="b">
        <v>0</v>
      </c>
      <c r="AA531" s="222" t="b">
        <v>0</v>
      </c>
    </row>
    <row r="532" spans="1:27" ht="13.2">
      <c r="A532" s="222" t="s">
        <v>1074</v>
      </c>
      <c r="B532" s="222" t="b">
        <v>0</v>
      </c>
      <c r="C532" s="222" t="b">
        <v>0</v>
      </c>
      <c r="D532" s="222" t="b">
        <v>0</v>
      </c>
      <c r="E532" s="222" t="b">
        <v>0</v>
      </c>
      <c r="F532" s="222" t="b">
        <v>0</v>
      </c>
      <c r="G532" s="222" t="b">
        <v>0</v>
      </c>
      <c r="H532" s="222" t="b">
        <v>0</v>
      </c>
      <c r="I532" s="222" t="b">
        <v>0</v>
      </c>
      <c r="J532" s="222" t="b">
        <v>0</v>
      </c>
      <c r="K532" s="222" t="b">
        <v>0</v>
      </c>
      <c r="L532" s="222" t="b">
        <v>0</v>
      </c>
      <c r="M532" s="222" t="b">
        <v>0</v>
      </c>
      <c r="N532" s="222" t="b">
        <v>0</v>
      </c>
      <c r="O532" s="222" t="b">
        <v>0</v>
      </c>
      <c r="P532" s="222" t="b">
        <v>0</v>
      </c>
      <c r="Q532" s="222" t="b">
        <v>0</v>
      </c>
      <c r="R532" s="222" t="b">
        <v>0</v>
      </c>
      <c r="S532" s="222" t="b">
        <v>0</v>
      </c>
      <c r="T532" s="222" t="b">
        <v>0</v>
      </c>
      <c r="U532" s="222" t="b">
        <v>0</v>
      </c>
      <c r="V532" s="222" t="b">
        <v>0</v>
      </c>
      <c r="W532" s="222" t="b">
        <v>0</v>
      </c>
      <c r="X532" s="222" t="b">
        <v>0</v>
      </c>
      <c r="Y532" s="222" t="b">
        <v>0</v>
      </c>
      <c r="Z532" s="222" t="b">
        <v>0</v>
      </c>
      <c r="AA532" s="222" t="b">
        <v>0</v>
      </c>
    </row>
    <row r="533" spans="1:27" ht="13.2">
      <c r="A533" s="222" t="s">
        <v>1075</v>
      </c>
      <c r="B533" s="222" t="b">
        <v>0</v>
      </c>
      <c r="C533" s="222" t="b">
        <v>0</v>
      </c>
      <c r="D533" s="222" t="b">
        <v>0</v>
      </c>
      <c r="E533" s="222" t="b">
        <v>0</v>
      </c>
      <c r="F533" s="222" t="b">
        <v>0</v>
      </c>
      <c r="G533" s="222" t="b">
        <v>0</v>
      </c>
      <c r="H533" s="222" t="b">
        <v>0</v>
      </c>
      <c r="I533" s="222" t="b">
        <v>0</v>
      </c>
      <c r="J533" s="222" t="b">
        <v>0</v>
      </c>
      <c r="K533" s="222" t="b">
        <v>0</v>
      </c>
      <c r="L533" s="222" t="b">
        <v>0</v>
      </c>
      <c r="M533" s="222" t="b">
        <v>0</v>
      </c>
      <c r="N533" s="222" t="b">
        <v>0</v>
      </c>
      <c r="O533" s="222" t="b">
        <v>0</v>
      </c>
      <c r="P533" s="222" t="b">
        <v>0</v>
      </c>
      <c r="Q533" s="222" t="b">
        <v>0</v>
      </c>
      <c r="R533" s="222" t="b">
        <v>0</v>
      </c>
      <c r="S533" s="222" t="b">
        <v>0</v>
      </c>
      <c r="T533" s="222" t="b">
        <v>0</v>
      </c>
      <c r="U533" s="222" t="b">
        <v>0</v>
      </c>
      <c r="V533" s="222" t="b">
        <v>0</v>
      </c>
      <c r="W533" s="222" t="b">
        <v>0</v>
      </c>
      <c r="X533" s="222" t="b">
        <v>0</v>
      </c>
      <c r="Y533" s="222" t="b">
        <v>0</v>
      </c>
      <c r="Z533" s="222" t="b">
        <v>0</v>
      </c>
      <c r="AA533" s="222" t="b">
        <v>0</v>
      </c>
    </row>
    <row r="534" spans="1:27" ht="13.2">
      <c r="A534" s="222" t="s">
        <v>1076</v>
      </c>
      <c r="B534" s="222" t="b">
        <v>0</v>
      </c>
      <c r="C534" s="222" t="b">
        <v>0</v>
      </c>
      <c r="D534" s="222" t="b">
        <v>0</v>
      </c>
      <c r="E534" s="222" t="b">
        <v>0</v>
      </c>
      <c r="F534" s="222" t="b">
        <v>0</v>
      </c>
      <c r="G534" s="222" t="b">
        <v>0</v>
      </c>
      <c r="H534" s="222" t="b">
        <v>0</v>
      </c>
      <c r="I534" s="222" t="b">
        <v>0</v>
      </c>
      <c r="J534" s="222" t="b">
        <v>0</v>
      </c>
      <c r="K534" s="222" t="b">
        <v>0</v>
      </c>
      <c r="L534" s="222" t="b">
        <v>0</v>
      </c>
      <c r="M534" s="222" t="b">
        <v>0</v>
      </c>
      <c r="N534" s="222" t="b">
        <v>0</v>
      </c>
      <c r="O534" s="222" t="b">
        <v>0</v>
      </c>
      <c r="P534" s="222" t="b">
        <v>0</v>
      </c>
      <c r="Q534" s="222" t="b">
        <v>0</v>
      </c>
      <c r="R534" s="222" t="b">
        <v>0</v>
      </c>
      <c r="S534" s="222" t="b">
        <v>0</v>
      </c>
      <c r="T534" s="222" t="b">
        <v>0</v>
      </c>
      <c r="U534" s="222" t="b">
        <v>0</v>
      </c>
      <c r="V534" s="222" t="b">
        <v>0</v>
      </c>
      <c r="W534" s="222" t="b">
        <v>0</v>
      </c>
      <c r="X534" s="222" t="b">
        <v>0</v>
      </c>
      <c r="Y534" s="222" t="b">
        <v>0</v>
      </c>
      <c r="Z534" s="222" t="b">
        <v>0</v>
      </c>
      <c r="AA534" s="222" t="b">
        <v>0</v>
      </c>
    </row>
    <row r="535" spans="1:27" ht="13.2">
      <c r="A535" s="222" t="s">
        <v>1077</v>
      </c>
      <c r="B535" s="222" t="b">
        <v>0</v>
      </c>
      <c r="C535" s="222" t="b">
        <v>0</v>
      </c>
      <c r="D535" s="222" t="b">
        <v>0</v>
      </c>
      <c r="E535" s="222" t="b">
        <v>0</v>
      </c>
      <c r="F535" s="222" t="b">
        <v>0</v>
      </c>
      <c r="G535" s="222" t="b">
        <v>0</v>
      </c>
      <c r="H535" s="222" t="b">
        <v>0</v>
      </c>
      <c r="I535" s="222" t="b">
        <v>0</v>
      </c>
      <c r="J535" s="222" t="b">
        <v>0</v>
      </c>
      <c r="K535" s="222" t="b">
        <v>0</v>
      </c>
      <c r="L535" s="222" t="b">
        <v>0</v>
      </c>
      <c r="M535" s="222" t="b">
        <v>0</v>
      </c>
      <c r="N535" s="222" t="b">
        <v>0</v>
      </c>
      <c r="O535" s="222" t="b">
        <v>0</v>
      </c>
      <c r="P535" s="222" t="b">
        <v>0</v>
      </c>
      <c r="Q535" s="222" t="b">
        <v>0</v>
      </c>
      <c r="R535" s="222" t="b">
        <v>0</v>
      </c>
      <c r="S535" s="222" t="b">
        <v>0</v>
      </c>
      <c r="T535" s="222" t="b">
        <v>0</v>
      </c>
      <c r="U535" s="222" t="b">
        <v>0</v>
      </c>
      <c r="V535" s="222" t="b">
        <v>0</v>
      </c>
      <c r="W535" s="222" t="b">
        <v>0</v>
      </c>
      <c r="X535" s="222" t="b">
        <v>0</v>
      </c>
      <c r="Y535" s="222" t="b">
        <v>0</v>
      </c>
      <c r="Z535" s="222" t="b">
        <v>0</v>
      </c>
      <c r="AA535" s="222" t="b">
        <v>0</v>
      </c>
    </row>
    <row r="536" spans="1:27" ht="13.2">
      <c r="A536" s="222" t="s">
        <v>1078</v>
      </c>
      <c r="B536" s="222" t="b">
        <v>0</v>
      </c>
      <c r="C536" s="222" t="b">
        <v>0</v>
      </c>
      <c r="D536" s="222" t="b">
        <v>0</v>
      </c>
      <c r="E536" s="222" t="b">
        <v>0</v>
      </c>
      <c r="F536" s="222" t="b">
        <v>0</v>
      </c>
      <c r="G536" s="222" t="b">
        <v>0</v>
      </c>
      <c r="H536" s="222" t="b">
        <v>0</v>
      </c>
      <c r="I536" s="222" t="b">
        <v>0</v>
      </c>
      <c r="J536" s="222" t="b">
        <v>0</v>
      </c>
      <c r="K536" s="222" t="b">
        <v>0</v>
      </c>
      <c r="L536" s="222" t="b">
        <v>0</v>
      </c>
      <c r="M536" s="222" t="b">
        <v>0</v>
      </c>
      <c r="N536" s="222" t="b">
        <v>0</v>
      </c>
      <c r="O536" s="222" t="b">
        <v>0</v>
      </c>
      <c r="P536" s="222" t="b">
        <v>0</v>
      </c>
      <c r="Q536" s="222" t="b">
        <v>0</v>
      </c>
      <c r="R536" s="222" t="b">
        <v>0</v>
      </c>
      <c r="S536" s="222" t="b">
        <v>0</v>
      </c>
      <c r="T536" s="222" t="b">
        <v>0</v>
      </c>
      <c r="U536" s="222" t="b">
        <v>0</v>
      </c>
      <c r="V536" s="222" t="b">
        <v>0</v>
      </c>
      <c r="W536" s="222" t="b">
        <v>0</v>
      </c>
      <c r="X536" s="222" t="b">
        <v>0</v>
      </c>
      <c r="Y536" s="222" t="b">
        <v>0</v>
      </c>
      <c r="Z536" s="222" t="b">
        <v>0</v>
      </c>
      <c r="AA536" s="222" t="b">
        <v>0</v>
      </c>
    </row>
    <row r="537" spans="1:27" ht="13.2">
      <c r="A537" s="222" t="s">
        <v>1079</v>
      </c>
      <c r="B537" s="222" t="b">
        <v>0</v>
      </c>
      <c r="C537" s="222" t="b">
        <v>0</v>
      </c>
      <c r="D537" s="222" t="b">
        <v>0</v>
      </c>
      <c r="E537" s="222" t="b">
        <v>0</v>
      </c>
      <c r="F537" s="222" t="b">
        <v>0</v>
      </c>
      <c r="G537" s="222" t="b">
        <v>0</v>
      </c>
      <c r="H537" s="222" t="b">
        <v>0</v>
      </c>
      <c r="I537" s="222" t="b">
        <v>0</v>
      </c>
      <c r="J537" s="222" t="b">
        <v>0</v>
      </c>
      <c r="K537" s="222" t="b">
        <v>0</v>
      </c>
      <c r="L537" s="222" t="b">
        <v>0</v>
      </c>
      <c r="M537" s="222" t="b">
        <v>0</v>
      </c>
      <c r="N537" s="222" t="b">
        <v>0</v>
      </c>
      <c r="O537" s="222" t="b">
        <v>0</v>
      </c>
      <c r="P537" s="222" t="b">
        <v>0</v>
      </c>
      <c r="Q537" s="222" t="b">
        <v>0</v>
      </c>
      <c r="R537" s="222" t="b">
        <v>0</v>
      </c>
      <c r="S537" s="222" t="b">
        <v>0</v>
      </c>
      <c r="T537" s="222" t="b">
        <v>0</v>
      </c>
      <c r="U537" s="222" t="b">
        <v>0</v>
      </c>
      <c r="V537" s="222" t="b">
        <v>0</v>
      </c>
      <c r="W537" s="222" t="b">
        <v>0</v>
      </c>
      <c r="X537" s="222" t="b">
        <v>0</v>
      </c>
      <c r="Y537" s="222" t="b">
        <v>0</v>
      </c>
      <c r="Z537" s="222" t="b">
        <v>0</v>
      </c>
      <c r="AA537" s="222" t="b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321"/>
  <sheetViews>
    <sheetView workbookViewId="0"/>
  </sheetViews>
  <sheetFormatPr defaultColWidth="12.6640625" defaultRowHeight="15.75" customHeight="1"/>
  <sheetData>
    <row r="1" spans="1:6" ht="13.2">
      <c r="A1" s="222" t="s">
        <v>1080</v>
      </c>
      <c r="B1" s="222" t="s">
        <v>1072</v>
      </c>
      <c r="C1" s="222" t="s">
        <v>1081</v>
      </c>
      <c r="E1" s="222" t="s">
        <v>383</v>
      </c>
      <c r="F1" s="221">
        <v>1</v>
      </c>
    </row>
    <row r="2" spans="1:6" ht="13.2">
      <c r="A2" s="222" t="s">
        <v>1082</v>
      </c>
      <c r="B2" s="222" t="s">
        <v>1073</v>
      </c>
      <c r="C2" s="222" t="s">
        <v>1083</v>
      </c>
      <c r="E2" s="222" t="s">
        <v>383</v>
      </c>
      <c r="F2" s="221">
        <v>1</v>
      </c>
    </row>
    <row r="3" spans="1:6" ht="13.2">
      <c r="A3" s="222" t="s">
        <v>1084</v>
      </c>
      <c r="B3" s="222" t="s">
        <v>1074</v>
      </c>
      <c r="C3" s="222" t="s">
        <v>1085</v>
      </c>
      <c r="E3" s="222" t="s">
        <v>383</v>
      </c>
      <c r="F3" s="221">
        <v>1</v>
      </c>
    </row>
    <row r="4" spans="1:6" ht="13.2">
      <c r="A4" s="222" t="s">
        <v>1086</v>
      </c>
      <c r="B4" s="222" t="s">
        <v>1075</v>
      </c>
      <c r="C4" s="222" t="s">
        <v>1087</v>
      </c>
      <c r="E4" s="222" t="s">
        <v>383</v>
      </c>
      <c r="F4" s="221">
        <v>1</v>
      </c>
    </row>
    <row r="5" spans="1:6" ht="13.2">
      <c r="A5" s="222" t="s">
        <v>1088</v>
      </c>
      <c r="B5" s="222" t="s">
        <v>1077</v>
      </c>
      <c r="C5" s="222" t="s">
        <v>1089</v>
      </c>
      <c r="E5" s="222" t="s">
        <v>383</v>
      </c>
      <c r="F5" s="221">
        <v>1</v>
      </c>
    </row>
    <row r="6" spans="1:6" ht="13.2">
      <c r="A6" s="222" t="s">
        <v>1090</v>
      </c>
      <c r="B6" s="222" t="s">
        <v>1078</v>
      </c>
      <c r="C6" s="222" t="s">
        <v>1091</v>
      </c>
      <c r="E6" s="222" t="s">
        <v>383</v>
      </c>
      <c r="F6" s="221">
        <v>1</v>
      </c>
    </row>
    <row r="7" spans="1:6" ht="13.2">
      <c r="A7" s="222" t="s">
        <v>1092</v>
      </c>
      <c r="B7" s="222" t="s">
        <v>1079</v>
      </c>
      <c r="C7" s="222" t="s">
        <v>1093</v>
      </c>
      <c r="E7" s="222" t="s">
        <v>383</v>
      </c>
      <c r="F7" s="221">
        <v>1</v>
      </c>
    </row>
    <row r="8" spans="1:6" ht="13.2">
      <c r="A8" s="222" t="s">
        <v>1094</v>
      </c>
      <c r="B8" s="222" t="s">
        <v>1063</v>
      </c>
      <c r="C8" s="222" t="s">
        <v>1095</v>
      </c>
      <c r="E8" s="222" t="s">
        <v>383</v>
      </c>
      <c r="F8" s="221">
        <v>1</v>
      </c>
    </row>
    <row r="9" spans="1:6" ht="13.2">
      <c r="A9" s="222" t="s">
        <v>1096</v>
      </c>
      <c r="B9" s="222" t="s">
        <v>1065</v>
      </c>
      <c r="C9" s="222" t="s">
        <v>1097</v>
      </c>
      <c r="E9" s="222" t="s">
        <v>383</v>
      </c>
      <c r="F9" s="221">
        <v>1</v>
      </c>
    </row>
    <row r="10" spans="1:6" ht="13.2">
      <c r="A10" s="222" t="s">
        <v>1098</v>
      </c>
      <c r="B10" s="222" t="s">
        <v>1066</v>
      </c>
      <c r="C10" s="222" t="s">
        <v>1099</v>
      </c>
      <c r="E10" s="222" t="s">
        <v>383</v>
      </c>
      <c r="F10" s="221">
        <v>1</v>
      </c>
    </row>
    <row r="11" spans="1:6" ht="13.2">
      <c r="A11" s="222" t="s">
        <v>1100</v>
      </c>
      <c r="B11" s="222" t="s">
        <v>1067</v>
      </c>
      <c r="C11" s="222" t="s">
        <v>1101</v>
      </c>
      <c r="E11" s="222" t="s">
        <v>383</v>
      </c>
      <c r="F11" s="221">
        <v>1</v>
      </c>
    </row>
    <row r="12" spans="1:6" ht="13.2">
      <c r="A12" s="223" t="s">
        <v>1102</v>
      </c>
      <c r="B12" s="222" t="s">
        <v>1069</v>
      </c>
      <c r="C12" s="222" t="s">
        <v>1103</v>
      </c>
      <c r="E12" s="222" t="s">
        <v>383</v>
      </c>
      <c r="F12" s="221">
        <v>1</v>
      </c>
    </row>
    <row r="13" spans="1:6" ht="13.2">
      <c r="A13" s="222" t="s">
        <v>1104</v>
      </c>
      <c r="B13" s="222" t="s">
        <v>1070</v>
      </c>
      <c r="C13" s="222" t="s">
        <v>1105</v>
      </c>
      <c r="E13" s="222" t="s">
        <v>383</v>
      </c>
      <c r="F13" s="221">
        <v>1</v>
      </c>
    </row>
    <row r="14" spans="1:6" ht="13.2">
      <c r="A14" s="222" t="s">
        <v>1106</v>
      </c>
      <c r="B14" s="222" t="s">
        <v>1054</v>
      </c>
      <c r="C14" s="222" t="s">
        <v>1107</v>
      </c>
      <c r="E14" s="222" t="s">
        <v>383</v>
      </c>
      <c r="F14" s="221">
        <v>1</v>
      </c>
    </row>
    <row r="15" spans="1:6" ht="13.2">
      <c r="A15" s="222" t="s">
        <v>1108</v>
      </c>
      <c r="B15" s="222" t="s">
        <v>1057</v>
      </c>
      <c r="C15" s="222" t="s">
        <v>1109</v>
      </c>
      <c r="E15" s="222" t="s">
        <v>383</v>
      </c>
      <c r="F15" s="221">
        <v>1</v>
      </c>
    </row>
    <row r="16" spans="1:6" ht="13.2">
      <c r="A16" s="223" t="s">
        <v>1110</v>
      </c>
      <c r="B16" s="222" t="s">
        <v>1058</v>
      </c>
      <c r="C16" s="222" t="s">
        <v>1111</v>
      </c>
      <c r="E16" s="222" t="s">
        <v>383</v>
      </c>
      <c r="F16" s="221">
        <v>1</v>
      </c>
    </row>
    <row r="17" spans="1:6" ht="13.2">
      <c r="A17" s="222" t="s">
        <v>1112</v>
      </c>
      <c r="B17" s="222" t="s">
        <v>1059</v>
      </c>
      <c r="C17" s="222" t="s">
        <v>1113</v>
      </c>
      <c r="E17" s="222" t="s">
        <v>383</v>
      </c>
      <c r="F17" s="221">
        <v>1</v>
      </c>
    </row>
    <row r="18" spans="1:6" ht="13.2">
      <c r="A18" s="223" t="s">
        <v>1114</v>
      </c>
      <c r="B18" s="222" t="s">
        <v>1060</v>
      </c>
      <c r="C18" s="222" t="s">
        <v>1115</v>
      </c>
      <c r="E18" s="222" t="s">
        <v>383</v>
      </c>
      <c r="F18" s="221">
        <v>1</v>
      </c>
    </row>
    <row r="19" spans="1:6" ht="13.2">
      <c r="A19" s="222" t="s">
        <v>1116</v>
      </c>
      <c r="B19" s="222" t="s">
        <v>1062</v>
      </c>
      <c r="C19" s="222" t="s">
        <v>1117</v>
      </c>
      <c r="E19" s="222" t="s">
        <v>383</v>
      </c>
      <c r="F19" s="221">
        <v>1</v>
      </c>
    </row>
    <row r="20" spans="1:6" ht="13.2">
      <c r="A20" s="222" t="s">
        <v>1118</v>
      </c>
      <c r="B20" s="222" t="s">
        <v>1045</v>
      </c>
      <c r="C20" s="222" t="s">
        <v>1119</v>
      </c>
      <c r="E20" s="222" t="s">
        <v>383</v>
      </c>
      <c r="F20" s="221">
        <v>1</v>
      </c>
    </row>
    <row r="21" spans="1:6" ht="13.2">
      <c r="A21" s="222" t="s">
        <v>1120</v>
      </c>
      <c r="B21" s="222" t="s">
        <v>1046</v>
      </c>
      <c r="C21" s="222" t="s">
        <v>1121</v>
      </c>
      <c r="E21" s="222" t="s">
        <v>383</v>
      </c>
      <c r="F21" s="221">
        <v>1</v>
      </c>
    </row>
    <row r="22" spans="1:6" ht="13.2">
      <c r="A22" s="222" t="s">
        <v>1122</v>
      </c>
      <c r="B22" s="222" t="s">
        <v>1048</v>
      </c>
      <c r="C22" s="222" t="s">
        <v>1123</v>
      </c>
      <c r="E22" s="222" t="s">
        <v>383</v>
      </c>
      <c r="F22" s="221">
        <v>1</v>
      </c>
    </row>
    <row r="23" spans="1:6" ht="13.2">
      <c r="A23" s="222" t="s">
        <v>1124</v>
      </c>
      <c r="B23" s="222" t="s">
        <v>1049</v>
      </c>
      <c r="C23" s="222" t="s">
        <v>1125</v>
      </c>
      <c r="E23" s="222" t="s">
        <v>383</v>
      </c>
      <c r="F23" s="221">
        <v>1</v>
      </c>
    </row>
    <row r="24" spans="1:6" ht="13.2">
      <c r="A24" s="222" t="s">
        <v>1126</v>
      </c>
      <c r="B24" s="222" t="s">
        <v>1050</v>
      </c>
      <c r="C24" s="222" t="s">
        <v>1127</v>
      </c>
      <c r="E24" s="222" t="s">
        <v>383</v>
      </c>
      <c r="F24" s="221">
        <v>1</v>
      </c>
    </row>
    <row r="25" spans="1:6" ht="13.2">
      <c r="A25" s="222" t="s">
        <v>1128</v>
      </c>
      <c r="B25" s="222" t="s">
        <v>1051</v>
      </c>
      <c r="C25" s="222" t="s">
        <v>1129</v>
      </c>
      <c r="E25" s="222" t="s">
        <v>383</v>
      </c>
      <c r="F25" s="221">
        <v>1</v>
      </c>
    </row>
    <row r="26" spans="1:6" ht="13.2">
      <c r="A26" s="222" t="s">
        <v>1130</v>
      </c>
      <c r="B26" s="222" t="s">
        <v>1052</v>
      </c>
      <c r="C26" s="222" t="s">
        <v>1131</v>
      </c>
      <c r="E26" s="222" t="s">
        <v>383</v>
      </c>
      <c r="F26" s="221">
        <v>1</v>
      </c>
    </row>
    <row r="27" spans="1:6" ht="13.2">
      <c r="A27" s="222" t="s">
        <v>1132</v>
      </c>
      <c r="B27" s="222" t="s">
        <v>1053</v>
      </c>
      <c r="C27" s="222" t="s">
        <v>1133</v>
      </c>
      <c r="E27" s="222" t="s">
        <v>383</v>
      </c>
      <c r="F27" s="221">
        <v>1</v>
      </c>
    </row>
    <row r="28" spans="1:6" ht="13.2">
      <c r="A28" s="222" t="s">
        <v>1134</v>
      </c>
      <c r="B28" s="222" t="s">
        <v>1035</v>
      </c>
      <c r="C28" s="222" t="s">
        <v>1135</v>
      </c>
      <c r="E28" s="222" t="s">
        <v>383</v>
      </c>
      <c r="F28" s="221">
        <v>1</v>
      </c>
    </row>
    <row r="29" spans="1:6" ht="13.2">
      <c r="A29" s="222" t="s">
        <v>1136</v>
      </c>
      <c r="B29" s="222" t="s">
        <v>1036</v>
      </c>
      <c r="C29" s="222" t="s">
        <v>1137</v>
      </c>
      <c r="E29" s="222" t="s">
        <v>383</v>
      </c>
      <c r="F29" s="221">
        <v>1</v>
      </c>
    </row>
    <row r="30" spans="1:6" ht="13.2">
      <c r="A30" s="223" t="s">
        <v>1138</v>
      </c>
      <c r="B30" s="222" t="s">
        <v>1037</v>
      </c>
      <c r="C30" s="222" t="s">
        <v>1139</v>
      </c>
      <c r="E30" s="222" t="s">
        <v>383</v>
      </c>
      <c r="F30" s="221">
        <v>1</v>
      </c>
    </row>
    <row r="31" spans="1:6" ht="13.2">
      <c r="A31" s="222" t="s">
        <v>1140</v>
      </c>
      <c r="B31" s="222" t="s">
        <v>1038</v>
      </c>
      <c r="C31" s="222" t="s">
        <v>1141</v>
      </c>
      <c r="E31" s="222" t="s">
        <v>383</v>
      </c>
      <c r="F31" s="221">
        <v>1</v>
      </c>
    </row>
    <row r="32" spans="1:6" ht="13.2">
      <c r="A32" s="222" t="s">
        <v>1142</v>
      </c>
      <c r="B32" s="222" t="s">
        <v>1039</v>
      </c>
      <c r="C32" s="222" t="s">
        <v>1143</v>
      </c>
      <c r="E32" s="222" t="s">
        <v>383</v>
      </c>
      <c r="F32" s="221">
        <v>1</v>
      </c>
    </row>
    <row r="33" spans="1:6" ht="13.2">
      <c r="A33" s="222" t="s">
        <v>1144</v>
      </c>
      <c r="B33" s="222" t="s">
        <v>1040</v>
      </c>
      <c r="C33" s="222" t="s">
        <v>1145</v>
      </c>
      <c r="E33" s="222" t="s">
        <v>383</v>
      </c>
      <c r="F33" s="221">
        <v>1</v>
      </c>
    </row>
    <row r="34" spans="1:6" ht="13.2">
      <c r="A34" s="223" t="s">
        <v>1146</v>
      </c>
      <c r="B34" s="222" t="s">
        <v>1041</v>
      </c>
      <c r="C34" s="222" t="s">
        <v>1147</v>
      </c>
      <c r="E34" s="222" t="s">
        <v>383</v>
      </c>
      <c r="F34" s="221">
        <v>1</v>
      </c>
    </row>
    <row r="35" spans="1:6" ht="13.2">
      <c r="A35" s="223" t="s">
        <v>1148</v>
      </c>
      <c r="B35" s="222" t="s">
        <v>1042</v>
      </c>
      <c r="C35" s="222" t="s">
        <v>1149</v>
      </c>
      <c r="E35" s="222" t="s">
        <v>383</v>
      </c>
      <c r="F35" s="221">
        <v>1</v>
      </c>
    </row>
    <row r="36" spans="1:6" ht="13.2">
      <c r="A36" s="222" t="s">
        <v>1150</v>
      </c>
      <c r="B36" s="222" t="s">
        <v>1043</v>
      </c>
      <c r="C36" s="222" t="s">
        <v>1151</v>
      </c>
      <c r="E36" s="222" t="s">
        <v>383</v>
      </c>
      <c r="F36" s="221">
        <v>1</v>
      </c>
    </row>
    <row r="37" spans="1:6" ht="13.2">
      <c r="A37" s="222" t="s">
        <v>1152</v>
      </c>
      <c r="B37" s="222" t="s">
        <v>1025</v>
      </c>
      <c r="C37" s="222" t="s">
        <v>1153</v>
      </c>
      <c r="E37" s="222" t="s">
        <v>383</v>
      </c>
      <c r="F37" s="221">
        <v>1</v>
      </c>
    </row>
    <row r="38" spans="1:6" ht="13.2">
      <c r="A38" s="222" t="s">
        <v>1154</v>
      </c>
      <c r="B38" s="222" t="s">
        <v>1026</v>
      </c>
      <c r="C38" s="222" t="s">
        <v>1155</v>
      </c>
      <c r="E38" s="222" t="s">
        <v>383</v>
      </c>
      <c r="F38" s="221">
        <v>1</v>
      </c>
    </row>
    <row r="39" spans="1:6" ht="13.2">
      <c r="A39" s="222" t="s">
        <v>1156</v>
      </c>
      <c r="B39" s="222" t="s">
        <v>1027</v>
      </c>
      <c r="C39" s="222" t="s">
        <v>1157</v>
      </c>
      <c r="E39" s="222" t="s">
        <v>383</v>
      </c>
      <c r="F39" s="221">
        <v>1</v>
      </c>
    </row>
    <row r="40" spans="1:6" ht="13.2">
      <c r="A40" s="222" t="s">
        <v>1158</v>
      </c>
      <c r="B40" s="222" t="s">
        <v>1029</v>
      </c>
      <c r="C40" s="222" t="s">
        <v>1159</v>
      </c>
      <c r="E40" s="222" t="s">
        <v>383</v>
      </c>
      <c r="F40" s="221">
        <v>1</v>
      </c>
    </row>
    <row r="41" spans="1:6" ht="13.2">
      <c r="A41" s="222" t="s">
        <v>1160</v>
      </c>
      <c r="B41" s="222" t="s">
        <v>1030</v>
      </c>
      <c r="C41" s="222" t="s">
        <v>1161</v>
      </c>
      <c r="E41" s="222" t="s">
        <v>383</v>
      </c>
      <c r="F41" s="221">
        <v>1</v>
      </c>
    </row>
    <row r="42" spans="1:6" ht="13.2">
      <c r="A42" s="222" t="s">
        <v>1162</v>
      </c>
      <c r="B42" s="222" t="s">
        <v>1031</v>
      </c>
      <c r="C42" s="222" t="s">
        <v>1163</v>
      </c>
      <c r="E42" s="222" t="s">
        <v>383</v>
      </c>
      <c r="F42" s="221">
        <v>1</v>
      </c>
    </row>
    <row r="43" spans="1:6" ht="13.2">
      <c r="A43" s="222" t="s">
        <v>1164</v>
      </c>
      <c r="B43" s="222" t="s">
        <v>1032</v>
      </c>
      <c r="C43" s="222" t="s">
        <v>1165</v>
      </c>
      <c r="E43" s="222" t="s">
        <v>383</v>
      </c>
      <c r="F43" s="221">
        <v>1</v>
      </c>
    </row>
    <row r="44" spans="1:6" ht="13.2">
      <c r="A44" s="222" t="s">
        <v>1166</v>
      </c>
      <c r="B44" s="222" t="s">
        <v>1033</v>
      </c>
      <c r="C44" s="222" t="s">
        <v>1167</v>
      </c>
      <c r="E44" s="222" t="s">
        <v>383</v>
      </c>
      <c r="F44" s="221">
        <v>1</v>
      </c>
    </row>
    <row r="45" spans="1:6" ht="13.2">
      <c r="A45" s="222" t="s">
        <v>1168</v>
      </c>
      <c r="B45" s="222" t="s">
        <v>1016</v>
      </c>
      <c r="C45" s="222" t="s">
        <v>1169</v>
      </c>
      <c r="E45" s="222" t="s">
        <v>383</v>
      </c>
      <c r="F45" s="221">
        <v>1</v>
      </c>
    </row>
    <row r="46" spans="1:6" ht="13.2">
      <c r="A46" s="222" t="s">
        <v>1170</v>
      </c>
      <c r="B46" s="222" t="s">
        <v>1017</v>
      </c>
      <c r="C46" s="222" t="s">
        <v>1171</v>
      </c>
      <c r="E46" s="222" t="s">
        <v>383</v>
      </c>
      <c r="F46" s="221">
        <v>1</v>
      </c>
    </row>
    <row r="47" spans="1:6" ht="13.2">
      <c r="A47" s="222" t="s">
        <v>1172</v>
      </c>
      <c r="B47" s="222" t="s">
        <v>1018</v>
      </c>
      <c r="C47" s="222" t="s">
        <v>1173</v>
      </c>
      <c r="E47" s="222" t="s">
        <v>383</v>
      </c>
      <c r="F47" s="221">
        <v>1</v>
      </c>
    </row>
    <row r="48" spans="1:6" ht="13.2">
      <c r="A48" s="222" t="s">
        <v>1174</v>
      </c>
      <c r="B48" s="222" t="s">
        <v>1019</v>
      </c>
      <c r="C48" s="222" t="s">
        <v>1175</v>
      </c>
      <c r="E48" s="222" t="s">
        <v>383</v>
      </c>
      <c r="F48" s="221">
        <v>1</v>
      </c>
    </row>
    <row r="49" spans="1:6" ht="13.2">
      <c r="A49" s="222" t="s">
        <v>1176</v>
      </c>
      <c r="B49" s="222" t="s">
        <v>1020</v>
      </c>
      <c r="C49" s="222" t="s">
        <v>1177</v>
      </c>
      <c r="E49" s="222" t="s">
        <v>383</v>
      </c>
      <c r="F49" s="221">
        <v>1</v>
      </c>
    </row>
    <row r="50" spans="1:6" ht="13.2">
      <c r="A50" s="222" t="s">
        <v>1178</v>
      </c>
      <c r="B50" s="222" t="s">
        <v>1021</v>
      </c>
      <c r="C50" s="222" t="s">
        <v>1179</v>
      </c>
      <c r="E50" s="222" t="s">
        <v>383</v>
      </c>
      <c r="F50" s="221">
        <v>1</v>
      </c>
    </row>
    <row r="51" spans="1:6" ht="13.2">
      <c r="A51" s="222" t="s">
        <v>1180</v>
      </c>
      <c r="B51" s="222" t="s">
        <v>1022</v>
      </c>
      <c r="C51" s="222" t="s">
        <v>1181</v>
      </c>
      <c r="E51" s="222" t="s">
        <v>383</v>
      </c>
      <c r="F51" s="221">
        <v>1</v>
      </c>
    </row>
    <row r="52" spans="1:6" ht="13.2">
      <c r="A52" s="223" t="s">
        <v>1182</v>
      </c>
      <c r="B52" s="222" t="s">
        <v>1023</v>
      </c>
      <c r="C52" s="222" t="s">
        <v>1183</v>
      </c>
      <c r="E52" s="222" t="s">
        <v>383</v>
      </c>
      <c r="F52" s="221">
        <v>1</v>
      </c>
    </row>
    <row r="53" spans="1:6" ht="13.2">
      <c r="A53" s="222" t="s">
        <v>1184</v>
      </c>
      <c r="B53" s="222" t="s">
        <v>1007</v>
      </c>
      <c r="C53" s="222" t="s">
        <v>1185</v>
      </c>
      <c r="E53" s="222" t="s">
        <v>383</v>
      </c>
      <c r="F53" s="221">
        <v>1</v>
      </c>
    </row>
    <row r="54" spans="1:6" ht="13.2">
      <c r="A54" s="223" t="s">
        <v>1186</v>
      </c>
      <c r="B54" s="222" t="s">
        <v>1008</v>
      </c>
      <c r="C54" s="222" t="s">
        <v>1187</v>
      </c>
      <c r="E54" s="222" t="s">
        <v>383</v>
      </c>
      <c r="F54" s="221">
        <v>1</v>
      </c>
    </row>
    <row r="55" spans="1:6" ht="13.2">
      <c r="A55" s="222" t="s">
        <v>1188</v>
      </c>
      <c r="B55" s="222" t="s">
        <v>1009</v>
      </c>
      <c r="C55" s="222" t="s">
        <v>1189</v>
      </c>
      <c r="E55" s="222" t="s">
        <v>383</v>
      </c>
      <c r="F55" s="221">
        <v>1</v>
      </c>
    </row>
    <row r="56" spans="1:6" ht="13.2">
      <c r="A56" s="222" t="s">
        <v>1190</v>
      </c>
      <c r="B56" s="222" t="s">
        <v>1010</v>
      </c>
      <c r="C56" s="222" t="s">
        <v>1191</v>
      </c>
      <c r="E56" s="222" t="s">
        <v>383</v>
      </c>
      <c r="F56" s="221">
        <v>1</v>
      </c>
    </row>
    <row r="57" spans="1:6" ht="13.2">
      <c r="A57" s="222" t="s">
        <v>1192</v>
      </c>
      <c r="B57" s="222" t="s">
        <v>1011</v>
      </c>
      <c r="C57" s="222" t="s">
        <v>1193</v>
      </c>
      <c r="E57" s="222" t="s">
        <v>383</v>
      </c>
      <c r="F57" s="221">
        <v>1</v>
      </c>
    </row>
    <row r="58" spans="1:6" ht="13.2">
      <c r="A58" s="222" t="s">
        <v>1194</v>
      </c>
      <c r="B58" s="222" t="s">
        <v>1012</v>
      </c>
      <c r="C58" s="222" t="s">
        <v>1195</v>
      </c>
      <c r="E58" s="222" t="s">
        <v>383</v>
      </c>
      <c r="F58" s="221">
        <v>1</v>
      </c>
    </row>
    <row r="59" spans="1:6" ht="13.2">
      <c r="A59" s="222" t="s">
        <v>1196</v>
      </c>
      <c r="B59" s="222" t="s">
        <v>1013</v>
      </c>
      <c r="C59" s="222" t="s">
        <v>1197</v>
      </c>
      <c r="E59" s="222" t="s">
        <v>383</v>
      </c>
      <c r="F59" s="221">
        <v>1</v>
      </c>
    </row>
    <row r="60" spans="1:6" ht="13.2">
      <c r="A60" s="222" t="s">
        <v>1198</v>
      </c>
      <c r="B60" s="222" t="s">
        <v>1014</v>
      </c>
      <c r="C60" s="222" t="s">
        <v>1199</v>
      </c>
      <c r="E60" s="222" t="s">
        <v>383</v>
      </c>
      <c r="F60" s="221">
        <v>1</v>
      </c>
    </row>
    <row r="61" spans="1:6" ht="13.2">
      <c r="A61" s="223" t="s">
        <v>1200</v>
      </c>
      <c r="B61" s="222" t="s">
        <v>1015</v>
      </c>
      <c r="C61" s="222" t="s">
        <v>1201</v>
      </c>
      <c r="E61" s="222" t="s">
        <v>383</v>
      </c>
      <c r="F61" s="221">
        <v>1</v>
      </c>
    </row>
    <row r="62" spans="1:6" ht="13.2">
      <c r="A62" s="222" t="s">
        <v>1202</v>
      </c>
      <c r="B62" s="222" t="s">
        <v>998</v>
      </c>
      <c r="C62" s="222" t="s">
        <v>1203</v>
      </c>
      <c r="E62" s="222" t="s">
        <v>383</v>
      </c>
      <c r="F62" s="221">
        <v>1</v>
      </c>
    </row>
    <row r="63" spans="1:6" ht="13.2">
      <c r="A63" s="222" t="s">
        <v>1204</v>
      </c>
      <c r="B63" s="222" t="s">
        <v>999</v>
      </c>
      <c r="C63" s="222" t="s">
        <v>1205</v>
      </c>
      <c r="E63" s="222" t="s">
        <v>383</v>
      </c>
      <c r="F63" s="221">
        <v>1</v>
      </c>
    </row>
    <row r="64" spans="1:6" ht="13.2">
      <c r="A64" s="222" t="s">
        <v>1206</v>
      </c>
      <c r="B64" s="222" t="s">
        <v>1000</v>
      </c>
      <c r="C64" s="222" t="s">
        <v>1207</v>
      </c>
      <c r="E64" s="222" t="s">
        <v>383</v>
      </c>
      <c r="F64" s="221">
        <v>1</v>
      </c>
    </row>
    <row r="65" spans="1:6" ht="13.2">
      <c r="A65" s="222" t="s">
        <v>1208</v>
      </c>
      <c r="B65" s="222" t="s">
        <v>1001</v>
      </c>
      <c r="C65" s="222" t="s">
        <v>1209</v>
      </c>
      <c r="E65" s="222" t="s">
        <v>383</v>
      </c>
      <c r="F65" s="221">
        <v>1</v>
      </c>
    </row>
    <row r="66" spans="1:6" ht="13.2">
      <c r="A66" s="223" t="s">
        <v>1210</v>
      </c>
      <c r="B66" s="222" t="s">
        <v>1002</v>
      </c>
      <c r="C66" s="222" t="s">
        <v>1211</v>
      </c>
      <c r="E66" s="222" t="s">
        <v>383</v>
      </c>
      <c r="F66" s="221">
        <v>1</v>
      </c>
    </row>
    <row r="67" spans="1:6" ht="13.2">
      <c r="A67" s="222" t="s">
        <v>1212</v>
      </c>
      <c r="B67" s="222" t="s">
        <v>1003</v>
      </c>
      <c r="C67" s="222" t="s">
        <v>1213</v>
      </c>
      <c r="E67" s="222" t="s">
        <v>383</v>
      </c>
      <c r="F67" s="221">
        <v>1</v>
      </c>
    </row>
    <row r="68" spans="1:6" ht="13.2">
      <c r="A68" s="222" t="s">
        <v>1214</v>
      </c>
      <c r="B68" s="222" t="s">
        <v>1004</v>
      </c>
      <c r="C68" s="222" t="s">
        <v>1215</v>
      </c>
      <c r="E68" s="222" t="s">
        <v>383</v>
      </c>
      <c r="F68" s="221">
        <v>1</v>
      </c>
    </row>
    <row r="69" spans="1:6" ht="13.2">
      <c r="A69" s="222" t="s">
        <v>1216</v>
      </c>
      <c r="B69" s="222" t="s">
        <v>989</v>
      </c>
      <c r="C69" s="222" t="s">
        <v>1217</v>
      </c>
      <c r="E69" s="222" t="s">
        <v>383</v>
      </c>
      <c r="F69" s="221">
        <v>1</v>
      </c>
    </row>
    <row r="70" spans="1:6" ht="13.2">
      <c r="A70" s="222" t="s">
        <v>1218</v>
      </c>
      <c r="B70" s="222" t="s">
        <v>990</v>
      </c>
      <c r="C70" s="222" t="s">
        <v>1219</v>
      </c>
      <c r="E70" s="222" t="s">
        <v>383</v>
      </c>
      <c r="F70" s="221">
        <v>1</v>
      </c>
    </row>
    <row r="71" spans="1:6" ht="13.2">
      <c r="A71" s="222" t="s">
        <v>1220</v>
      </c>
      <c r="B71" s="222" t="s">
        <v>991</v>
      </c>
      <c r="C71" s="222" t="s">
        <v>1221</v>
      </c>
      <c r="E71" s="222" t="s">
        <v>383</v>
      </c>
      <c r="F71" s="221">
        <v>1</v>
      </c>
    </row>
    <row r="72" spans="1:6" ht="13.2">
      <c r="A72" s="222" t="s">
        <v>1222</v>
      </c>
      <c r="B72" s="222" t="s">
        <v>992</v>
      </c>
      <c r="C72" s="222" t="s">
        <v>1223</v>
      </c>
      <c r="E72" s="222" t="s">
        <v>383</v>
      </c>
      <c r="F72" s="221">
        <v>1</v>
      </c>
    </row>
    <row r="73" spans="1:6" ht="13.2">
      <c r="A73" s="222" t="s">
        <v>1224</v>
      </c>
      <c r="B73" s="222" t="s">
        <v>993</v>
      </c>
      <c r="C73" s="222" t="s">
        <v>1225</v>
      </c>
      <c r="E73" s="222" t="s">
        <v>383</v>
      </c>
      <c r="F73" s="221">
        <v>1</v>
      </c>
    </row>
    <row r="74" spans="1:6" ht="13.2">
      <c r="A74" s="222" t="s">
        <v>1226</v>
      </c>
      <c r="B74" s="222" t="s">
        <v>995</v>
      </c>
      <c r="C74" s="222" t="s">
        <v>1227</v>
      </c>
      <c r="E74" s="222" t="s">
        <v>383</v>
      </c>
      <c r="F74" s="221">
        <v>1</v>
      </c>
    </row>
    <row r="75" spans="1:6" ht="13.2">
      <c r="A75" s="222" t="s">
        <v>1228</v>
      </c>
      <c r="B75" s="222" t="s">
        <v>996</v>
      </c>
      <c r="C75" s="222" t="s">
        <v>1229</v>
      </c>
      <c r="E75" s="222" t="s">
        <v>383</v>
      </c>
      <c r="F75" s="221">
        <v>1</v>
      </c>
    </row>
    <row r="76" spans="1:6" ht="13.2">
      <c r="A76" s="222" t="s">
        <v>1230</v>
      </c>
      <c r="B76" s="222" t="s">
        <v>980</v>
      </c>
      <c r="C76" s="222" t="s">
        <v>1231</v>
      </c>
      <c r="E76" s="222" t="s">
        <v>383</v>
      </c>
      <c r="F76" s="221">
        <v>1</v>
      </c>
    </row>
    <row r="77" spans="1:6" ht="13.2">
      <c r="A77" s="222" t="s">
        <v>1232</v>
      </c>
      <c r="B77" s="222" t="s">
        <v>982</v>
      </c>
      <c r="C77" s="222" t="s">
        <v>1233</v>
      </c>
      <c r="E77" s="222" t="s">
        <v>383</v>
      </c>
      <c r="F77" s="221">
        <v>1</v>
      </c>
    </row>
    <row r="78" spans="1:6" ht="13.2">
      <c r="A78" s="223" t="s">
        <v>1234</v>
      </c>
      <c r="B78" s="222" t="s">
        <v>983</v>
      </c>
      <c r="C78" s="222" t="s">
        <v>1235</v>
      </c>
      <c r="E78" s="222" t="s">
        <v>383</v>
      </c>
      <c r="F78" s="221">
        <v>1</v>
      </c>
    </row>
    <row r="79" spans="1:6" ht="13.2">
      <c r="A79" s="222" t="s">
        <v>1236</v>
      </c>
      <c r="B79" s="222" t="s">
        <v>984</v>
      </c>
      <c r="C79" s="222" t="s">
        <v>1237</v>
      </c>
      <c r="E79" s="222" t="s">
        <v>383</v>
      </c>
      <c r="F79" s="221">
        <v>1</v>
      </c>
    </row>
    <row r="80" spans="1:6" ht="13.2">
      <c r="A80" s="222" t="s">
        <v>1238</v>
      </c>
      <c r="B80" s="222" t="s">
        <v>971</v>
      </c>
      <c r="C80" s="222" t="s">
        <v>1239</v>
      </c>
      <c r="E80" s="222" t="s">
        <v>383</v>
      </c>
      <c r="F80" s="221">
        <v>1</v>
      </c>
    </row>
    <row r="81" spans="1:6" ht="13.2">
      <c r="A81" s="222" t="s">
        <v>1240</v>
      </c>
      <c r="B81" s="222" t="s">
        <v>972</v>
      </c>
      <c r="C81" s="222" t="s">
        <v>1241</v>
      </c>
      <c r="E81" s="222" t="s">
        <v>383</v>
      </c>
      <c r="F81" s="221">
        <v>1</v>
      </c>
    </row>
    <row r="82" spans="1:6" ht="13.2">
      <c r="A82" s="222" t="s">
        <v>1242</v>
      </c>
      <c r="B82" s="221">
        <v>827</v>
      </c>
      <c r="C82" s="222" t="s">
        <v>1243</v>
      </c>
      <c r="E82" s="222" t="s">
        <v>383</v>
      </c>
      <c r="F82" s="221">
        <v>1</v>
      </c>
    </row>
    <row r="83" spans="1:6" ht="13.2">
      <c r="A83" s="222" t="s">
        <v>1244</v>
      </c>
      <c r="B83" s="222" t="s">
        <v>973</v>
      </c>
      <c r="C83" s="222" t="s">
        <v>1245</v>
      </c>
      <c r="E83" s="222" t="s">
        <v>383</v>
      </c>
      <c r="F83" s="221">
        <v>1</v>
      </c>
    </row>
    <row r="84" spans="1:6" ht="13.2">
      <c r="A84" s="222" t="s">
        <v>1246</v>
      </c>
      <c r="B84" s="222" t="s">
        <v>974</v>
      </c>
      <c r="C84" s="222" t="s">
        <v>1247</v>
      </c>
      <c r="E84" s="222" t="s">
        <v>383</v>
      </c>
      <c r="F84" s="221">
        <v>1</v>
      </c>
    </row>
    <row r="85" spans="1:6" ht="13.2">
      <c r="A85" s="222" t="s">
        <v>1248</v>
      </c>
      <c r="B85" s="222" t="s">
        <v>975</v>
      </c>
      <c r="C85" s="222" t="s">
        <v>1249</v>
      </c>
      <c r="E85" s="222" t="s">
        <v>383</v>
      </c>
      <c r="F85" s="221">
        <v>1</v>
      </c>
    </row>
    <row r="86" spans="1:6" ht="13.2">
      <c r="A86" s="222" t="s">
        <v>1250</v>
      </c>
      <c r="B86" s="222" t="s">
        <v>976</v>
      </c>
      <c r="C86" s="222" t="s">
        <v>1251</v>
      </c>
      <c r="E86" s="222" t="s">
        <v>383</v>
      </c>
      <c r="F86" s="221">
        <v>1</v>
      </c>
    </row>
    <row r="87" spans="1:6" ht="13.2">
      <c r="A87" s="222" t="s">
        <v>1252</v>
      </c>
      <c r="B87" s="222" t="s">
        <v>976</v>
      </c>
      <c r="C87" s="222" t="s">
        <v>1251</v>
      </c>
      <c r="E87" s="222" t="s">
        <v>383</v>
      </c>
      <c r="F87" s="221">
        <v>1</v>
      </c>
    </row>
    <row r="88" spans="1:6" ht="13.2">
      <c r="A88" s="222" t="s">
        <v>1253</v>
      </c>
      <c r="B88" s="222" t="s">
        <v>962</v>
      </c>
      <c r="C88" s="222" t="s">
        <v>1254</v>
      </c>
      <c r="E88" s="222" t="s">
        <v>383</v>
      </c>
      <c r="F88" s="221">
        <v>1</v>
      </c>
    </row>
    <row r="89" spans="1:6" ht="13.2">
      <c r="A89" s="223" t="s">
        <v>1255</v>
      </c>
      <c r="B89" s="222" t="s">
        <v>963</v>
      </c>
      <c r="C89" s="222" t="s">
        <v>1256</v>
      </c>
      <c r="E89" s="222" t="s">
        <v>383</v>
      </c>
      <c r="F89" s="221">
        <v>1</v>
      </c>
    </row>
    <row r="90" spans="1:6" ht="13.2">
      <c r="A90" s="222" t="s">
        <v>1257</v>
      </c>
      <c r="B90" s="222" t="s">
        <v>964</v>
      </c>
      <c r="C90" s="222" t="s">
        <v>1258</v>
      </c>
      <c r="E90" s="222" t="s">
        <v>383</v>
      </c>
      <c r="F90" s="221">
        <v>1</v>
      </c>
    </row>
    <row r="91" spans="1:6" ht="13.2">
      <c r="A91" s="222" t="s">
        <v>1259</v>
      </c>
      <c r="B91" s="222" t="s">
        <v>965</v>
      </c>
      <c r="C91" s="222" t="s">
        <v>1260</v>
      </c>
      <c r="E91" s="222" t="s">
        <v>383</v>
      </c>
      <c r="F91" s="221">
        <v>1</v>
      </c>
    </row>
    <row r="92" spans="1:6" ht="13.2">
      <c r="A92" s="223" t="s">
        <v>1261</v>
      </c>
      <c r="B92" s="222" t="s">
        <v>967</v>
      </c>
      <c r="C92" s="222" t="s">
        <v>1262</v>
      </c>
      <c r="E92" s="222" t="s">
        <v>383</v>
      </c>
      <c r="F92" s="221">
        <v>1</v>
      </c>
    </row>
    <row r="93" spans="1:6" ht="13.2">
      <c r="A93" s="223" t="s">
        <v>1263</v>
      </c>
      <c r="B93" s="222" t="s">
        <v>968</v>
      </c>
      <c r="C93" s="222" t="s">
        <v>1264</v>
      </c>
      <c r="E93" s="222" t="s">
        <v>383</v>
      </c>
      <c r="F93" s="221">
        <v>1</v>
      </c>
    </row>
    <row r="94" spans="1:6" ht="13.2">
      <c r="A94" s="222" t="s">
        <v>1265</v>
      </c>
      <c r="B94" s="222" t="s">
        <v>969</v>
      </c>
      <c r="C94" s="222" t="s">
        <v>1266</v>
      </c>
      <c r="E94" s="222" t="s">
        <v>383</v>
      </c>
      <c r="F94" s="221">
        <v>1</v>
      </c>
    </row>
    <row r="95" spans="1:6" ht="13.2">
      <c r="A95" s="222" t="s">
        <v>1267</v>
      </c>
      <c r="B95" s="222" t="s">
        <v>970</v>
      </c>
      <c r="C95" s="222" t="s">
        <v>1268</v>
      </c>
      <c r="E95" s="222" t="s">
        <v>383</v>
      </c>
      <c r="F95" s="221">
        <v>1</v>
      </c>
    </row>
    <row r="96" spans="1:6" ht="13.2">
      <c r="A96" s="222" t="s">
        <v>1269</v>
      </c>
      <c r="B96" s="222" t="s">
        <v>956</v>
      </c>
      <c r="C96" s="222" t="s">
        <v>1270</v>
      </c>
      <c r="E96" s="222" t="s">
        <v>383</v>
      </c>
      <c r="F96" s="221">
        <v>1</v>
      </c>
    </row>
    <row r="97" spans="1:6" ht="13.2">
      <c r="A97" s="222" t="s">
        <v>1271</v>
      </c>
      <c r="B97" s="222" t="s">
        <v>957</v>
      </c>
      <c r="C97" s="222" t="s">
        <v>1272</v>
      </c>
      <c r="E97" s="222" t="s">
        <v>383</v>
      </c>
      <c r="F97" s="221">
        <v>1</v>
      </c>
    </row>
    <row r="98" spans="1:6" ht="13.2">
      <c r="A98" s="222" t="s">
        <v>1273</v>
      </c>
      <c r="B98" s="222" t="s">
        <v>958</v>
      </c>
      <c r="C98" s="222" t="s">
        <v>1274</v>
      </c>
      <c r="E98" s="222" t="s">
        <v>383</v>
      </c>
      <c r="F98" s="221">
        <v>1</v>
      </c>
    </row>
    <row r="99" spans="1:6" ht="13.2">
      <c r="A99" s="223" t="s">
        <v>1275</v>
      </c>
      <c r="B99" s="222" t="s">
        <v>959</v>
      </c>
      <c r="C99" s="222" t="s">
        <v>1276</v>
      </c>
      <c r="E99" s="222" t="s">
        <v>383</v>
      </c>
      <c r="F99" s="221">
        <v>1</v>
      </c>
    </row>
    <row r="100" spans="1:6" ht="13.2">
      <c r="A100" s="222" t="s">
        <v>1277</v>
      </c>
      <c r="B100" s="222" t="s">
        <v>947</v>
      </c>
      <c r="C100" s="222" t="s">
        <v>1278</v>
      </c>
      <c r="E100" s="222" t="s">
        <v>383</v>
      </c>
      <c r="F100" s="221">
        <v>1</v>
      </c>
    </row>
    <row r="101" spans="1:6" ht="13.2">
      <c r="A101" s="222" t="s">
        <v>1279</v>
      </c>
      <c r="B101" s="222" t="s">
        <v>950</v>
      </c>
      <c r="C101" s="222" t="s">
        <v>1280</v>
      </c>
      <c r="E101" s="222" t="s">
        <v>383</v>
      </c>
      <c r="F101" s="221">
        <v>1</v>
      </c>
    </row>
    <row r="102" spans="1:6" ht="13.2">
      <c r="A102" s="222" t="s">
        <v>1281</v>
      </c>
      <c r="B102" s="222" t="s">
        <v>952</v>
      </c>
      <c r="C102" s="222" t="s">
        <v>1282</v>
      </c>
      <c r="E102" s="222" t="s">
        <v>383</v>
      </c>
      <c r="F102" s="221">
        <v>1</v>
      </c>
    </row>
    <row r="103" spans="1:6" ht="13.2">
      <c r="A103" s="222" t="s">
        <v>1283</v>
      </c>
      <c r="B103" s="222" t="s">
        <v>953</v>
      </c>
      <c r="C103" s="222" t="s">
        <v>1284</v>
      </c>
      <c r="E103" s="222" t="s">
        <v>383</v>
      </c>
      <c r="F103" s="221">
        <v>1</v>
      </c>
    </row>
    <row r="104" spans="1:6" ht="13.2">
      <c r="A104" s="222" t="s">
        <v>1285</v>
      </c>
      <c r="B104" s="222" t="s">
        <v>954</v>
      </c>
      <c r="C104" s="222" t="s">
        <v>1286</v>
      </c>
      <c r="E104" s="222" t="s">
        <v>383</v>
      </c>
      <c r="F104" s="221">
        <v>1</v>
      </c>
    </row>
    <row r="105" spans="1:6" ht="13.2">
      <c r="A105" s="223" t="s">
        <v>1287</v>
      </c>
      <c r="B105" s="222" t="s">
        <v>938</v>
      </c>
      <c r="C105" s="222" t="s">
        <v>1288</v>
      </c>
      <c r="E105" s="222" t="s">
        <v>383</v>
      </c>
      <c r="F105" s="221">
        <v>1</v>
      </c>
    </row>
    <row r="106" spans="1:6" ht="13.2">
      <c r="A106" s="223" t="s">
        <v>1289</v>
      </c>
      <c r="B106" s="222" t="s">
        <v>939</v>
      </c>
      <c r="C106" s="222" t="s">
        <v>1290</v>
      </c>
      <c r="E106" s="222" t="s">
        <v>383</v>
      </c>
      <c r="F106" s="221">
        <v>1</v>
      </c>
    </row>
    <row r="107" spans="1:6" ht="13.2">
      <c r="A107" s="222" t="s">
        <v>1291</v>
      </c>
      <c r="B107" s="222" t="s">
        <v>812</v>
      </c>
      <c r="C107" s="222" t="s">
        <v>1292</v>
      </c>
      <c r="E107" s="222" t="s">
        <v>383</v>
      </c>
      <c r="F107" s="221">
        <v>2</v>
      </c>
    </row>
    <row r="108" spans="1:6" ht="13.2">
      <c r="A108" s="222" t="s">
        <v>1293</v>
      </c>
      <c r="B108" s="222" t="s">
        <v>942</v>
      </c>
      <c r="C108" s="222" t="s">
        <v>1294</v>
      </c>
      <c r="E108" s="222" t="s">
        <v>383</v>
      </c>
      <c r="F108" s="221">
        <v>2</v>
      </c>
    </row>
    <row r="109" spans="1:6" ht="13.2">
      <c r="A109" s="222" t="s">
        <v>1295</v>
      </c>
      <c r="B109" s="222" t="s">
        <v>944</v>
      </c>
      <c r="C109" s="222" t="s">
        <v>1296</v>
      </c>
      <c r="E109" s="222" t="s">
        <v>383</v>
      </c>
      <c r="F109" s="221">
        <v>2</v>
      </c>
    </row>
    <row r="110" spans="1:6" ht="13.2">
      <c r="A110" s="222" t="s">
        <v>1297</v>
      </c>
      <c r="B110" s="222" t="s">
        <v>945</v>
      </c>
      <c r="C110" s="222" t="s">
        <v>1298</v>
      </c>
      <c r="E110" s="222" t="s">
        <v>383</v>
      </c>
      <c r="F110" s="221">
        <v>2</v>
      </c>
    </row>
    <row r="111" spans="1:6" ht="13.2">
      <c r="A111" s="223" t="s">
        <v>1299</v>
      </c>
      <c r="B111" s="222" t="s">
        <v>936</v>
      </c>
      <c r="C111" s="222" t="s">
        <v>1300</v>
      </c>
      <c r="E111" s="222" t="s">
        <v>383</v>
      </c>
      <c r="F111" s="221">
        <v>2</v>
      </c>
    </row>
    <row r="112" spans="1:6" ht="13.2">
      <c r="A112" s="222" t="s">
        <v>1301</v>
      </c>
      <c r="B112" s="222" t="s">
        <v>925</v>
      </c>
      <c r="C112" s="222" t="s">
        <v>1302</v>
      </c>
      <c r="E112" s="222" t="s">
        <v>383</v>
      </c>
      <c r="F112" s="221">
        <v>2</v>
      </c>
    </row>
    <row r="113" spans="1:6" ht="13.2">
      <c r="A113" s="222" t="s">
        <v>1303</v>
      </c>
      <c r="B113" s="222" t="s">
        <v>926</v>
      </c>
      <c r="C113" s="222" t="s">
        <v>1304</v>
      </c>
      <c r="E113" s="222" t="s">
        <v>383</v>
      </c>
      <c r="F113" s="221">
        <v>2</v>
      </c>
    </row>
    <row r="114" spans="1:6" ht="13.2">
      <c r="A114" s="222" t="s">
        <v>1305</v>
      </c>
      <c r="B114" s="222" t="s">
        <v>930</v>
      </c>
      <c r="C114" s="222" t="s">
        <v>1306</v>
      </c>
      <c r="E114" s="222" t="s">
        <v>383</v>
      </c>
      <c r="F114" s="221">
        <v>2</v>
      </c>
    </row>
    <row r="115" spans="1:6" ht="13.2">
      <c r="A115" s="222" t="s">
        <v>1307</v>
      </c>
      <c r="B115" s="222" t="s">
        <v>920</v>
      </c>
      <c r="C115" s="222" t="s">
        <v>1308</v>
      </c>
      <c r="E115" s="222" t="s">
        <v>383</v>
      </c>
      <c r="F115" s="221">
        <v>2</v>
      </c>
    </row>
    <row r="116" spans="1:6" ht="13.2">
      <c r="A116" s="222" t="s">
        <v>1309</v>
      </c>
      <c r="B116" s="222" t="s">
        <v>921</v>
      </c>
      <c r="C116" s="222" t="s">
        <v>1310</v>
      </c>
      <c r="E116" s="222" t="s">
        <v>383</v>
      </c>
      <c r="F116" s="221">
        <v>2</v>
      </c>
    </row>
    <row r="117" spans="1:6" ht="13.2">
      <c r="A117" s="222" t="s">
        <v>1311</v>
      </c>
      <c r="B117" s="222" t="s">
        <v>922</v>
      </c>
      <c r="C117" s="222" t="s">
        <v>1312</v>
      </c>
      <c r="E117" s="222" t="s">
        <v>383</v>
      </c>
      <c r="F117" s="221">
        <v>2</v>
      </c>
    </row>
    <row r="118" spans="1:6" ht="13.2">
      <c r="A118" s="222" t="s">
        <v>1313</v>
      </c>
      <c r="B118" s="222" t="s">
        <v>923</v>
      </c>
      <c r="C118" s="222" t="s">
        <v>1314</v>
      </c>
      <c r="E118" s="222" t="s">
        <v>383</v>
      </c>
      <c r="F118" s="221">
        <v>2</v>
      </c>
    </row>
    <row r="119" spans="1:6" ht="13.2">
      <c r="A119" s="222" t="s">
        <v>1315</v>
      </c>
      <c r="B119" s="222" t="s">
        <v>917</v>
      </c>
      <c r="C119" s="222" t="s">
        <v>1316</v>
      </c>
      <c r="E119" s="222" t="s">
        <v>383</v>
      </c>
      <c r="F119" s="221">
        <v>2</v>
      </c>
    </row>
    <row r="120" spans="1:6" ht="13.2">
      <c r="A120" s="222" t="s">
        <v>1317</v>
      </c>
      <c r="B120" s="222" t="s">
        <v>918</v>
      </c>
      <c r="C120" s="222" t="s">
        <v>1318</v>
      </c>
      <c r="E120" s="222" t="s">
        <v>383</v>
      </c>
      <c r="F120" s="221">
        <v>2</v>
      </c>
    </row>
    <row r="121" spans="1:6" ht="13.2">
      <c r="A121" s="222" t="s">
        <v>1319</v>
      </c>
      <c r="B121" s="222" t="s">
        <v>903</v>
      </c>
      <c r="C121" s="222" t="s">
        <v>1320</v>
      </c>
      <c r="E121" s="222" t="s">
        <v>383</v>
      </c>
      <c r="F121" s="221">
        <v>2</v>
      </c>
    </row>
    <row r="122" spans="1:6" ht="13.2">
      <c r="A122" s="222" t="s">
        <v>1321</v>
      </c>
      <c r="B122" s="222" t="s">
        <v>906</v>
      </c>
      <c r="C122" s="222" t="s">
        <v>1322</v>
      </c>
      <c r="E122" s="222" t="s">
        <v>383</v>
      </c>
      <c r="F122" s="221">
        <v>2</v>
      </c>
    </row>
    <row r="123" spans="1:6" ht="13.2">
      <c r="A123" s="222" t="s">
        <v>1323</v>
      </c>
      <c r="B123" s="222" t="s">
        <v>907</v>
      </c>
      <c r="C123" s="222" t="s">
        <v>1324</v>
      </c>
      <c r="E123" s="222" t="s">
        <v>383</v>
      </c>
      <c r="F123" s="221">
        <v>2</v>
      </c>
    </row>
    <row r="124" spans="1:6" ht="13.2">
      <c r="A124" s="222" t="s">
        <v>1325</v>
      </c>
      <c r="B124" s="222" t="s">
        <v>909</v>
      </c>
      <c r="C124" s="222" t="s">
        <v>1326</v>
      </c>
      <c r="E124" s="222" t="s">
        <v>383</v>
      </c>
      <c r="F124" s="221">
        <v>2</v>
      </c>
    </row>
    <row r="125" spans="1:6" ht="13.2">
      <c r="A125" s="222" t="s">
        <v>1327</v>
      </c>
      <c r="B125" s="222" t="s">
        <v>910</v>
      </c>
      <c r="C125" s="222" t="s">
        <v>1328</v>
      </c>
      <c r="E125" s="222" t="s">
        <v>383</v>
      </c>
      <c r="F125" s="221">
        <v>2</v>
      </c>
    </row>
    <row r="126" spans="1:6" ht="13.2">
      <c r="A126" s="222" t="s">
        <v>1329</v>
      </c>
      <c r="B126" s="222" t="s">
        <v>911</v>
      </c>
      <c r="C126" s="222" t="s">
        <v>1330</v>
      </c>
      <c r="E126" s="222" t="s">
        <v>383</v>
      </c>
      <c r="F126" s="221">
        <v>2</v>
      </c>
    </row>
    <row r="127" spans="1:6" ht="13.2">
      <c r="A127" s="222" t="s">
        <v>1331</v>
      </c>
      <c r="B127" s="222" t="s">
        <v>912</v>
      </c>
      <c r="C127" s="222" t="s">
        <v>1332</v>
      </c>
      <c r="E127" s="222" t="s">
        <v>383</v>
      </c>
      <c r="F127" s="221">
        <v>2</v>
      </c>
    </row>
    <row r="128" spans="1:6" ht="13.2">
      <c r="A128" s="222" t="s">
        <v>1333</v>
      </c>
      <c r="B128" s="222" t="s">
        <v>913</v>
      </c>
      <c r="C128" s="222" t="s">
        <v>1334</v>
      </c>
      <c r="E128" s="222" t="s">
        <v>383</v>
      </c>
      <c r="F128" s="221">
        <v>2</v>
      </c>
    </row>
    <row r="129" spans="1:6" ht="13.2">
      <c r="A129" s="223" t="s">
        <v>1335</v>
      </c>
      <c r="B129" s="222" t="s">
        <v>914</v>
      </c>
      <c r="C129" s="222" t="s">
        <v>1336</v>
      </c>
      <c r="E129" s="222" t="s">
        <v>383</v>
      </c>
      <c r="F129" s="221">
        <v>2</v>
      </c>
    </row>
    <row r="130" spans="1:6" ht="13.2">
      <c r="A130" s="222" t="s">
        <v>1337</v>
      </c>
      <c r="B130" s="222" t="s">
        <v>900</v>
      </c>
      <c r="C130" s="222" t="s">
        <v>1338</v>
      </c>
      <c r="E130" s="222" t="s">
        <v>383</v>
      </c>
      <c r="F130" s="221">
        <v>2</v>
      </c>
    </row>
    <row r="131" spans="1:6" ht="13.2">
      <c r="A131" s="222" t="s">
        <v>1339</v>
      </c>
      <c r="B131" s="222" t="s">
        <v>891</v>
      </c>
      <c r="C131" s="222" t="s">
        <v>1340</v>
      </c>
      <c r="E131" s="222" t="s">
        <v>383</v>
      </c>
      <c r="F131" s="221">
        <v>2</v>
      </c>
    </row>
    <row r="132" spans="1:6" ht="13.2">
      <c r="A132" s="222" t="s">
        <v>1341</v>
      </c>
      <c r="B132" s="222" t="s">
        <v>893</v>
      </c>
      <c r="C132" s="222" t="s">
        <v>1342</v>
      </c>
      <c r="E132" s="222" t="s">
        <v>383</v>
      </c>
      <c r="F132" s="221">
        <v>2</v>
      </c>
    </row>
    <row r="133" spans="1:6" ht="13.2">
      <c r="A133" s="222" t="s">
        <v>1343</v>
      </c>
      <c r="B133" s="222" t="s">
        <v>895</v>
      </c>
      <c r="C133" s="222" t="s">
        <v>1344</v>
      </c>
      <c r="E133" s="222" t="s">
        <v>383</v>
      </c>
      <c r="F133" s="221">
        <v>2</v>
      </c>
    </row>
    <row r="134" spans="1:6" ht="13.2">
      <c r="A134" s="222" t="s">
        <v>1345</v>
      </c>
      <c r="B134" s="222" t="s">
        <v>886</v>
      </c>
      <c r="C134" s="222" t="s">
        <v>1346</v>
      </c>
      <c r="E134" s="222" t="s">
        <v>383</v>
      </c>
      <c r="F134" s="221">
        <v>2</v>
      </c>
    </row>
    <row r="135" spans="1:6" ht="13.2">
      <c r="A135" s="223" t="s">
        <v>1347</v>
      </c>
      <c r="B135" s="222" t="s">
        <v>887</v>
      </c>
      <c r="C135" s="222" t="s">
        <v>1348</v>
      </c>
      <c r="E135" s="222" t="s">
        <v>383</v>
      </c>
      <c r="F135" s="221">
        <v>2</v>
      </c>
    </row>
    <row r="136" spans="1:6" ht="13.2">
      <c r="A136" s="222" t="s">
        <v>1349</v>
      </c>
      <c r="B136" s="222" t="s">
        <v>888</v>
      </c>
      <c r="C136" s="222" t="s">
        <v>1350</v>
      </c>
      <c r="E136" s="222" t="s">
        <v>383</v>
      </c>
      <c r="F136" s="221">
        <v>2</v>
      </c>
    </row>
    <row r="137" spans="1:6" ht="13.2">
      <c r="A137" s="223" t="s">
        <v>1351</v>
      </c>
      <c r="B137" s="222" t="s">
        <v>881</v>
      </c>
      <c r="C137" s="222" t="s">
        <v>1352</v>
      </c>
      <c r="E137" s="222" t="s">
        <v>383</v>
      </c>
      <c r="F137" s="221">
        <v>2</v>
      </c>
    </row>
    <row r="138" spans="1:6" ht="13.2">
      <c r="A138" s="222" t="s">
        <v>1353</v>
      </c>
      <c r="B138" s="222" t="s">
        <v>884</v>
      </c>
      <c r="C138" s="222" t="s">
        <v>1354</v>
      </c>
      <c r="E138" s="222" t="s">
        <v>383</v>
      </c>
      <c r="F138" s="221">
        <v>2</v>
      </c>
    </row>
    <row r="139" spans="1:6" ht="13.2">
      <c r="A139" s="222" t="s">
        <v>1355</v>
      </c>
      <c r="B139" s="222" t="s">
        <v>885</v>
      </c>
      <c r="C139" s="222" t="s">
        <v>1356</v>
      </c>
      <c r="E139" s="222" t="s">
        <v>383</v>
      </c>
      <c r="F139" s="221">
        <v>2</v>
      </c>
    </row>
    <row r="140" spans="1:6" ht="13.2">
      <c r="A140" s="222" t="s">
        <v>1357</v>
      </c>
      <c r="B140" s="222" t="s">
        <v>874</v>
      </c>
      <c r="C140" s="222" t="s">
        <v>1358</v>
      </c>
      <c r="E140" s="222" t="s">
        <v>383</v>
      </c>
      <c r="F140" s="221">
        <v>2</v>
      </c>
    </row>
    <row r="141" spans="1:6" ht="13.2">
      <c r="A141" s="222" t="s">
        <v>1359</v>
      </c>
      <c r="B141" s="222" t="s">
        <v>875</v>
      </c>
      <c r="C141" s="222" t="s">
        <v>1360</v>
      </c>
      <c r="E141" s="222" t="s">
        <v>383</v>
      </c>
      <c r="F141" s="221">
        <v>2</v>
      </c>
    </row>
    <row r="142" spans="1:6" ht="13.2">
      <c r="A142" s="222" t="s">
        <v>1361</v>
      </c>
      <c r="B142" s="222" t="s">
        <v>876</v>
      </c>
      <c r="C142" s="222" t="s">
        <v>1362</v>
      </c>
      <c r="E142" s="222" t="s">
        <v>383</v>
      </c>
      <c r="F142" s="221">
        <v>2</v>
      </c>
    </row>
    <row r="143" spans="1:6" ht="13.2">
      <c r="A143" s="222" t="s">
        <v>1363</v>
      </c>
      <c r="B143" s="222" t="s">
        <v>879</v>
      </c>
      <c r="C143" s="222" t="s">
        <v>1364</v>
      </c>
      <c r="E143" s="222" t="s">
        <v>383</v>
      </c>
      <c r="F143" s="221">
        <v>2</v>
      </c>
    </row>
    <row r="144" spans="1:6" ht="13.2">
      <c r="A144" s="222" t="s">
        <v>1365</v>
      </c>
      <c r="B144" s="222" t="s">
        <v>880</v>
      </c>
      <c r="C144" s="222" t="s">
        <v>1366</v>
      </c>
      <c r="E144" s="222" t="s">
        <v>383</v>
      </c>
      <c r="F144" s="221">
        <v>2</v>
      </c>
    </row>
    <row r="145" spans="1:6" ht="13.2">
      <c r="A145" s="222" t="s">
        <v>1367</v>
      </c>
      <c r="B145" s="222" t="s">
        <v>867</v>
      </c>
      <c r="C145" s="222" t="s">
        <v>1368</v>
      </c>
      <c r="E145" s="222" t="s">
        <v>383</v>
      </c>
      <c r="F145" s="221">
        <v>2</v>
      </c>
    </row>
    <row r="146" spans="1:6" ht="13.2">
      <c r="A146" s="222" t="s">
        <v>1369</v>
      </c>
      <c r="B146" s="222" t="s">
        <v>869</v>
      </c>
      <c r="C146" s="222" t="s">
        <v>1370</v>
      </c>
      <c r="E146" s="222" t="s">
        <v>383</v>
      </c>
      <c r="F146" s="221">
        <v>2</v>
      </c>
    </row>
    <row r="147" spans="1:6" ht="13.2">
      <c r="A147" s="222" t="s">
        <v>1371</v>
      </c>
      <c r="B147" s="222" t="s">
        <v>870</v>
      </c>
      <c r="C147" s="222" t="s">
        <v>1372</v>
      </c>
      <c r="E147" s="222" t="s">
        <v>383</v>
      </c>
      <c r="F147" s="221">
        <v>2</v>
      </c>
    </row>
    <row r="148" spans="1:6" ht="13.2">
      <c r="A148" s="222" t="s">
        <v>1373</v>
      </c>
      <c r="B148" s="222" t="s">
        <v>872</v>
      </c>
      <c r="C148" s="222" t="s">
        <v>1374</v>
      </c>
      <c r="E148" s="222" t="s">
        <v>383</v>
      </c>
      <c r="F148" s="221">
        <v>2</v>
      </c>
    </row>
    <row r="149" spans="1:6" ht="13.2">
      <c r="A149" s="223" t="s">
        <v>1375</v>
      </c>
      <c r="B149" s="222" t="s">
        <v>858</v>
      </c>
      <c r="C149" s="222" t="s">
        <v>1376</v>
      </c>
      <c r="E149" s="222" t="s">
        <v>383</v>
      </c>
      <c r="F149" s="221">
        <v>2</v>
      </c>
    </row>
    <row r="150" spans="1:6" ht="13.2">
      <c r="A150" s="222" t="s">
        <v>1377</v>
      </c>
      <c r="B150" s="222" t="s">
        <v>859</v>
      </c>
      <c r="C150" s="222" t="s">
        <v>1378</v>
      </c>
      <c r="E150" s="222" t="s">
        <v>383</v>
      </c>
      <c r="F150" s="221">
        <v>2</v>
      </c>
    </row>
    <row r="151" spans="1:6" ht="13.2">
      <c r="A151" s="222" t="s">
        <v>1379</v>
      </c>
      <c r="B151" s="222" t="s">
        <v>860</v>
      </c>
      <c r="C151" s="222" t="s">
        <v>1380</v>
      </c>
      <c r="E151" s="222" t="s">
        <v>383</v>
      </c>
      <c r="F151" s="221">
        <v>2</v>
      </c>
    </row>
    <row r="152" spans="1:6" ht="13.2">
      <c r="A152" s="222" t="s">
        <v>1381</v>
      </c>
      <c r="B152" s="222" t="s">
        <v>863</v>
      </c>
      <c r="C152" s="222" t="s">
        <v>1382</v>
      </c>
      <c r="E152" s="222" t="s">
        <v>383</v>
      </c>
      <c r="F152" s="221">
        <v>2</v>
      </c>
    </row>
    <row r="153" spans="1:6" ht="13.2">
      <c r="A153" s="222" t="s">
        <v>1383</v>
      </c>
      <c r="B153" s="222" t="s">
        <v>864</v>
      </c>
      <c r="C153" s="222" t="s">
        <v>1384</v>
      </c>
      <c r="E153" s="222" t="s">
        <v>383</v>
      </c>
      <c r="F153" s="221">
        <v>2</v>
      </c>
    </row>
    <row r="154" spans="1:6" ht="13.2">
      <c r="A154" s="222" t="s">
        <v>1385</v>
      </c>
      <c r="B154" s="222" t="s">
        <v>848</v>
      </c>
      <c r="C154" s="222" t="s">
        <v>1386</v>
      </c>
      <c r="E154" s="222" t="s">
        <v>383</v>
      </c>
      <c r="F154" s="221">
        <v>2</v>
      </c>
    </row>
    <row r="155" spans="1:6" ht="13.2">
      <c r="A155" s="222" t="s">
        <v>1387</v>
      </c>
      <c r="B155" s="222" t="s">
        <v>850</v>
      </c>
      <c r="C155" s="222" t="s">
        <v>1388</v>
      </c>
      <c r="E155" s="222" t="s">
        <v>383</v>
      </c>
      <c r="F155" s="221">
        <v>2</v>
      </c>
    </row>
    <row r="156" spans="1:6" ht="13.2">
      <c r="A156" s="222" t="s">
        <v>1389</v>
      </c>
      <c r="B156" s="222" t="s">
        <v>851</v>
      </c>
      <c r="C156" s="222" t="s">
        <v>1390</v>
      </c>
      <c r="E156" s="222" t="s">
        <v>383</v>
      </c>
      <c r="F156" s="221">
        <v>2</v>
      </c>
    </row>
    <row r="157" spans="1:6" ht="13.2">
      <c r="A157" s="222" t="s">
        <v>1391</v>
      </c>
      <c r="B157" s="222" t="s">
        <v>852</v>
      </c>
      <c r="C157" s="222" t="s">
        <v>1392</v>
      </c>
      <c r="E157" s="222" t="s">
        <v>383</v>
      </c>
      <c r="F157" s="221">
        <v>2</v>
      </c>
    </row>
    <row r="158" spans="1:6" ht="13.2">
      <c r="A158" s="222" t="s">
        <v>1393</v>
      </c>
      <c r="B158" s="222" t="s">
        <v>854</v>
      </c>
      <c r="C158" s="222" t="s">
        <v>1394</v>
      </c>
      <c r="E158" s="222" t="s">
        <v>383</v>
      </c>
      <c r="F158" s="221">
        <v>2</v>
      </c>
    </row>
    <row r="159" spans="1:6" ht="13.2">
      <c r="A159" s="222" t="s">
        <v>1395</v>
      </c>
      <c r="B159" s="222" t="s">
        <v>855</v>
      </c>
      <c r="C159" s="222" t="s">
        <v>1396</v>
      </c>
      <c r="E159" s="222" t="s">
        <v>383</v>
      </c>
      <c r="F159" s="221">
        <v>2</v>
      </c>
    </row>
    <row r="160" spans="1:6" ht="13.2">
      <c r="A160" s="222" t="s">
        <v>1397</v>
      </c>
      <c r="B160" s="222" t="s">
        <v>856</v>
      </c>
      <c r="C160" s="222" t="s">
        <v>1398</v>
      </c>
      <c r="E160" s="222" t="s">
        <v>383</v>
      </c>
      <c r="F160" s="221">
        <v>2</v>
      </c>
    </row>
    <row r="161" spans="1:6" ht="13.2">
      <c r="A161" s="222" t="s">
        <v>1399</v>
      </c>
      <c r="B161" s="222" t="s">
        <v>857</v>
      </c>
      <c r="C161" s="222" t="s">
        <v>1400</v>
      </c>
      <c r="E161" s="222" t="s">
        <v>383</v>
      </c>
      <c r="F161" s="221">
        <v>2</v>
      </c>
    </row>
    <row r="162" spans="1:6" ht="13.2">
      <c r="A162" s="222" t="s">
        <v>1401</v>
      </c>
      <c r="B162" s="222" t="s">
        <v>839</v>
      </c>
      <c r="C162" s="222" t="s">
        <v>1402</v>
      </c>
      <c r="E162" s="222" t="s">
        <v>383</v>
      </c>
      <c r="F162" s="221">
        <v>2</v>
      </c>
    </row>
    <row r="163" spans="1:6" ht="13.2">
      <c r="A163" s="222" t="s">
        <v>1403</v>
      </c>
      <c r="B163" s="222" t="s">
        <v>840</v>
      </c>
      <c r="C163" s="222" t="s">
        <v>1404</v>
      </c>
      <c r="E163" s="222" t="s">
        <v>383</v>
      </c>
      <c r="F163" s="221">
        <v>2</v>
      </c>
    </row>
    <row r="164" spans="1:6" ht="13.2">
      <c r="A164" s="222" t="s">
        <v>1405</v>
      </c>
      <c r="B164" s="222" t="s">
        <v>843</v>
      </c>
      <c r="C164" s="222" t="s">
        <v>1406</v>
      </c>
      <c r="E164" s="222" t="s">
        <v>383</v>
      </c>
      <c r="F164" s="221">
        <v>2</v>
      </c>
    </row>
    <row r="165" spans="1:6" ht="13.2">
      <c r="A165" s="223" t="s">
        <v>1407</v>
      </c>
      <c r="B165" s="222" t="s">
        <v>847</v>
      </c>
      <c r="C165" s="222" t="s">
        <v>1408</v>
      </c>
      <c r="E165" s="222" t="s">
        <v>383</v>
      </c>
      <c r="F165" s="221">
        <v>2</v>
      </c>
    </row>
    <row r="166" spans="1:6" ht="13.2">
      <c r="A166" s="222" t="s">
        <v>1409</v>
      </c>
      <c r="B166" s="222" t="s">
        <v>831</v>
      </c>
      <c r="C166" s="222" t="s">
        <v>1410</v>
      </c>
      <c r="E166" s="222" t="s">
        <v>383</v>
      </c>
      <c r="F166" s="221">
        <v>2</v>
      </c>
    </row>
    <row r="167" spans="1:6" ht="13.2">
      <c r="A167" s="222" t="s">
        <v>1411</v>
      </c>
      <c r="B167" s="222" t="s">
        <v>832</v>
      </c>
      <c r="C167" s="222" t="s">
        <v>1412</v>
      </c>
      <c r="E167" s="222" t="s">
        <v>383</v>
      </c>
      <c r="F167" s="221">
        <v>2</v>
      </c>
    </row>
    <row r="168" spans="1:6" ht="13.2">
      <c r="A168" s="222" t="s">
        <v>1413</v>
      </c>
      <c r="B168" s="222" t="s">
        <v>836</v>
      </c>
      <c r="C168" s="222" t="s">
        <v>1414</v>
      </c>
      <c r="E168" s="222" t="s">
        <v>383</v>
      </c>
      <c r="F168" s="221">
        <v>2</v>
      </c>
    </row>
    <row r="169" spans="1:6" ht="13.2">
      <c r="A169" s="222" t="s">
        <v>1415</v>
      </c>
      <c r="B169" s="222" t="s">
        <v>837</v>
      </c>
      <c r="C169" s="222" t="s">
        <v>1416</v>
      </c>
      <c r="E169" s="222" t="s">
        <v>383</v>
      </c>
      <c r="F169" s="221">
        <v>2</v>
      </c>
    </row>
    <row r="170" spans="1:6" ht="13.2">
      <c r="A170" s="222" t="s">
        <v>1417</v>
      </c>
      <c r="B170" s="222" t="s">
        <v>823</v>
      </c>
      <c r="C170" s="222" t="s">
        <v>1418</v>
      </c>
      <c r="E170" s="222" t="s">
        <v>383</v>
      </c>
      <c r="F170" s="221">
        <v>2</v>
      </c>
    </row>
    <row r="171" spans="1:6" ht="13.2">
      <c r="A171" s="222" t="s">
        <v>1419</v>
      </c>
      <c r="B171" s="222" t="s">
        <v>824</v>
      </c>
      <c r="C171" s="222" t="s">
        <v>1420</v>
      </c>
      <c r="E171" s="222" t="s">
        <v>383</v>
      </c>
      <c r="F171" s="221">
        <v>2</v>
      </c>
    </row>
    <row r="172" spans="1:6" ht="13.2">
      <c r="A172" s="222" t="s">
        <v>1421</v>
      </c>
      <c r="B172" s="222" t="s">
        <v>825</v>
      </c>
      <c r="C172" s="222" t="s">
        <v>1422</v>
      </c>
      <c r="E172" s="222" t="s">
        <v>383</v>
      </c>
      <c r="F172" s="221">
        <v>2</v>
      </c>
    </row>
    <row r="173" spans="1:6" ht="13.2">
      <c r="A173" s="223" t="s">
        <v>1423</v>
      </c>
      <c r="B173" s="222" t="s">
        <v>826</v>
      </c>
      <c r="C173" s="222" t="s">
        <v>1424</v>
      </c>
      <c r="E173" s="222" t="s">
        <v>383</v>
      </c>
      <c r="F173" s="221">
        <v>2</v>
      </c>
    </row>
    <row r="174" spans="1:6" ht="13.2">
      <c r="A174" s="222" t="s">
        <v>1425</v>
      </c>
      <c r="B174" s="222" t="s">
        <v>827</v>
      </c>
      <c r="C174" s="222" t="s">
        <v>1426</v>
      </c>
      <c r="E174" s="222" t="s">
        <v>383</v>
      </c>
      <c r="F174" s="221">
        <v>2</v>
      </c>
    </row>
    <row r="175" spans="1:6" ht="13.2">
      <c r="A175" s="222" t="s">
        <v>1427</v>
      </c>
      <c r="B175" s="222" t="s">
        <v>828</v>
      </c>
      <c r="C175" s="222" t="s">
        <v>1428</v>
      </c>
      <c r="E175" s="222" t="s">
        <v>383</v>
      </c>
      <c r="F175" s="221">
        <v>2</v>
      </c>
    </row>
    <row r="176" spans="1:6" ht="13.2">
      <c r="A176" s="222" t="s">
        <v>1429</v>
      </c>
      <c r="B176" s="222" t="s">
        <v>830</v>
      </c>
      <c r="C176" s="222" t="s">
        <v>1430</v>
      </c>
      <c r="E176" s="222" t="s">
        <v>383</v>
      </c>
      <c r="F176" s="221">
        <v>2</v>
      </c>
    </row>
    <row r="177" spans="1:6" ht="13.2">
      <c r="A177" s="223" t="s">
        <v>1431</v>
      </c>
      <c r="B177" s="222" t="s">
        <v>816</v>
      </c>
      <c r="C177" s="222" t="s">
        <v>1432</v>
      </c>
      <c r="E177" s="222" t="s">
        <v>383</v>
      </c>
      <c r="F177" s="221">
        <v>2</v>
      </c>
    </row>
    <row r="178" spans="1:6" ht="13.2">
      <c r="A178" s="222" t="s">
        <v>1433</v>
      </c>
      <c r="B178" s="222" t="s">
        <v>818</v>
      </c>
      <c r="C178" s="222" t="s">
        <v>1434</v>
      </c>
      <c r="E178" s="222" t="s">
        <v>383</v>
      </c>
      <c r="F178" s="221">
        <v>2</v>
      </c>
    </row>
    <row r="179" spans="1:6" ht="13.2">
      <c r="A179" s="222" t="s">
        <v>1435</v>
      </c>
      <c r="B179" s="222" t="s">
        <v>806</v>
      </c>
      <c r="C179" s="222" t="s">
        <v>1436</v>
      </c>
      <c r="E179" s="222" t="s">
        <v>383</v>
      </c>
      <c r="F179" s="221">
        <v>2</v>
      </c>
    </row>
    <row r="180" spans="1:6" ht="13.2">
      <c r="A180" s="222" t="s">
        <v>1437</v>
      </c>
      <c r="B180" s="222" t="s">
        <v>808</v>
      </c>
      <c r="C180" s="222" t="s">
        <v>1438</v>
      </c>
      <c r="E180" s="222" t="s">
        <v>383</v>
      </c>
      <c r="F180" s="221">
        <v>2</v>
      </c>
    </row>
    <row r="181" spans="1:6" ht="13.2">
      <c r="A181" s="222" t="s">
        <v>1439</v>
      </c>
      <c r="B181" s="222" t="s">
        <v>810</v>
      </c>
      <c r="C181" s="222" t="s">
        <v>1440</v>
      </c>
      <c r="E181" s="222" t="s">
        <v>383</v>
      </c>
      <c r="F181" s="221">
        <v>2</v>
      </c>
    </row>
    <row r="182" spans="1:6" ht="13.2">
      <c r="A182" s="222" t="s">
        <v>1441</v>
      </c>
      <c r="B182" s="222" t="s">
        <v>812</v>
      </c>
      <c r="C182" s="222" t="s">
        <v>1442</v>
      </c>
      <c r="E182" s="222" t="s">
        <v>383</v>
      </c>
      <c r="F182" s="221">
        <v>2</v>
      </c>
    </row>
    <row r="183" spans="1:6" ht="13.2">
      <c r="A183" s="222" t="s">
        <v>1443</v>
      </c>
      <c r="B183" s="222" t="s">
        <v>813</v>
      </c>
      <c r="C183" s="222" t="s">
        <v>1444</v>
      </c>
      <c r="E183" s="222" t="s">
        <v>383</v>
      </c>
      <c r="F183" s="221">
        <v>2</v>
      </c>
    </row>
    <row r="184" spans="1:6" ht="13.2">
      <c r="A184" s="222" t="s">
        <v>1445</v>
      </c>
      <c r="B184" s="222" t="s">
        <v>801</v>
      </c>
      <c r="C184" s="222" t="s">
        <v>1446</v>
      </c>
      <c r="E184" s="222" t="s">
        <v>383</v>
      </c>
      <c r="F184" s="221">
        <v>2</v>
      </c>
    </row>
    <row r="185" spans="1:6" ht="13.2">
      <c r="A185" s="222" t="s">
        <v>1447</v>
      </c>
      <c r="B185" s="222" t="s">
        <v>805</v>
      </c>
      <c r="C185" s="222" t="s">
        <v>1448</v>
      </c>
      <c r="E185" s="222" t="s">
        <v>383</v>
      </c>
      <c r="F185" s="221">
        <v>2</v>
      </c>
    </row>
    <row r="186" spans="1:6" ht="13.2">
      <c r="A186" s="223" t="s">
        <v>1449</v>
      </c>
      <c r="B186" s="222" t="s">
        <v>795</v>
      </c>
      <c r="C186" s="222" t="s">
        <v>1450</v>
      </c>
      <c r="E186" s="222" t="s">
        <v>383</v>
      </c>
      <c r="F186" s="221">
        <v>2</v>
      </c>
    </row>
    <row r="187" spans="1:6" ht="13.2">
      <c r="A187" s="222" t="s">
        <v>1451</v>
      </c>
      <c r="B187" s="222" t="s">
        <v>798</v>
      </c>
      <c r="C187" s="222" t="s">
        <v>1452</v>
      </c>
      <c r="E187" s="222" t="s">
        <v>383</v>
      </c>
      <c r="F187" s="221">
        <v>2</v>
      </c>
    </row>
    <row r="188" spans="1:6" ht="13.2">
      <c r="A188" s="222" t="s">
        <v>1453</v>
      </c>
      <c r="B188" s="222" t="s">
        <v>799</v>
      </c>
      <c r="C188" s="222" t="s">
        <v>1454</v>
      </c>
      <c r="E188" s="222" t="s">
        <v>383</v>
      </c>
      <c r="F188" s="221">
        <v>2</v>
      </c>
    </row>
    <row r="189" spans="1:6" ht="13.2">
      <c r="A189" s="222" t="s">
        <v>1455</v>
      </c>
      <c r="B189" s="222" t="s">
        <v>789</v>
      </c>
      <c r="C189" s="222" t="s">
        <v>1456</v>
      </c>
      <c r="E189" s="222" t="s">
        <v>383</v>
      </c>
      <c r="F189" s="221">
        <v>2</v>
      </c>
    </row>
    <row r="190" spans="1:6" ht="13.2">
      <c r="A190" s="222" t="s">
        <v>1457</v>
      </c>
      <c r="B190" s="222" t="s">
        <v>791</v>
      </c>
      <c r="C190" s="222" t="s">
        <v>1458</v>
      </c>
      <c r="E190" s="222" t="s">
        <v>383</v>
      </c>
      <c r="F190" s="221">
        <v>2</v>
      </c>
    </row>
    <row r="191" spans="1:6" ht="13.2">
      <c r="A191" s="223" t="s">
        <v>1459</v>
      </c>
      <c r="B191" s="222" t="s">
        <v>792</v>
      </c>
      <c r="C191" s="222" t="s">
        <v>1460</v>
      </c>
      <c r="E191" s="222" t="s">
        <v>383</v>
      </c>
      <c r="F191" s="221">
        <v>2</v>
      </c>
    </row>
    <row r="192" spans="1:6" ht="13.2">
      <c r="A192" s="222" t="s">
        <v>1461</v>
      </c>
      <c r="B192" s="222" t="s">
        <v>793</v>
      </c>
      <c r="C192" s="222" t="s">
        <v>1462</v>
      </c>
      <c r="E192" s="222" t="s">
        <v>383</v>
      </c>
      <c r="F192" s="221">
        <v>2</v>
      </c>
    </row>
    <row r="193" spans="1:6" ht="13.2">
      <c r="A193" s="222" t="s">
        <v>1463</v>
      </c>
      <c r="B193" s="222" t="s">
        <v>779</v>
      </c>
      <c r="C193" s="222" t="s">
        <v>1464</v>
      </c>
      <c r="E193" s="222" t="s">
        <v>383</v>
      </c>
      <c r="F193" s="221">
        <v>2</v>
      </c>
    </row>
    <row r="194" spans="1:6" ht="13.2">
      <c r="A194" s="222" t="s">
        <v>1465</v>
      </c>
      <c r="B194" s="222" t="s">
        <v>780</v>
      </c>
      <c r="C194" s="222" t="s">
        <v>1466</v>
      </c>
      <c r="E194" s="222" t="s">
        <v>383</v>
      </c>
      <c r="F194" s="221">
        <v>2</v>
      </c>
    </row>
    <row r="195" spans="1:6" ht="13.2">
      <c r="A195" s="222" t="s">
        <v>1467</v>
      </c>
      <c r="B195" s="222" t="s">
        <v>781</v>
      </c>
      <c r="C195" s="222" t="s">
        <v>1468</v>
      </c>
      <c r="E195" s="222" t="s">
        <v>383</v>
      </c>
      <c r="F195" s="221">
        <v>2</v>
      </c>
    </row>
    <row r="196" spans="1:6" ht="13.2">
      <c r="A196" s="222" t="s">
        <v>1469</v>
      </c>
      <c r="B196" s="222" t="s">
        <v>782</v>
      </c>
      <c r="C196" s="222" t="s">
        <v>1470</v>
      </c>
      <c r="E196" s="222" t="s">
        <v>383</v>
      </c>
      <c r="F196" s="221">
        <v>2</v>
      </c>
    </row>
    <row r="197" spans="1:6" ht="13.2">
      <c r="A197" s="222" t="s">
        <v>1471</v>
      </c>
      <c r="B197" s="222" t="s">
        <v>783</v>
      </c>
      <c r="C197" s="222" t="s">
        <v>1472</v>
      </c>
      <c r="E197" s="222" t="s">
        <v>383</v>
      </c>
      <c r="F197" s="221">
        <v>2</v>
      </c>
    </row>
    <row r="198" spans="1:6" ht="13.2">
      <c r="A198" s="223" t="s">
        <v>1473</v>
      </c>
      <c r="B198" s="222" t="s">
        <v>784</v>
      </c>
      <c r="C198" s="222" t="s">
        <v>1474</v>
      </c>
      <c r="E198" s="222" t="s">
        <v>383</v>
      </c>
      <c r="F198" s="221">
        <v>2</v>
      </c>
    </row>
    <row r="199" spans="1:6" ht="13.2">
      <c r="A199" s="222" t="s">
        <v>1475</v>
      </c>
      <c r="B199" s="222" t="s">
        <v>785</v>
      </c>
      <c r="C199" s="222" t="s">
        <v>1476</v>
      </c>
      <c r="E199" s="222" t="s">
        <v>383</v>
      </c>
      <c r="F199" s="221">
        <v>3</v>
      </c>
    </row>
    <row r="200" spans="1:6" ht="13.2">
      <c r="A200" s="222" t="s">
        <v>1477</v>
      </c>
      <c r="B200" s="222" t="s">
        <v>770</v>
      </c>
      <c r="C200" s="222" t="s">
        <v>1478</v>
      </c>
      <c r="E200" s="222" t="s">
        <v>383</v>
      </c>
      <c r="F200" s="221">
        <v>3</v>
      </c>
    </row>
    <row r="201" spans="1:6" ht="13.2">
      <c r="A201" s="222" t="s">
        <v>1479</v>
      </c>
      <c r="B201" s="222" t="s">
        <v>773</v>
      </c>
      <c r="C201" s="222" t="s">
        <v>1480</v>
      </c>
      <c r="E201" s="222" t="s">
        <v>383</v>
      </c>
      <c r="F201" s="221">
        <v>3</v>
      </c>
    </row>
    <row r="202" spans="1:6" ht="13.2">
      <c r="A202" s="222" t="s">
        <v>1481</v>
      </c>
      <c r="B202" s="222" t="s">
        <v>774</v>
      </c>
      <c r="C202" s="222" t="s">
        <v>1482</v>
      </c>
      <c r="E202" s="222" t="s">
        <v>383</v>
      </c>
      <c r="F202" s="221">
        <v>3</v>
      </c>
    </row>
    <row r="203" spans="1:6" ht="13.2">
      <c r="A203" s="222" t="s">
        <v>1483</v>
      </c>
      <c r="B203" s="222" t="s">
        <v>775</v>
      </c>
      <c r="C203" s="222" t="s">
        <v>1484</v>
      </c>
      <c r="E203" s="222" t="s">
        <v>383</v>
      </c>
      <c r="F203" s="221">
        <v>3</v>
      </c>
    </row>
    <row r="204" spans="1:6" ht="13.2">
      <c r="A204" s="222" t="s">
        <v>1485</v>
      </c>
      <c r="B204" s="222" t="s">
        <v>776</v>
      </c>
      <c r="C204" s="222" t="s">
        <v>1486</v>
      </c>
      <c r="E204" s="222" t="s">
        <v>383</v>
      </c>
      <c r="F204" s="221">
        <v>3</v>
      </c>
    </row>
    <row r="205" spans="1:6" ht="13.2">
      <c r="A205" s="222" t="s">
        <v>1487</v>
      </c>
      <c r="B205" s="222" t="s">
        <v>777</v>
      </c>
      <c r="C205" s="222" t="s">
        <v>1488</v>
      </c>
      <c r="E205" s="222" t="s">
        <v>383</v>
      </c>
      <c r="F205" s="221">
        <v>3</v>
      </c>
    </row>
    <row r="206" spans="1:6" ht="13.2">
      <c r="A206" s="222" t="s">
        <v>1489</v>
      </c>
      <c r="B206" s="222" t="s">
        <v>778</v>
      </c>
      <c r="C206" s="222" t="s">
        <v>1490</v>
      </c>
      <c r="E206" s="222" t="s">
        <v>383</v>
      </c>
      <c r="F206" s="221">
        <v>3</v>
      </c>
    </row>
    <row r="207" spans="1:6" ht="13.2">
      <c r="A207" s="222" t="s">
        <v>1491</v>
      </c>
      <c r="B207" s="222" t="s">
        <v>761</v>
      </c>
      <c r="C207" s="222" t="s">
        <v>1492</v>
      </c>
      <c r="E207" s="222" t="s">
        <v>383</v>
      </c>
      <c r="F207" s="221">
        <v>3</v>
      </c>
    </row>
    <row r="208" spans="1:6" ht="13.2">
      <c r="A208" s="222" t="s">
        <v>1493</v>
      </c>
      <c r="B208" s="222" t="s">
        <v>762</v>
      </c>
      <c r="C208" s="222" t="s">
        <v>1494</v>
      </c>
      <c r="E208" s="222" t="s">
        <v>383</v>
      </c>
      <c r="F208" s="221">
        <v>3</v>
      </c>
    </row>
    <row r="209" spans="1:6" ht="13.2">
      <c r="A209" s="223" t="s">
        <v>1495</v>
      </c>
      <c r="B209" s="222" t="s">
        <v>763</v>
      </c>
      <c r="C209" s="222" t="s">
        <v>1496</v>
      </c>
      <c r="E209" s="222" t="s">
        <v>383</v>
      </c>
      <c r="F209" s="221">
        <v>3</v>
      </c>
    </row>
    <row r="210" spans="1:6" ht="13.2">
      <c r="A210" s="222" t="s">
        <v>1497</v>
      </c>
      <c r="B210" s="222" t="s">
        <v>764</v>
      </c>
      <c r="C210" s="222" t="s">
        <v>1498</v>
      </c>
      <c r="E210" s="222" t="s">
        <v>383</v>
      </c>
      <c r="F210" s="221">
        <v>3</v>
      </c>
    </row>
    <row r="211" spans="1:6" ht="13.2">
      <c r="A211" s="222" t="s">
        <v>1499</v>
      </c>
      <c r="B211" s="222" t="s">
        <v>766</v>
      </c>
      <c r="C211" s="222" t="s">
        <v>1500</v>
      </c>
      <c r="E211" s="222" t="s">
        <v>383</v>
      </c>
      <c r="F211" s="221">
        <v>3</v>
      </c>
    </row>
    <row r="212" spans="1:6" ht="13.2">
      <c r="A212" s="222" t="s">
        <v>1501</v>
      </c>
      <c r="B212" s="222" t="s">
        <v>767</v>
      </c>
      <c r="C212" s="222" t="s">
        <v>1502</v>
      </c>
      <c r="E212" s="222" t="s">
        <v>383</v>
      </c>
      <c r="F212" s="221">
        <v>3</v>
      </c>
    </row>
    <row r="213" spans="1:6" ht="13.2">
      <c r="A213" s="223" t="s">
        <v>1503</v>
      </c>
      <c r="B213" s="222" t="s">
        <v>769</v>
      </c>
      <c r="C213" s="222" t="s">
        <v>1504</v>
      </c>
      <c r="E213" s="222" t="s">
        <v>383</v>
      </c>
      <c r="F213" s="221">
        <v>3</v>
      </c>
    </row>
    <row r="214" spans="1:6" ht="13.2">
      <c r="A214" s="222" t="s">
        <v>1505</v>
      </c>
      <c r="B214" s="222" t="s">
        <v>753</v>
      </c>
      <c r="C214" s="222" t="s">
        <v>1506</v>
      </c>
      <c r="E214" s="222" t="s">
        <v>383</v>
      </c>
      <c r="F214" s="221">
        <v>3</v>
      </c>
    </row>
    <row r="215" spans="1:6" ht="13.2">
      <c r="A215" s="222" t="s">
        <v>1507</v>
      </c>
      <c r="B215" s="222" t="s">
        <v>754</v>
      </c>
      <c r="C215" s="222" t="s">
        <v>1508</v>
      </c>
      <c r="E215" s="222" t="s">
        <v>383</v>
      </c>
      <c r="F215" s="221">
        <v>3</v>
      </c>
    </row>
    <row r="216" spans="1:6" ht="13.2">
      <c r="A216" s="222" t="s">
        <v>1509</v>
      </c>
      <c r="B216" s="222" t="s">
        <v>755</v>
      </c>
      <c r="C216" s="222" t="s">
        <v>1510</v>
      </c>
      <c r="E216" s="222" t="s">
        <v>383</v>
      </c>
      <c r="F216" s="221">
        <v>3</v>
      </c>
    </row>
    <row r="217" spans="1:6" ht="13.2">
      <c r="A217" s="222" t="s">
        <v>1511</v>
      </c>
      <c r="B217" s="222" t="s">
        <v>756</v>
      </c>
      <c r="C217" s="222" t="s">
        <v>1512</v>
      </c>
      <c r="E217" s="222" t="s">
        <v>383</v>
      </c>
      <c r="F217" s="221">
        <v>3</v>
      </c>
    </row>
    <row r="218" spans="1:6" ht="13.2">
      <c r="A218" s="222" t="s">
        <v>1513</v>
      </c>
      <c r="B218" s="222" t="s">
        <v>758</v>
      </c>
      <c r="C218" s="222" t="s">
        <v>1514</v>
      </c>
      <c r="E218" s="222" t="s">
        <v>383</v>
      </c>
      <c r="F218" s="221">
        <v>3</v>
      </c>
    </row>
    <row r="219" spans="1:6" ht="13.2">
      <c r="A219" s="222" t="s">
        <v>1515</v>
      </c>
      <c r="B219" s="222" t="s">
        <v>759</v>
      </c>
      <c r="C219" s="222" t="s">
        <v>1516</v>
      </c>
      <c r="E219" s="222" t="s">
        <v>383</v>
      </c>
      <c r="F219" s="221">
        <v>3</v>
      </c>
    </row>
    <row r="220" spans="1:6" ht="13.2">
      <c r="A220" s="222" t="s">
        <v>1517</v>
      </c>
      <c r="B220" s="222" t="s">
        <v>760</v>
      </c>
      <c r="C220" s="222" t="s">
        <v>1518</v>
      </c>
      <c r="E220" s="222" t="s">
        <v>383</v>
      </c>
      <c r="F220" s="221">
        <v>3</v>
      </c>
    </row>
    <row r="221" spans="1:6" ht="13.2">
      <c r="A221" s="222" t="s">
        <v>1519</v>
      </c>
      <c r="B221" s="222" t="s">
        <v>747</v>
      </c>
      <c r="C221" s="222" t="s">
        <v>1520</v>
      </c>
      <c r="E221" s="222" t="s">
        <v>383</v>
      </c>
      <c r="F221" s="221">
        <v>3</v>
      </c>
    </row>
    <row r="222" spans="1:6" ht="13.2">
      <c r="A222" s="223" t="s">
        <v>1521</v>
      </c>
      <c r="B222" s="222" t="s">
        <v>749</v>
      </c>
      <c r="C222" s="222" t="s">
        <v>1522</v>
      </c>
      <c r="E222" s="222" t="s">
        <v>383</v>
      </c>
      <c r="F222" s="221">
        <v>3</v>
      </c>
    </row>
    <row r="223" spans="1:6" ht="13.2">
      <c r="A223" s="222" t="s">
        <v>1523</v>
      </c>
      <c r="B223" s="222" t="s">
        <v>751</v>
      </c>
      <c r="C223" s="222" t="s">
        <v>1524</v>
      </c>
      <c r="E223" s="222" t="s">
        <v>383</v>
      </c>
      <c r="F223" s="221">
        <v>3</v>
      </c>
    </row>
    <row r="224" spans="1:6" ht="13.2">
      <c r="A224" s="222" t="s">
        <v>1525</v>
      </c>
      <c r="B224" s="222" t="s">
        <v>741</v>
      </c>
      <c r="C224" s="222" t="s">
        <v>1526</v>
      </c>
      <c r="E224" s="222" t="s">
        <v>383</v>
      </c>
      <c r="F224" s="221">
        <v>3</v>
      </c>
    </row>
    <row r="225" spans="1:6" ht="13.2">
      <c r="A225" s="222" t="s">
        <v>1527</v>
      </c>
      <c r="B225" s="222" t="s">
        <v>742</v>
      </c>
      <c r="C225" s="222" t="s">
        <v>1528</v>
      </c>
      <c r="E225" s="222" t="s">
        <v>383</v>
      </c>
      <c r="F225" s="221">
        <v>3</v>
      </c>
    </row>
    <row r="226" spans="1:6" ht="13.2">
      <c r="A226" s="222" t="s">
        <v>1527</v>
      </c>
      <c r="B226" s="222" t="s">
        <v>742</v>
      </c>
      <c r="C226" s="222" t="s">
        <v>1529</v>
      </c>
      <c r="E226" s="222" t="s">
        <v>383</v>
      </c>
      <c r="F226" s="221">
        <v>3</v>
      </c>
    </row>
    <row r="227" spans="1:6" ht="13.2">
      <c r="A227" s="223" t="s">
        <v>1530</v>
      </c>
      <c r="B227" s="222" t="s">
        <v>745</v>
      </c>
      <c r="C227" s="222" t="s">
        <v>1531</v>
      </c>
      <c r="E227" s="222" t="s">
        <v>383</v>
      </c>
      <c r="F227" s="221">
        <v>3</v>
      </c>
    </row>
    <row r="228" spans="1:6" ht="13.2">
      <c r="A228" s="223" t="s">
        <v>1532</v>
      </c>
      <c r="B228" s="222" t="s">
        <v>746</v>
      </c>
      <c r="C228" s="222" t="s">
        <v>1533</v>
      </c>
      <c r="E228" s="222" t="s">
        <v>383</v>
      </c>
      <c r="F228" s="221">
        <v>3</v>
      </c>
    </row>
    <row r="229" spans="1:6" ht="13.2">
      <c r="A229" s="222" t="s">
        <v>1534</v>
      </c>
      <c r="B229" s="222" t="s">
        <v>721</v>
      </c>
      <c r="C229" s="222" t="s">
        <v>1535</v>
      </c>
      <c r="E229" s="222" t="s">
        <v>383</v>
      </c>
      <c r="F229" s="221">
        <v>3</v>
      </c>
    </row>
    <row r="230" spans="1:6" ht="13.2">
      <c r="A230" s="223" t="s">
        <v>1536</v>
      </c>
      <c r="B230" s="222" t="s">
        <v>722</v>
      </c>
      <c r="C230" s="222" t="s">
        <v>1537</v>
      </c>
      <c r="E230" s="222" t="s">
        <v>383</v>
      </c>
      <c r="F230" s="221">
        <v>3</v>
      </c>
    </row>
    <row r="231" spans="1:6" ht="13.2">
      <c r="A231" s="222" t="s">
        <v>1538</v>
      </c>
      <c r="B231" s="222" t="s">
        <v>725</v>
      </c>
      <c r="C231" s="222" t="s">
        <v>1539</v>
      </c>
      <c r="E231" s="222" t="s">
        <v>383</v>
      </c>
      <c r="F231" s="221">
        <v>3</v>
      </c>
    </row>
    <row r="232" spans="1:6" ht="13.2">
      <c r="A232" s="222" t="s">
        <v>1540</v>
      </c>
      <c r="B232" s="222" t="s">
        <v>726</v>
      </c>
      <c r="C232" s="222" t="s">
        <v>1541</v>
      </c>
      <c r="E232" s="222" t="s">
        <v>383</v>
      </c>
      <c r="F232" s="221">
        <v>3</v>
      </c>
    </row>
    <row r="233" spans="1:6" ht="13.2">
      <c r="A233" s="222" t="s">
        <v>1542</v>
      </c>
      <c r="B233" s="222" t="s">
        <v>728</v>
      </c>
      <c r="C233" s="222" t="s">
        <v>1543</v>
      </c>
      <c r="E233" s="222" t="s">
        <v>383</v>
      </c>
      <c r="F233" s="221">
        <v>3</v>
      </c>
    </row>
    <row r="234" spans="1:6" ht="13.2">
      <c r="A234" s="222" t="s">
        <v>1544</v>
      </c>
      <c r="B234" s="222" t="s">
        <v>716</v>
      </c>
      <c r="C234" s="222" t="s">
        <v>1545</v>
      </c>
      <c r="E234" s="222" t="s">
        <v>383</v>
      </c>
      <c r="F234" s="221">
        <v>3</v>
      </c>
    </row>
    <row r="235" spans="1:6" ht="13.2">
      <c r="A235" s="222" t="s">
        <v>1546</v>
      </c>
      <c r="B235" s="222" t="s">
        <v>717</v>
      </c>
      <c r="C235" s="222" t="s">
        <v>1547</v>
      </c>
      <c r="E235" s="222" t="s">
        <v>383</v>
      </c>
      <c r="F235" s="221">
        <v>3</v>
      </c>
    </row>
    <row r="236" spans="1:6" ht="13.2">
      <c r="A236" s="222" t="s">
        <v>1548</v>
      </c>
      <c r="B236" s="222" t="s">
        <v>718</v>
      </c>
      <c r="C236" s="222" t="s">
        <v>1549</v>
      </c>
      <c r="E236" s="222" t="s">
        <v>383</v>
      </c>
      <c r="F236" s="221">
        <v>3</v>
      </c>
    </row>
    <row r="237" spans="1:6" ht="13.2">
      <c r="A237" s="222" t="s">
        <v>1550</v>
      </c>
      <c r="B237" s="222" t="s">
        <v>719</v>
      </c>
      <c r="C237" s="222" t="s">
        <v>1551</v>
      </c>
      <c r="E237" s="222" t="s">
        <v>383</v>
      </c>
      <c r="F237" s="221">
        <v>3</v>
      </c>
    </row>
    <row r="238" spans="1:6" ht="13.2">
      <c r="A238" s="222" t="s">
        <v>1552</v>
      </c>
      <c r="B238" s="222" t="s">
        <v>708</v>
      </c>
      <c r="C238" s="222" t="s">
        <v>1553</v>
      </c>
      <c r="E238" s="222" t="s">
        <v>383</v>
      </c>
      <c r="F238" s="221">
        <v>3</v>
      </c>
    </row>
    <row r="239" spans="1:6" ht="13.2">
      <c r="A239" s="222" t="s">
        <v>1554</v>
      </c>
      <c r="B239" s="222" t="s">
        <v>709</v>
      </c>
      <c r="C239" s="222" t="s">
        <v>1555</v>
      </c>
      <c r="E239" s="222" t="s">
        <v>383</v>
      </c>
      <c r="F239" s="221">
        <v>3</v>
      </c>
    </row>
    <row r="240" spans="1:6" ht="13.2">
      <c r="A240" s="222" t="s">
        <v>1556</v>
      </c>
      <c r="B240" s="222" t="s">
        <v>710</v>
      </c>
      <c r="C240" s="222" t="s">
        <v>1557</v>
      </c>
      <c r="E240" s="222" t="s">
        <v>383</v>
      </c>
      <c r="F240" s="221">
        <v>3</v>
      </c>
    </row>
    <row r="241" spans="1:6" ht="13.2">
      <c r="A241" s="222" t="s">
        <v>1558</v>
      </c>
      <c r="B241" s="222" t="s">
        <v>711</v>
      </c>
      <c r="C241" s="222" t="s">
        <v>1559</v>
      </c>
      <c r="E241" s="222" t="s">
        <v>383</v>
      </c>
      <c r="F241" s="221">
        <v>3</v>
      </c>
    </row>
    <row r="242" spans="1:6" ht="13.2">
      <c r="A242" s="222" t="s">
        <v>1560</v>
      </c>
      <c r="B242" s="222" t="s">
        <v>712</v>
      </c>
      <c r="C242" s="222" t="s">
        <v>1561</v>
      </c>
      <c r="E242" s="222" t="s">
        <v>383</v>
      </c>
      <c r="F242" s="221">
        <v>3</v>
      </c>
    </row>
    <row r="243" spans="1:6" ht="13.2">
      <c r="A243" s="222" t="s">
        <v>1562</v>
      </c>
      <c r="B243" s="222" t="s">
        <v>700</v>
      </c>
      <c r="C243" s="222" t="s">
        <v>1563</v>
      </c>
      <c r="E243" s="222" t="s">
        <v>383</v>
      </c>
      <c r="F243" s="221">
        <v>3</v>
      </c>
    </row>
    <row r="244" spans="1:6" ht="13.2">
      <c r="A244" s="222" t="s">
        <v>1564</v>
      </c>
      <c r="B244" s="222" t="s">
        <v>702</v>
      </c>
      <c r="C244" s="222" t="s">
        <v>1565</v>
      </c>
      <c r="E244" s="222" t="s">
        <v>383</v>
      </c>
      <c r="F244" s="221">
        <v>3</v>
      </c>
    </row>
    <row r="245" spans="1:6" ht="13.2">
      <c r="A245" s="222" t="s">
        <v>1566</v>
      </c>
      <c r="B245" s="222" t="s">
        <v>703</v>
      </c>
      <c r="C245" s="222" t="s">
        <v>1567</v>
      </c>
      <c r="E245" s="222" t="s">
        <v>383</v>
      </c>
      <c r="F245" s="221">
        <v>3</v>
      </c>
    </row>
    <row r="246" spans="1:6" ht="13.2">
      <c r="A246" s="222" t="s">
        <v>1568</v>
      </c>
      <c r="B246" s="222" t="s">
        <v>704</v>
      </c>
      <c r="C246" s="222" t="s">
        <v>1569</v>
      </c>
      <c r="E246" s="222" t="s">
        <v>383</v>
      </c>
      <c r="F246" s="221">
        <v>3</v>
      </c>
    </row>
    <row r="247" spans="1:6" ht="13.2">
      <c r="A247" s="222" t="s">
        <v>1570</v>
      </c>
      <c r="B247" s="222" t="s">
        <v>705</v>
      </c>
      <c r="C247" s="222" t="s">
        <v>1571</v>
      </c>
      <c r="E247" s="222" t="s">
        <v>383</v>
      </c>
      <c r="F247" s="221">
        <v>3</v>
      </c>
    </row>
    <row r="248" spans="1:6" ht="13.2">
      <c r="A248" s="222" t="s">
        <v>1572</v>
      </c>
      <c r="B248" s="222" t="s">
        <v>706</v>
      </c>
      <c r="C248" s="222" t="s">
        <v>1573</v>
      </c>
      <c r="E248" s="222" t="s">
        <v>383</v>
      </c>
      <c r="F248" s="221">
        <v>3</v>
      </c>
    </row>
    <row r="249" spans="1:6" ht="13.2">
      <c r="A249" s="223" t="s">
        <v>1574</v>
      </c>
      <c r="B249" s="222" t="s">
        <v>730</v>
      </c>
      <c r="C249" s="222" t="s">
        <v>1575</v>
      </c>
      <c r="E249" s="222" t="s">
        <v>383</v>
      </c>
      <c r="F249" s="221">
        <v>3</v>
      </c>
    </row>
    <row r="250" spans="1:6" ht="13.2">
      <c r="A250" s="222" t="s">
        <v>1576</v>
      </c>
      <c r="B250" s="222" t="s">
        <v>733</v>
      </c>
      <c r="C250" s="222" t="s">
        <v>1577</v>
      </c>
      <c r="E250" s="222" t="s">
        <v>383</v>
      </c>
      <c r="F250" s="221">
        <v>3</v>
      </c>
    </row>
    <row r="251" spans="1:6" ht="13.2">
      <c r="A251" s="222" t="s">
        <v>1578</v>
      </c>
      <c r="B251" s="222" t="s">
        <v>734</v>
      </c>
      <c r="C251" s="222" t="s">
        <v>1579</v>
      </c>
      <c r="E251" s="222" t="s">
        <v>383</v>
      </c>
      <c r="F251" s="221">
        <v>3</v>
      </c>
    </row>
    <row r="252" spans="1:6" ht="13.2">
      <c r="A252" s="222" t="s">
        <v>1580</v>
      </c>
      <c r="B252" s="222" t="s">
        <v>737</v>
      </c>
      <c r="C252" s="222" t="s">
        <v>1581</v>
      </c>
      <c r="E252" s="222" t="s">
        <v>383</v>
      </c>
      <c r="F252" s="221">
        <v>3</v>
      </c>
    </row>
    <row r="253" spans="1:6" ht="13.2">
      <c r="A253" s="222" t="s">
        <v>1582</v>
      </c>
      <c r="B253" s="222" t="s">
        <v>738</v>
      </c>
      <c r="C253" s="222" t="s">
        <v>1583</v>
      </c>
      <c r="E253" s="222" t="s">
        <v>383</v>
      </c>
      <c r="F253" s="221">
        <v>4</v>
      </c>
    </row>
    <row r="254" spans="1:6" ht="13.2">
      <c r="A254" s="222" t="s">
        <v>1584</v>
      </c>
      <c r="B254" s="222" t="s">
        <v>691</v>
      </c>
      <c r="C254" s="222" t="s">
        <v>1585</v>
      </c>
      <c r="E254" s="222" t="s">
        <v>383</v>
      </c>
      <c r="F254" s="221">
        <v>4</v>
      </c>
    </row>
    <row r="255" spans="1:6" ht="13.2">
      <c r="A255" s="222" t="s">
        <v>1586</v>
      </c>
      <c r="B255" s="222" t="s">
        <v>692</v>
      </c>
      <c r="C255" s="222" t="s">
        <v>1587</v>
      </c>
      <c r="E255" s="222" t="s">
        <v>383</v>
      </c>
      <c r="F255" s="221">
        <v>4</v>
      </c>
    </row>
    <row r="256" spans="1:6" ht="13.2">
      <c r="A256" s="222" t="s">
        <v>1588</v>
      </c>
      <c r="B256" s="222" t="s">
        <v>694</v>
      </c>
      <c r="C256" s="222" t="s">
        <v>1589</v>
      </c>
      <c r="E256" s="222" t="s">
        <v>383</v>
      </c>
      <c r="F256" s="221">
        <v>4</v>
      </c>
    </row>
    <row r="257" spans="1:7" ht="13.2">
      <c r="A257" s="222" t="s">
        <v>1590</v>
      </c>
      <c r="B257" s="222" t="s">
        <v>695</v>
      </c>
      <c r="C257" s="222" t="s">
        <v>1591</v>
      </c>
      <c r="E257" s="222" t="s">
        <v>383</v>
      </c>
      <c r="F257" s="221">
        <v>5</v>
      </c>
    </row>
    <row r="258" spans="1:7" ht="13.2">
      <c r="A258" s="222" t="s">
        <v>1592</v>
      </c>
      <c r="B258" s="222" t="s">
        <v>696</v>
      </c>
      <c r="C258" s="222" t="s">
        <v>1593</v>
      </c>
      <c r="E258" s="222" t="s">
        <v>383</v>
      </c>
      <c r="F258" s="221">
        <v>5</v>
      </c>
    </row>
    <row r="259" spans="1:7" ht="13.2">
      <c r="A259" s="222" t="s">
        <v>1594</v>
      </c>
      <c r="B259" s="222" t="s">
        <v>698</v>
      </c>
      <c r="C259" s="222" t="s">
        <v>1595</v>
      </c>
      <c r="E259" s="222" t="s">
        <v>383</v>
      </c>
    </row>
    <row r="260" spans="1:7" ht="13.2">
      <c r="A260" s="222" t="s">
        <v>1596</v>
      </c>
      <c r="B260" s="222" t="s">
        <v>685</v>
      </c>
      <c r="C260" s="222" t="s">
        <v>1597</v>
      </c>
      <c r="E260" s="222" t="s">
        <v>383</v>
      </c>
      <c r="F260" s="221">
        <v>3</v>
      </c>
    </row>
    <row r="261" spans="1:7" ht="13.2">
      <c r="A261" s="223" t="s">
        <v>1598</v>
      </c>
      <c r="B261" s="222" t="s">
        <v>688</v>
      </c>
      <c r="C261" s="222" t="s">
        <v>1599</v>
      </c>
      <c r="E261" s="222" t="s">
        <v>383</v>
      </c>
    </row>
    <row r="262" spans="1:7" ht="13.2">
      <c r="A262" s="223" t="s">
        <v>1600</v>
      </c>
      <c r="B262" s="222" t="s">
        <v>670</v>
      </c>
      <c r="C262" s="222" t="s">
        <v>1147</v>
      </c>
      <c r="E262" s="222" t="s">
        <v>383</v>
      </c>
    </row>
    <row r="263" spans="1:7" ht="13.2">
      <c r="A263" s="222" t="s">
        <v>1246</v>
      </c>
      <c r="B263" s="222" t="s">
        <v>681</v>
      </c>
      <c r="C263" s="222" t="s">
        <v>1601</v>
      </c>
      <c r="E263" s="222" t="s">
        <v>383</v>
      </c>
    </row>
    <row r="264" spans="1:7" ht="13.2">
      <c r="A264" s="222" t="s">
        <v>1602</v>
      </c>
      <c r="B264" s="222" t="s">
        <v>682</v>
      </c>
      <c r="C264" s="222" t="s">
        <v>1603</v>
      </c>
      <c r="E264" s="222" t="s">
        <v>383</v>
      </c>
    </row>
    <row r="265" spans="1:7" ht="13.2">
      <c r="A265" s="222" t="s">
        <v>1100</v>
      </c>
      <c r="B265" s="222" t="s">
        <v>683</v>
      </c>
      <c r="C265" s="222" t="s">
        <v>1604</v>
      </c>
      <c r="E265" s="222" t="s">
        <v>383</v>
      </c>
      <c r="F265" s="221">
        <v>1</v>
      </c>
    </row>
    <row r="266" spans="1:7" ht="13.2">
      <c r="A266" s="223" t="s">
        <v>1146</v>
      </c>
      <c r="B266" s="222" t="s">
        <v>670</v>
      </c>
      <c r="C266" s="222" t="s">
        <v>1605</v>
      </c>
      <c r="E266" s="222" t="s">
        <v>383</v>
      </c>
      <c r="F266" s="221">
        <v>1</v>
      </c>
    </row>
    <row r="267" spans="1:7" ht="13.2">
      <c r="A267" s="222" t="s">
        <v>1606</v>
      </c>
      <c r="B267" s="222" t="s">
        <v>677</v>
      </c>
      <c r="C267" s="222" t="s">
        <v>1607</v>
      </c>
      <c r="E267" s="222" t="s">
        <v>383</v>
      </c>
    </row>
    <row r="268" spans="1:7" ht="13.2">
      <c r="A268" s="222" t="s">
        <v>1608</v>
      </c>
      <c r="B268" s="222" t="s">
        <v>678</v>
      </c>
      <c r="C268" s="222" t="s">
        <v>1609</v>
      </c>
      <c r="E268" s="222" t="s">
        <v>383</v>
      </c>
    </row>
    <row r="269" spans="1:7" ht="13.2">
      <c r="A269" s="222" t="s">
        <v>1610</v>
      </c>
      <c r="B269" s="222" t="s">
        <v>666</v>
      </c>
      <c r="C269" s="222" t="s">
        <v>1611</v>
      </c>
      <c r="E269" s="222" t="s">
        <v>383</v>
      </c>
    </row>
    <row r="270" spans="1:7" ht="13.2">
      <c r="A270" s="222" t="s">
        <v>1612</v>
      </c>
      <c r="B270" s="222" t="s">
        <v>668</v>
      </c>
      <c r="C270" s="222" t="s">
        <v>1217</v>
      </c>
      <c r="E270" s="222" t="s">
        <v>383</v>
      </c>
      <c r="F270" s="221">
        <v>1</v>
      </c>
    </row>
    <row r="271" spans="1:7" ht="13.2">
      <c r="A271" s="222" t="s">
        <v>1613</v>
      </c>
      <c r="B271" s="222" t="s">
        <v>132</v>
      </c>
      <c r="C271" s="222" t="s">
        <v>1087</v>
      </c>
      <c r="E271" s="222" t="s">
        <v>383</v>
      </c>
    </row>
    <row r="272" spans="1:7" ht="22.5" customHeight="1">
      <c r="A272" s="224" t="s">
        <v>1614</v>
      </c>
      <c r="B272" s="225" t="s">
        <v>1061</v>
      </c>
      <c r="C272" s="225" t="s">
        <v>1615</v>
      </c>
      <c r="D272" s="225"/>
      <c r="E272" s="226" t="s">
        <v>385</v>
      </c>
      <c r="F272" s="225">
        <v>1</v>
      </c>
      <c r="G272" s="227" t="s">
        <v>392</v>
      </c>
    </row>
    <row r="273" spans="1:7" ht="22.5" customHeight="1">
      <c r="A273" s="225" t="s">
        <v>1616</v>
      </c>
      <c r="B273" s="225" t="s">
        <v>1044</v>
      </c>
      <c r="C273" s="225" t="s">
        <v>1617</v>
      </c>
      <c r="D273" s="225"/>
      <c r="E273" s="226" t="s">
        <v>385</v>
      </c>
      <c r="F273" s="225">
        <v>1</v>
      </c>
      <c r="G273" s="227" t="s">
        <v>392</v>
      </c>
    </row>
    <row r="274" spans="1:7" ht="22.5" customHeight="1">
      <c r="A274" s="225" t="s">
        <v>1618</v>
      </c>
      <c r="B274" s="225" t="s">
        <v>1047</v>
      </c>
      <c r="C274" s="225" t="s">
        <v>1619</v>
      </c>
      <c r="D274" s="225"/>
      <c r="E274" s="226" t="s">
        <v>385</v>
      </c>
      <c r="F274" s="225">
        <v>1</v>
      </c>
      <c r="G274" s="227" t="s">
        <v>386</v>
      </c>
    </row>
    <row r="275" spans="1:7" ht="13.2">
      <c r="A275" s="228" t="s">
        <v>1620</v>
      </c>
      <c r="B275" s="228" t="s">
        <v>1034</v>
      </c>
      <c r="C275" s="228" t="s">
        <v>1621</v>
      </c>
      <c r="D275" s="228"/>
      <c r="E275" s="229" t="s">
        <v>385</v>
      </c>
      <c r="F275" s="228">
        <v>1</v>
      </c>
      <c r="G275" s="230" t="s">
        <v>386</v>
      </c>
    </row>
    <row r="276" spans="1:7" ht="13.2">
      <c r="A276" s="228" t="s">
        <v>1622</v>
      </c>
      <c r="B276" s="228" t="s">
        <v>120</v>
      </c>
      <c r="C276" s="228" t="s">
        <v>1623</v>
      </c>
      <c r="D276" s="228"/>
      <c r="E276" s="229" t="s">
        <v>385</v>
      </c>
      <c r="F276" s="228">
        <v>1</v>
      </c>
      <c r="G276" s="230" t="s">
        <v>392</v>
      </c>
    </row>
    <row r="277" spans="1:7" ht="13.2">
      <c r="A277" s="228" t="s">
        <v>1624</v>
      </c>
      <c r="B277" s="228" t="s">
        <v>1006</v>
      </c>
      <c r="C277" s="228" t="s">
        <v>1625</v>
      </c>
      <c r="D277" s="228"/>
      <c r="E277" s="229" t="s">
        <v>385</v>
      </c>
      <c r="F277" s="228">
        <v>1</v>
      </c>
      <c r="G277" s="230" t="s">
        <v>392</v>
      </c>
    </row>
    <row r="278" spans="1:7" ht="13.2">
      <c r="A278" s="228" t="s">
        <v>1626</v>
      </c>
      <c r="B278" s="228" t="s">
        <v>985</v>
      </c>
      <c r="C278" s="228" t="s">
        <v>1627</v>
      </c>
      <c r="D278" s="228"/>
      <c r="E278" s="229" t="s">
        <v>385</v>
      </c>
      <c r="F278" s="228">
        <v>1</v>
      </c>
      <c r="G278" s="230" t="s">
        <v>392</v>
      </c>
    </row>
    <row r="279" spans="1:7" ht="13.2">
      <c r="A279" s="228" t="s">
        <v>1628</v>
      </c>
      <c r="B279" s="228" t="s">
        <v>986</v>
      </c>
      <c r="C279" s="228" t="s">
        <v>1629</v>
      </c>
      <c r="D279" s="228"/>
      <c r="E279" s="229" t="s">
        <v>385</v>
      </c>
      <c r="F279" s="228">
        <v>1</v>
      </c>
      <c r="G279" s="230" t="s">
        <v>392</v>
      </c>
    </row>
    <row r="280" spans="1:7" ht="13.2">
      <c r="A280" s="228" t="s">
        <v>1630</v>
      </c>
      <c r="B280" s="228" t="s">
        <v>977</v>
      </c>
      <c r="C280" s="228" t="s">
        <v>1631</v>
      </c>
      <c r="D280" s="228"/>
      <c r="E280" s="229" t="s">
        <v>385</v>
      </c>
      <c r="F280" s="228">
        <v>1</v>
      </c>
      <c r="G280" s="230" t="s">
        <v>392</v>
      </c>
    </row>
    <row r="281" spans="1:7" ht="13.2">
      <c r="A281" s="228" t="s">
        <v>1632</v>
      </c>
      <c r="B281" s="228" t="s">
        <v>966</v>
      </c>
      <c r="C281" s="228" t="s">
        <v>1633</v>
      </c>
      <c r="D281" s="228"/>
      <c r="E281" s="229" t="s">
        <v>385</v>
      </c>
      <c r="F281" s="228">
        <v>1</v>
      </c>
      <c r="G281" s="230" t="s">
        <v>392</v>
      </c>
    </row>
    <row r="282" spans="1:7" ht="22.5" customHeight="1">
      <c r="A282" s="224" t="s">
        <v>1634</v>
      </c>
      <c r="B282" s="225" t="s">
        <v>961</v>
      </c>
      <c r="C282" s="225" t="s">
        <v>1635</v>
      </c>
      <c r="D282" s="225"/>
      <c r="E282" s="226" t="s">
        <v>385</v>
      </c>
      <c r="F282" s="225">
        <v>1</v>
      </c>
      <c r="G282" s="227" t="s">
        <v>392</v>
      </c>
    </row>
    <row r="283" spans="1:7" ht="13.2">
      <c r="A283" s="228" t="s">
        <v>1636</v>
      </c>
      <c r="B283" s="228" t="s">
        <v>946</v>
      </c>
      <c r="C283" s="228" t="s">
        <v>1637</v>
      </c>
      <c r="D283" s="228"/>
      <c r="E283" s="229" t="s">
        <v>385</v>
      </c>
      <c r="F283" s="228">
        <v>1</v>
      </c>
      <c r="G283" s="230" t="s">
        <v>386</v>
      </c>
    </row>
    <row r="284" spans="1:7" ht="13.2">
      <c r="A284" s="228" t="s">
        <v>1638</v>
      </c>
      <c r="B284" s="228" t="s">
        <v>949</v>
      </c>
      <c r="C284" s="228" t="s">
        <v>1639</v>
      </c>
      <c r="D284" s="228"/>
      <c r="E284" s="229" t="s">
        <v>385</v>
      </c>
      <c r="F284" s="228">
        <v>1</v>
      </c>
      <c r="G284" s="230" t="s">
        <v>392</v>
      </c>
    </row>
    <row r="285" spans="1:7" ht="13.2">
      <c r="A285" s="228" t="s">
        <v>1640</v>
      </c>
      <c r="B285" s="228" t="s">
        <v>687</v>
      </c>
      <c r="C285" s="228" t="s">
        <v>1195</v>
      </c>
      <c r="D285" s="228"/>
      <c r="E285" s="229" t="s">
        <v>385</v>
      </c>
      <c r="F285" s="228">
        <v>1</v>
      </c>
      <c r="G285" s="230" t="s">
        <v>392</v>
      </c>
    </row>
    <row r="286" spans="1:7" ht="13.2">
      <c r="A286" s="228" t="s">
        <v>1641</v>
      </c>
      <c r="B286" s="228" t="s">
        <v>940</v>
      </c>
      <c r="C286" s="228" t="s">
        <v>1642</v>
      </c>
      <c r="D286" s="228"/>
      <c r="E286" s="229" t="s">
        <v>385</v>
      </c>
      <c r="F286" s="228">
        <v>2</v>
      </c>
      <c r="G286" s="230" t="s">
        <v>392</v>
      </c>
    </row>
    <row r="287" spans="1:7" ht="13.2">
      <c r="A287" s="228" t="s">
        <v>1643</v>
      </c>
      <c r="B287" s="228" t="s">
        <v>941</v>
      </c>
      <c r="C287" s="228" t="s">
        <v>1644</v>
      </c>
      <c r="D287" s="228"/>
      <c r="E287" s="229" t="s">
        <v>385</v>
      </c>
      <c r="F287" s="228">
        <v>2</v>
      </c>
      <c r="G287" s="230" t="s">
        <v>392</v>
      </c>
    </row>
    <row r="288" spans="1:7" ht="13.2">
      <c r="A288" s="228" t="s">
        <v>1645</v>
      </c>
      <c r="B288" s="228" t="s">
        <v>943</v>
      </c>
      <c r="C288" s="228" t="s">
        <v>1646</v>
      </c>
      <c r="D288" s="228"/>
      <c r="E288" s="229" t="s">
        <v>385</v>
      </c>
      <c r="F288" s="228">
        <v>2</v>
      </c>
      <c r="G288" s="230" t="s">
        <v>392</v>
      </c>
    </row>
    <row r="289" spans="1:7" ht="13.2">
      <c r="A289" s="228" t="s">
        <v>1647</v>
      </c>
      <c r="B289" s="228" t="s">
        <v>927</v>
      </c>
      <c r="C289" s="228" t="s">
        <v>1648</v>
      </c>
      <c r="D289" s="228"/>
      <c r="E289" s="229" t="s">
        <v>385</v>
      </c>
      <c r="F289" s="228">
        <v>2</v>
      </c>
      <c r="G289" s="230" t="s">
        <v>386</v>
      </c>
    </row>
    <row r="290" spans="1:7" ht="13.2">
      <c r="A290" s="228" t="s">
        <v>1649</v>
      </c>
      <c r="B290" s="228" t="s">
        <v>928</v>
      </c>
      <c r="C290" s="228" t="s">
        <v>1650</v>
      </c>
      <c r="D290" s="228"/>
      <c r="E290" s="229" t="s">
        <v>385</v>
      </c>
      <c r="F290" s="228">
        <v>2</v>
      </c>
      <c r="G290" s="230" t="s">
        <v>392</v>
      </c>
    </row>
    <row r="291" spans="1:7" ht="13.2">
      <c r="A291" s="228" t="s">
        <v>1651</v>
      </c>
      <c r="B291" s="228" t="s">
        <v>916</v>
      </c>
      <c r="C291" s="228" t="s">
        <v>1652</v>
      </c>
      <c r="D291" s="228"/>
      <c r="E291" s="229" t="s">
        <v>385</v>
      </c>
      <c r="F291" s="228">
        <v>2</v>
      </c>
      <c r="G291" s="230" t="s">
        <v>386</v>
      </c>
    </row>
    <row r="292" spans="1:7" ht="13.2">
      <c r="A292" s="228" t="s">
        <v>1653</v>
      </c>
      <c r="B292" s="228" t="s">
        <v>908</v>
      </c>
      <c r="C292" s="228" t="s">
        <v>1654</v>
      </c>
      <c r="D292" s="228"/>
      <c r="E292" s="229" t="s">
        <v>385</v>
      </c>
      <c r="F292" s="228">
        <v>2</v>
      </c>
      <c r="G292" s="230" t="s">
        <v>392</v>
      </c>
    </row>
    <row r="293" spans="1:7" ht="13.2">
      <c r="A293" s="228" t="s">
        <v>1655</v>
      </c>
      <c r="B293" s="228" t="s">
        <v>152</v>
      </c>
      <c r="C293" s="228" t="s">
        <v>1656</v>
      </c>
      <c r="D293" s="228"/>
      <c r="E293" s="229" t="s">
        <v>385</v>
      </c>
      <c r="F293" s="228">
        <v>2</v>
      </c>
      <c r="G293" s="230" t="s">
        <v>392</v>
      </c>
    </row>
    <row r="294" spans="1:7" ht="13.2">
      <c r="A294" s="228" t="s">
        <v>1657</v>
      </c>
      <c r="B294" s="228" t="s">
        <v>184</v>
      </c>
      <c r="C294" s="228" t="s">
        <v>1658</v>
      </c>
      <c r="D294" s="228"/>
      <c r="E294" s="229" t="s">
        <v>385</v>
      </c>
      <c r="F294" s="228">
        <v>2</v>
      </c>
      <c r="G294" s="230" t="s">
        <v>392</v>
      </c>
    </row>
    <row r="295" spans="1:7" ht="13.2">
      <c r="A295" s="228" t="s">
        <v>1659</v>
      </c>
      <c r="B295" s="228" t="s">
        <v>877</v>
      </c>
      <c r="C295" s="228" t="s">
        <v>1660</v>
      </c>
      <c r="D295" s="228"/>
      <c r="E295" s="229" t="s">
        <v>385</v>
      </c>
      <c r="F295" s="228">
        <v>2</v>
      </c>
      <c r="G295" s="230" t="s">
        <v>392</v>
      </c>
    </row>
    <row r="296" spans="1:7" ht="13.2">
      <c r="A296" s="228" t="s">
        <v>1661</v>
      </c>
      <c r="B296" s="228" t="s">
        <v>868</v>
      </c>
      <c r="C296" s="228" t="s">
        <v>1662</v>
      </c>
      <c r="D296" s="228"/>
      <c r="E296" s="229" t="s">
        <v>385</v>
      </c>
      <c r="F296" s="228">
        <v>2</v>
      </c>
      <c r="G296" s="230" t="s">
        <v>392</v>
      </c>
    </row>
    <row r="297" spans="1:7" ht="13.2">
      <c r="A297" s="228" t="s">
        <v>1663</v>
      </c>
      <c r="B297" s="228" t="s">
        <v>849</v>
      </c>
      <c r="C297" s="228" t="s">
        <v>1664</v>
      </c>
      <c r="D297" s="228"/>
      <c r="E297" s="229" t="s">
        <v>385</v>
      </c>
      <c r="F297" s="228">
        <v>2</v>
      </c>
      <c r="G297" s="230" t="s">
        <v>392</v>
      </c>
    </row>
    <row r="298" spans="1:7" ht="13.2">
      <c r="A298" s="228" t="s">
        <v>1665</v>
      </c>
      <c r="B298" s="228" t="s">
        <v>845</v>
      </c>
      <c r="C298" s="228" t="s">
        <v>1666</v>
      </c>
      <c r="D298" s="228"/>
      <c r="E298" s="229" t="s">
        <v>385</v>
      </c>
      <c r="F298" s="228">
        <v>2</v>
      </c>
      <c r="G298" s="230" t="s">
        <v>392</v>
      </c>
    </row>
    <row r="299" spans="1:7" ht="13.2">
      <c r="A299" s="228" t="s">
        <v>1667</v>
      </c>
      <c r="B299" s="228" t="s">
        <v>829</v>
      </c>
      <c r="C299" s="228" t="s">
        <v>1668</v>
      </c>
      <c r="D299" s="228"/>
      <c r="E299" s="229" t="s">
        <v>385</v>
      </c>
      <c r="F299" s="228">
        <v>2</v>
      </c>
      <c r="G299" s="230" t="s">
        <v>386</v>
      </c>
    </row>
    <row r="300" spans="1:7" ht="13.2">
      <c r="A300" s="228" t="s">
        <v>1669</v>
      </c>
      <c r="B300" s="228" t="s">
        <v>820</v>
      </c>
      <c r="C300" s="228" t="s">
        <v>1670</v>
      </c>
      <c r="D300" s="228"/>
      <c r="E300" s="229" t="s">
        <v>385</v>
      </c>
      <c r="F300" s="228">
        <v>2</v>
      </c>
      <c r="G300" s="230" t="s">
        <v>392</v>
      </c>
    </row>
    <row r="301" spans="1:7" ht="13.2">
      <c r="A301" s="228" t="s">
        <v>1671</v>
      </c>
      <c r="B301" s="228" t="s">
        <v>151</v>
      </c>
      <c r="C301" s="228" t="s">
        <v>1672</v>
      </c>
      <c r="D301" s="228"/>
      <c r="E301" s="229" t="s">
        <v>385</v>
      </c>
      <c r="F301" s="228">
        <v>2</v>
      </c>
      <c r="G301" s="230" t="s">
        <v>392</v>
      </c>
    </row>
    <row r="302" spans="1:7" ht="13.2">
      <c r="A302" s="228" t="s">
        <v>1673</v>
      </c>
      <c r="B302" s="228" t="s">
        <v>800</v>
      </c>
      <c r="C302" s="228" t="s">
        <v>1674</v>
      </c>
      <c r="D302" s="228"/>
      <c r="E302" s="229" t="s">
        <v>385</v>
      </c>
      <c r="F302" s="228">
        <v>2</v>
      </c>
      <c r="G302" s="230" t="s">
        <v>386</v>
      </c>
    </row>
    <row r="303" spans="1:7" ht="13.2">
      <c r="A303" s="228" t="s">
        <v>1675</v>
      </c>
      <c r="B303" s="228" t="s">
        <v>176</v>
      </c>
      <c r="C303" s="228" t="s">
        <v>1676</v>
      </c>
      <c r="D303" s="228"/>
      <c r="E303" s="229" t="s">
        <v>385</v>
      </c>
      <c r="F303" s="228">
        <v>2</v>
      </c>
      <c r="G303" s="230" t="s">
        <v>386</v>
      </c>
    </row>
    <row r="304" spans="1:7" ht="13.2">
      <c r="A304" s="228" t="s">
        <v>1677</v>
      </c>
      <c r="B304" s="228" t="s">
        <v>686</v>
      </c>
      <c r="C304" s="228" t="s">
        <v>1678</v>
      </c>
      <c r="D304" s="228"/>
      <c r="E304" s="229" t="s">
        <v>385</v>
      </c>
      <c r="F304" s="228">
        <v>2</v>
      </c>
      <c r="G304" s="230" t="s">
        <v>392</v>
      </c>
    </row>
    <row r="305" spans="1:7" ht="13.2">
      <c r="A305" s="228" t="s">
        <v>1679</v>
      </c>
      <c r="B305" s="228" t="s">
        <v>752</v>
      </c>
      <c r="C305" s="228" t="s">
        <v>1680</v>
      </c>
      <c r="D305" s="228"/>
      <c r="E305" s="229" t="s">
        <v>385</v>
      </c>
      <c r="F305" s="228">
        <v>3</v>
      </c>
      <c r="G305" s="230" t="s">
        <v>386</v>
      </c>
    </row>
    <row r="306" spans="1:7" ht="13.2">
      <c r="A306" s="228" t="s">
        <v>1681</v>
      </c>
      <c r="B306" s="228" t="s">
        <v>743</v>
      </c>
      <c r="C306" s="228" t="s">
        <v>1682</v>
      </c>
      <c r="D306" s="228"/>
      <c r="E306" s="229" t="s">
        <v>385</v>
      </c>
      <c r="F306" s="228">
        <v>3</v>
      </c>
      <c r="G306" s="230" t="s">
        <v>392</v>
      </c>
    </row>
    <row r="307" spans="1:7" ht="13.2">
      <c r="A307" s="228" t="s">
        <v>1683</v>
      </c>
      <c r="B307" s="228" t="s">
        <v>744</v>
      </c>
      <c r="C307" s="228" t="s">
        <v>1684</v>
      </c>
      <c r="D307" s="228"/>
      <c r="E307" s="229" t="s">
        <v>385</v>
      </c>
      <c r="F307" s="228">
        <v>3</v>
      </c>
      <c r="G307" s="230" t="s">
        <v>392</v>
      </c>
    </row>
    <row r="308" spans="1:7" ht="13.2">
      <c r="A308" s="228" t="s">
        <v>1685</v>
      </c>
      <c r="B308" s="228" t="s">
        <v>723</v>
      </c>
      <c r="C308" s="228" t="s">
        <v>1686</v>
      </c>
      <c r="D308" s="228"/>
      <c r="E308" s="229" t="s">
        <v>385</v>
      </c>
      <c r="F308" s="228">
        <v>3</v>
      </c>
      <c r="G308" s="230" t="s">
        <v>392</v>
      </c>
    </row>
    <row r="309" spans="1:7" ht="13.2">
      <c r="A309" s="228" t="s">
        <v>1687</v>
      </c>
      <c r="B309" s="228" t="s">
        <v>724</v>
      </c>
      <c r="C309" s="228" t="s">
        <v>1688</v>
      </c>
      <c r="D309" s="228"/>
      <c r="E309" s="229" t="s">
        <v>385</v>
      </c>
      <c r="F309" s="228">
        <v>3</v>
      </c>
      <c r="G309" s="230" t="s">
        <v>392</v>
      </c>
    </row>
    <row r="310" spans="1:7" ht="13.2">
      <c r="A310" s="228" t="s">
        <v>1689</v>
      </c>
      <c r="B310" s="228" t="s">
        <v>729</v>
      </c>
      <c r="C310" s="228" t="s">
        <v>1690</v>
      </c>
      <c r="D310" s="228"/>
      <c r="E310" s="229" t="s">
        <v>385</v>
      </c>
      <c r="F310" s="228">
        <v>3</v>
      </c>
      <c r="G310" s="230" t="s">
        <v>392</v>
      </c>
    </row>
    <row r="311" spans="1:7" ht="13.2">
      <c r="A311" s="228" t="s">
        <v>1691</v>
      </c>
      <c r="B311" s="228" t="s">
        <v>713</v>
      </c>
      <c r="C311" s="228" t="s">
        <v>1692</v>
      </c>
      <c r="D311" s="228"/>
      <c r="E311" s="229" t="s">
        <v>385</v>
      </c>
      <c r="F311" s="228">
        <v>3</v>
      </c>
      <c r="G311" s="230" t="s">
        <v>392</v>
      </c>
    </row>
    <row r="312" spans="1:7" ht="13.2">
      <c r="A312" s="228" t="s">
        <v>1693</v>
      </c>
      <c r="B312" s="228" t="s">
        <v>113</v>
      </c>
      <c r="C312" s="228" t="s">
        <v>1694</v>
      </c>
      <c r="D312" s="228"/>
      <c r="E312" s="229" t="s">
        <v>385</v>
      </c>
      <c r="F312" s="228">
        <v>3</v>
      </c>
      <c r="G312" s="230" t="s">
        <v>386</v>
      </c>
    </row>
    <row r="313" spans="1:7" ht="13.2">
      <c r="A313" s="228" t="s">
        <v>1695</v>
      </c>
      <c r="B313" s="228" t="s">
        <v>159</v>
      </c>
      <c r="C313" s="228" t="s">
        <v>1696</v>
      </c>
      <c r="D313" s="228"/>
      <c r="E313" s="229" t="s">
        <v>385</v>
      </c>
      <c r="F313" s="228">
        <v>3</v>
      </c>
      <c r="G313" s="230" t="s">
        <v>392</v>
      </c>
    </row>
    <row r="314" spans="1:7" ht="13.2">
      <c r="A314" s="228" t="s">
        <v>1697</v>
      </c>
      <c r="B314" s="228" t="s">
        <v>136</v>
      </c>
      <c r="C314" s="228" t="s">
        <v>1698</v>
      </c>
      <c r="D314" s="228"/>
      <c r="E314" s="229" t="s">
        <v>385</v>
      </c>
      <c r="F314" s="228">
        <v>3</v>
      </c>
      <c r="G314" s="230" t="s">
        <v>392</v>
      </c>
    </row>
    <row r="315" spans="1:7" ht="13.2">
      <c r="A315" s="228" t="s">
        <v>1699</v>
      </c>
      <c r="B315" s="228" t="s">
        <v>732</v>
      </c>
      <c r="C315" s="228" t="s">
        <v>1700</v>
      </c>
      <c r="D315" s="228"/>
      <c r="E315" s="229" t="s">
        <v>385</v>
      </c>
      <c r="F315" s="228">
        <v>3</v>
      </c>
      <c r="G315" s="230" t="s">
        <v>386</v>
      </c>
    </row>
    <row r="316" spans="1:7" ht="13.2">
      <c r="A316" s="228" t="s">
        <v>1701</v>
      </c>
      <c r="B316" s="228" t="s">
        <v>185</v>
      </c>
      <c r="C316" s="228" t="s">
        <v>1611</v>
      </c>
      <c r="D316" s="228"/>
      <c r="E316" s="229" t="s">
        <v>385</v>
      </c>
      <c r="F316" s="231"/>
      <c r="G316" s="230" t="s">
        <v>392</v>
      </c>
    </row>
    <row r="317" spans="1:7" ht="13.2">
      <c r="A317" s="228" t="s">
        <v>1702</v>
      </c>
      <c r="B317" s="228" t="s">
        <v>963</v>
      </c>
      <c r="C317" s="228" t="s">
        <v>1256</v>
      </c>
      <c r="D317" s="228"/>
      <c r="E317" s="229" t="s">
        <v>385</v>
      </c>
      <c r="F317" s="231"/>
      <c r="G317" s="230" t="s">
        <v>386</v>
      </c>
    </row>
    <row r="318" spans="1:7" ht="13.2">
      <c r="A318" s="228" t="s">
        <v>1703</v>
      </c>
      <c r="B318" s="228" t="s">
        <v>678</v>
      </c>
      <c r="C318" s="228" t="s">
        <v>1609</v>
      </c>
      <c r="D318" s="228"/>
      <c r="E318" s="229" t="s">
        <v>385</v>
      </c>
      <c r="F318" s="231"/>
      <c r="G318" s="230"/>
    </row>
    <row r="319" spans="1:7" ht="13.2">
      <c r="A319" s="228" t="s">
        <v>1704</v>
      </c>
      <c r="B319" s="228" t="s">
        <v>1705</v>
      </c>
      <c r="C319" s="228" t="s">
        <v>1217</v>
      </c>
      <c r="D319" s="228"/>
      <c r="E319" s="229" t="s">
        <v>385</v>
      </c>
      <c r="F319" s="231"/>
      <c r="G319" s="230" t="s">
        <v>392</v>
      </c>
    </row>
    <row r="320" spans="1:7" ht="13.2">
      <c r="A320" s="228" t="s">
        <v>1706</v>
      </c>
      <c r="B320" s="228" t="s">
        <v>1707</v>
      </c>
      <c r="C320" s="228" t="s">
        <v>1450</v>
      </c>
      <c r="D320" s="228"/>
      <c r="E320" s="229" t="s">
        <v>385</v>
      </c>
      <c r="F320" s="231"/>
      <c r="G320" s="230" t="s">
        <v>386</v>
      </c>
    </row>
    <row r="321" spans="1:7" ht="13.2">
      <c r="A321" s="228" t="s">
        <v>86</v>
      </c>
      <c r="B321" s="228" t="s">
        <v>366</v>
      </c>
      <c r="C321" s="228" t="s">
        <v>446</v>
      </c>
      <c r="D321" s="228"/>
      <c r="E321" s="229" t="s">
        <v>385</v>
      </c>
      <c r="F321" s="228">
        <v>1</v>
      </c>
      <c r="G321" s="230" t="s">
        <v>386</v>
      </c>
    </row>
  </sheetData>
  <conditionalFormatting sqref="A282:G282">
    <cfRule type="expression" dxfId="4" priority="1">
      <formula>#REF!=TRUE</formula>
    </cfRule>
  </conditionalFormatting>
  <conditionalFormatting sqref="A274:G274">
    <cfRule type="expression" dxfId="3" priority="2">
      <formula>#REF!=TRUE</formula>
    </cfRule>
  </conditionalFormatting>
  <conditionalFormatting sqref="A273:G273">
    <cfRule type="expression" dxfId="2" priority="3">
      <formula>#REF!=TRUE</formula>
    </cfRule>
  </conditionalFormatting>
  <conditionalFormatting sqref="A272:G272">
    <cfRule type="expression" dxfId="1" priority="4">
      <formula>#REF!=TRUE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C1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2" customWidth="1"/>
    <col min="2" max="2" width="68.109375" customWidth="1"/>
    <col min="3" max="3" width="18" customWidth="1"/>
  </cols>
  <sheetData>
    <row r="1" spans="1:3" ht="17.399999999999999">
      <c r="A1" s="147" t="s">
        <v>458</v>
      </c>
      <c r="B1" s="148" t="s">
        <v>227</v>
      </c>
      <c r="C1" s="149"/>
    </row>
    <row r="2" spans="1:3" ht="22.8">
      <c r="A2" s="243" t="s">
        <v>459</v>
      </c>
      <c r="B2" s="244"/>
      <c r="C2" s="150" t="s">
        <v>460</v>
      </c>
    </row>
    <row r="3" spans="1:3" ht="13.2">
      <c r="A3" s="251" t="s">
        <v>461</v>
      </c>
      <c r="B3" s="151"/>
      <c r="C3" s="232"/>
    </row>
    <row r="4" spans="1:3" ht="22.2">
      <c r="A4" s="246"/>
      <c r="B4" s="233" t="str">
        <f>HYPERLINK("#","Contest #10")</f>
        <v>Contest #10</v>
      </c>
      <c r="C4" s="178" t="s">
        <v>463</v>
      </c>
    </row>
    <row r="5" spans="1:3" ht="13.2">
      <c r="A5" s="247"/>
      <c r="B5" s="155"/>
      <c r="C5" s="177"/>
    </row>
    <row r="6" spans="1:3" ht="17.399999999999999">
      <c r="A6" s="248" t="s">
        <v>466</v>
      </c>
      <c r="B6" s="159" t="s">
        <v>467</v>
      </c>
      <c r="C6" s="160"/>
    </row>
    <row r="7" spans="1:3" ht="22.8">
      <c r="A7" s="246"/>
      <c r="B7" s="161" t="s">
        <v>468</v>
      </c>
      <c r="C7" s="160"/>
    </row>
    <row r="8" spans="1:3" ht="17.399999999999999">
      <c r="A8" s="246"/>
      <c r="B8" s="162" t="str">
        <f>HYPERLINK("https://codeforces.com/group/MWSDmqGsZm/contest/223340","Sheet #10 (General Hard)")</f>
        <v>Sheet #10 (General Hard)</v>
      </c>
      <c r="C8" s="163" t="s">
        <v>463</v>
      </c>
    </row>
    <row r="9" spans="1:3" ht="13.2">
      <c r="A9" s="249" t="s">
        <v>461</v>
      </c>
      <c r="B9" s="155"/>
      <c r="C9" s="177"/>
    </row>
    <row r="10" spans="1:3" ht="22.2">
      <c r="A10" s="246"/>
      <c r="B10" s="233" t="str">
        <f>HYPERLINK("#","Contest #9")</f>
        <v>Contest #9</v>
      </c>
      <c r="C10" s="178" t="s">
        <v>463</v>
      </c>
    </row>
    <row r="11" spans="1:3" ht="13.2">
      <c r="A11" s="247"/>
      <c r="B11" s="155"/>
      <c r="C11" s="177"/>
    </row>
    <row r="12" spans="1:3" ht="17.399999999999999">
      <c r="A12" s="248" t="s">
        <v>469</v>
      </c>
      <c r="B12" s="159" t="s">
        <v>467</v>
      </c>
      <c r="C12" s="160"/>
    </row>
    <row r="13" spans="1:3" ht="15.6">
      <c r="A13" s="246"/>
      <c r="B13" s="165" t="s">
        <v>470</v>
      </c>
      <c r="C13" s="166"/>
    </row>
    <row r="14" spans="1:3" ht="22.8">
      <c r="A14" s="246"/>
      <c r="B14" s="161" t="s">
        <v>468</v>
      </c>
      <c r="C14" s="160"/>
    </row>
    <row r="15" spans="1:3" ht="17.399999999999999">
      <c r="A15" s="246"/>
      <c r="B15" s="162" t="str">
        <f>HYPERLINK("https://codeforces.com/group/MWSDmqGsZm/contest/223207","Sheet #9 (General Medium)")</f>
        <v>Sheet #9 (General Medium)</v>
      </c>
      <c r="C15" s="163" t="s">
        <v>463</v>
      </c>
    </row>
    <row r="16" spans="1:3" ht="13.2">
      <c r="A16" s="249" t="s">
        <v>461</v>
      </c>
      <c r="B16" s="155"/>
      <c r="C16" s="177"/>
    </row>
    <row r="17" spans="1:3" ht="22.2">
      <c r="A17" s="246"/>
      <c r="B17" s="233" t="str">
        <f>HYPERLINK("#","Contest #8")</f>
        <v>Contest #8</v>
      </c>
      <c r="C17" s="178" t="s">
        <v>463</v>
      </c>
    </row>
    <row r="18" spans="1:3" ht="13.2">
      <c r="A18" s="247"/>
      <c r="B18" s="155"/>
      <c r="C18" s="177"/>
    </row>
    <row r="19" spans="1:3" ht="17.399999999999999">
      <c r="A19" s="248" t="s">
        <v>471</v>
      </c>
      <c r="B19" s="159" t="s">
        <v>467</v>
      </c>
      <c r="C19" s="160"/>
    </row>
    <row r="20" spans="1:3" ht="22.8">
      <c r="A20" s="246"/>
      <c r="B20" s="161" t="s">
        <v>468</v>
      </c>
      <c r="C20" s="160"/>
    </row>
    <row r="21" spans="1:3" ht="17.399999999999999">
      <c r="A21" s="246"/>
      <c r="B21" s="162" t="str">
        <f>HYPERLINK("https://codeforces.com/group/MWSDmqGsZm/contest/223206","Sheet #8 (General Easy)")</f>
        <v>Sheet #8 (General Easy)</v>
      </c>
      <c r="C21" s="163" t="s">
        <v>463</v>
      </c>
    </row>
    <row r="22" spans="1:3" ht="13.2">
      <c r="A22" s="249" t="s">
        <v>461</v>
      </c>
      <c r="B22" s="155"/>
      <c r="C22" s="177"/>
    </row>
    <row r="23" spans="1:3" ht="22.2">
      <c r="A23" s="246"/>
      <c r="B23" s="233" t="str">
        <f>HYPERLINK("#","Contest #7")</f>
        <v>Contest #7</v>
      </c>
      <c r="C23" s="178" t="s">
        <v>463</v>
      </c>
    </row>
    <row r="24" spans="1:3" ht="13.2">
      <c r="A24" s="247"/>
      <c r="B24" s="155"/>
      <c r="C24" s="177"/>
    </row>
    <row r="25" spans="1:3" ht="17.399999999999999">
      <c r="A25" s="248" t="s">
        <v>472</v>
      </c>
      <c r="B25" s="159" t="s">
        <v>467</v>
      </c>
      <c r="C25" s="164"/>
    </row>
    <row r="26" spans="1:3" ht="15.6">
      <c r="A26" s="246"/>
      <c r="B26" s="167" t="str">
        <f>HYPERLINK("https://youtu.be/ZlyYQqYj2W8", "C++ Language ( Recursive Functions 1- Intro)")</f>
        <v>C++ Language ( Recursive Functions 1- Intro)</v>
      </c>
      <c r="C26" s="168" t="b">
        <v>0</v>
      </c>
    </row>
    <row r="27" spans="1:3" ht="15.6">
      <c r="A27" s="246"/>
      <c r="B27" s="169" t="str">
        <f>HYPERLINK("https://youtu.be/OUxtZa4jyq4", "C++ Language ( Recursive Functions 2-Homework)")</f>
        <v>C++ Language ( Recursive Functions 2-Homework)</v>
      </c>
      <c r="C27" s="168" t="b">
        <v>0</v>
      </c>
    </row>
    <row r="28" spans="1:3" ht="15.6">
      <c r="A28" s="246"/>
      <c r="B28" s="170" t="s">
        <v>473</v>
      </c>
      <c r="C28" s="168" t="b">
        <v>0</v>
      </c>
    </row>
    <row r="29" spans="1:3" ht="15.6">
      <c r="A29" s="246"/>
      <c r="B29" s="171" t="s">
        <v>474</v>
      </c>
      <c r="C29" s="168" t="b">
        <v>0</v>
      </c>
    </row>
    <row r="30" spans="1:3" ht="15.6">
      <c r="A30" s="246"/>
      <c r="B30" s="171" t="s">
        <v>475</v>
      </c>
      <c r="C30" s="168" t="b">
        <v>0</v>
      </c>
    </row>
    <row r="31" spans="1:3" ht="22.8">
      <c r="A31" s="246"/>
      <c r="B31" s="161" t="s">
        <v>468</v>
      </c>
      <c r="C31" s="160"/>
    </row>
    <row r="32" spans="1:3" ht="17.399999999999999">
      <c r="A32" s="246"/>
      <c r="B32" s="162" t="str">
        <f>HYPERLINK("https://codeforces.com/group/MWSDmqGsZm/contest/223339","Sheet #7 (Recursion)")</f>
        <v>Sheet #7 (Recursion)</v>
      </c>
      <c r="C32" s="163" t="s">
        <v>463</v>
      </c>
    </row>
    <row r="33" spans="1:3" ht="13.2">
      <c r="A33" s="249" t="s">
        <v>461</v>
      </c>
      <c r="B33" s="155"/>
      <c r="C33" s="177"/>
    </row>
    <row r="34" spans="1:3" ht="22.2">
      <c r="A34" s="246"/>
      <c r="B34" s="233" t="str">
        <f>HYPERLINK("#","Contest #6")</f>
        <v>Contest #6</v>
      </c>
      <c r="C34" s="178" t="s">
        <v>463</v>
      </c>
    </row>
    <row r="35" spans="1:3" ht="13.2">
      <c r="A35" s="247"/>
      <c r="B35" s="155"/>
      <c r="C35" s="177"/>
    </row>
    <row r="36" spans="1:3" ht="17.399999999999999">
      <c r="A36" s="248" t="s">
        <v>478</v>
      </c>
      <c r="B36" s="159" t="s">
        <v>467</v>
      </c>
      <c r="C36" s="164"/>
    </row>
    <row r="37" spans="1:3" ht="15.6">
      <c r="A37" s="246"/>
      <c r="B37" s="170" t="s">
        <v>479</v>
      </c>
      <c r="C37" s="168" t="b">
        <v>0</v>
      </c>
    </row>
    <row r="38" spans="1:3" ht="15.6">
      <c r="A38" s="246"/>
      <c r="B38" s="170" t="s">
        <v>480</v>
      </c>
      <c r="C38" s="168" t="b">
        <v>0</v>
      </c>
    </row>
    <row r="39" spans="1:3" ht="15.6">
      <c r="A39" s="246"/>
      <c r="B39" s="170" t="s">
        <v>481</v>
      </c>
      <c r="C39" s="168" t="b">
        <v>0</v>
      </c>
    </row>
    <row r="40" spans="1:3" ht="15.6">
      <c r="A40" s="246"/>
      <c r="B40" s="170" t="s">
        <v>482</v>
      </c>
      <c r="C40" s="168" t="b">
        <v>0</v>
      </c>
    </row>
    <row r="41" spans="1:3" ht="15.6">
      <c r="A41" s="246"/>
      <c r="B41" s="170" t="s">
        <v>483</v>
      </c>
      <c r="C41" s="168" t="b">
        <v>0</v>
      </c>
    </row>
    <row r="42" spans="1:3" ht="15.6">
      <c r="A42" s="246"/>
      <c r="B42" s="171" t="s">
        <v>484</v>
      </c>
      <c r="C42" s="168" t="b">
        <v>0</v>
      </c>
    </row>
    <row r="43" spans="1:3" ht="15.6">
      <c r="A43" s="246"/>
      <c r="B43" s="171" t="s">
        <v>485</v>
      </c>
      <c r="C43" s="168" t="b">
        <v>0</v>
      </c>
    </row>
    <row r="44" spans="1:3" ht="15.6">
      <c r="A44" s="246"/>
      <c r="B44" s="171" t="s">
        <v>486</v>
      </c>
      <c r="C44" s="168" t="b">
        <v>0</v>
      </c>
    </row>
    <row r="45" spans="1:3" ht="15.6">
      <c r="A45" s="246"/>
      <c r="B45" s="174" t="s">
        <v>487</v>
      </c>
      <c r="C45" s="168" t="b">
        <v>0</v>
      </c>
    </row>
    <row r="46" spans="1:3" ht="22.8">
      <c r="A46" s="246"/>
      <c r="B46" s="161" t="s">
        <v>468</v>
      </c>
      <c r="C46" s="160"/>
    </row>
    <row r="47" spans="1:3" ht="17.399999999999999">
      <c r="A47" s="246"/>
      <c r="B47" s="162" t="str">
        <f>HYPERLINK("https://codeforces.com/group/MWSDmqGsZm/contest/223338","Sheet #6(Math - Geometry)")</f>
        <v>Sheet #6(Math - Geometry)</v>
      </c>
      <c r="C47" s="163" t="s">
        <v>463</v>
      </c>
    </row>
    <row r="48" spans="1:3" ht="16.5" customHeight="1">
      <c r="A48" s="249" t="s">
        <v>461</v>
      </c>
      <c r="B48" s="155"/>
      <c r="C48" s="177"/>
    </row>
    <row r="49" spans="1:3" ht="22.2">
      <c r="A49" s="246"/>
      <c r="B49" s="233" t="str">
        <f>HYPERLINK("#","Contest #5")</f>
        <v>Contest #5</v>
      </c>
      <c r="C49" s="178" t="s">
        <v>463</v>
      </c>
    </row>
    <row r="50" spans="1:3" ht="13.2">
      <c r="A50" s="247"/>
      <c r="B50" s="155"/>
      <c r="C50" s="177"/>
    </row>
    <row r="51" spans="1:3" ht="17.399999999999999">
      <c r="A51" s="248" t="s">
        <v>490</v>
      </c>
      <c r="B51" s="159" t="s">
        <v>467</v>
      </c>
      <c r="C51" s="164"/>
    </row>
    <row r="52" spans="1:3" ht="15.6">
      <c r="A52" s="246"/>
      <c r="B52" s="175" t="s">
        <v>491</v>
      </c>
      <c r="C52" s="168" t="b">
        <v>0</v>
      </c>
    </row>
    <row r="53" spans="1:3" ht="15.6">
      <c r="A53" s="246"/>
      <c r="B53" s="175" t="s">
        <v>492</v>
      </c>
      <c r="C53" s="168" t="b">
        <v>0</v>
      </c>
    </row>
    <row r="54" spans="1:3" ht="15.6">
      <c r="A54" s="246"/>
      <c r="B54" s="175" t="s">
        <v>493</v>
      </c>
      <c r="C54" s="168" t="b">
        <v>0</v>
      </c>
    </row>
    <row r="55" spans="1:3" ht="15.6">
      <c r="A55" s="246"/>
      <c r="B55" s="171" t="s">
        <v>494</v>
      </c>
      <c r="C55" s="168" t="b">
        <v>0</v>
      </c>
    </row>
    <row r="56" spans="1:3" ht="15.6">
      <c r="A56" s="246"/>
      <c r="B56" s="171" t="s">
        <v>495</v>
      </c>
      <c r="C56" s="168" t="b">
        <v>0</v>
      </c>
    </row>
    <row r="57" spans="1:3" ht="22.8">
      <c r="A57" s="246"/>
      <c r="B57" s="161" t="s">
        <v>468</v>
      </c>
      <c r="C57" s="160"/>
    </row>
    <row r="58" spans="1:3" ht="17.399999999999999">
      <c r="A58" s="246"/>
      <c r="B58" s="162" t="str">
        <f>HYPERLINK("https://codeforces.com/group/MWSDmqGsZm/contest/223205","Sheet #5(Functions)")</f>
        <v>Sheet #5(Functions)</v>
      </c>
      <c r="C58" s="163" t="s">
        <v>463</v>
      </c>
    </row>
    <row r="59" spans="1:3" ht="13.2">
      <c r="A59" s="249" t="s">
        <v>461</v>
      </c>
      <c r="B59" s="155"/>
      <c r="C59" s="177"/>
    </row>
    <row r="60" spans="1:3" ht="22.2">
      <c r="A60" s="246"/>
      <c r="B60" s="233" t="str">
        <f>HYPERLINK("#","Contest #4")</f>
        <v>Contest #4</v>
      </c>
      <c r="C60" s="178" t="s">
        <v>463</v>
      </c>
    </row>
    <row r="61" spans="1:3" ht="13.2">
      <c r="A61" s="247"/>
      <c r="B61" s="155"/>
      <c r="C61" s="177"/>
    </row>
    <row r="62" spans="1:3" ht="17.399999999999999">
      <c r="A62" s="248" t="s">
        <v>496</v>
      </c>
      <c r="B62" s="159" t="s">
        <v>467</v>
      </c>
      <c r="C62" s="164"/>
    </row>
    <row r="63" spans="1:3" ht="15.6">
      <c r="A63" s="246"/>
      <c r="B63" s="175" t="s">
        <v>497</v>
      </c>
      <c r="C63" s="168" t="b">
        <v>0</v>
      </c>
    </row>
    <row r="64" spans="1:3" ht="15.6">
      <c r="A64" s="246"/>
      <c r="B64" s="175" t="s">
        <v>498</v>
      </c>
      <c r="C64" s="168" t="b">
        <v>0</v>
      </c>
    </row>
    <row r="65" spans="1:3" ht="15.6">
      <c r="A65" s="246"/>
      <c r="B65" s="175" t="s">
        <v>499</v>
      </c>
      <c r="C65" s="168" t="b">
        <v>0</v>
      </c>
    </row>
    <row r="66" spans="1:3" ht="15.6">
      <c r="A66" s="246"/>
      <c r="B66" s="175" t="str">
        <f>HYPERLINK("https://www.youtube.com/watch?v=RCz81Q8kDPU&amp;t=", "C++ Language (Strings Video)")</f>
        <v>C++ Language (Strings Video)</v>
      </c>
      <c r="C66" s="168" t="b">
        <v>0</v>
      </c>
    </row>
    <row r="67" spans="1:3" ht="15.6">
      <c r="A67" s="246"/>
      <c r="B67" s="171" t="s">
        <v>500</v>
      </c>
      <c r="C67" s="168" t="b">
        <v>0</v>
      </c>
    </row>
    <row r="68" spans="1:3" ht="15.6">
      <c r="A68" s="246"/>
      <c r="B68" s="171" t="s">
        <v>501</v>
      </c>
      <c r="C68" s="168" t="b">
        <v>0</v>
      </c>
    </row>
    <row r="69" spans="1:3" ht="22.8">
      <c r="A69" s="246"/>
      <c r="B69" s="161" t="s">
        <v>468</v>
      </c>
      <c r="C69" s="160"/>
    </row>
    <row r="70" spans="1:3" ht="17.399999999999999">
      <c r="A70" s="246"/>
      <c r="B70" s="175" t="str">
        <f>HYPERLINK("https://codeforces.com/group/MWSDmqGsZm/contest/219856","Sheet #4 (Strings)")</f>
        <v>Sheet #4 (Strings)</v>
      </c>
      <c r="C70" s="176" t="s">
        <v>463</v>
      </c>
    </row>
    <row r="71" spans="1:3" ht="13.2">
      <c r="A71" s="249" t="s">
        <v>461</v>
      </c>
      <c r="B71" s="155"/>
      <c r="C71" s="177"/>
    </row>
    <row r="72" spans="1:3" ht="22.2">
      <c r="A72" s="246"/>
      <c r="B72" s="233" t="str">
        <f>HYPERLINK("#","Contest #3")</f>
        <v>Contest #3</v>
      </c>
      <c r="C72" s="178" t="s">
        <v>463</v>
      </c>
    </row>
    <row r="73" spans="1:3" ht="13.2">
      <c r="A73" s="247"/>
      <c r="B73" s="155"/>
      <c r="C73" s="177"/>
    </row>
    <row r="74" spans="1:3" ht="17.399999999999999">
      <c r="A74" s="248" t="s">
        <v>507</v>
      </c>
      <c r="B74" s="159" t="s">
        <v>467</v>
      </c>
      <c r="C74" s="164"/>
    </row>
    <row r="75" spans="1:3" ht="15.6">
      <c r="A75" s="246"/>
      <c r="B75" s="169" t="str">
        <f>HYPERLINK("https://youtu.be/0HT2-2qD654", "C++ Language(1D Arrays 1 - Intro)")</f>
        <v>C++ Language(1D Arrays 1 - Intro)</v>
      </c>
      <c r="C75" s="168" t="b">
        <v>0</v>
      </c>
    </row>
    <row r="76" spans="1:3" ht="15.6">
      <c r="A76" s="246"/>
      <c r="B76" s="169" t="str">
        <f>HYPERLINK("https://youtu.be/38l7MZbUZdM", "C++ Language (1D Arrays 2 - Practice )")</f>
        <v>C++ Language (1D Arrays 2 - Practice )</v>
      </c>
      <c r="C76" s="168" t="b">
        <v>0</v>
      </c>
    </row>
    <row r="77" spans="1:3" ht="15.6">
      <c r="A77" s="246"/>
      <c r="B77" s="169" t="s">
        <v>508</v>
      </c>
      <c r="C77" s="168" t="b">
        <v>0</v>
      </c>
    </row>
    <row r="78" spans="1:3" ht="15.6">
      <c r="A78" s="246"/>
      <c r="B78" s="169" t="s">
        <v>497</v>
      </c>
      <c r="C78" s="168" t="b">
        <v>0</v>
      </c>
    </row>
    <row r="79" spans="1:3" ht="15.6">
      <c r="A79" s="246"/>
      <c r="B79" s="169" t="s">
        <v>498</v>
      </c>
      <c r="C79" s="168" t="b">
        <v>0</v>
      </c>
    </row>
    <row r="80" spans="1:3" ht="15.6">
      <c r="A80" s="246"/>
      <c r="B80" s="169" t="str">
        <f>HYPERLINK("https://youtu.be/ZKE4VZHS9IY", "C++ Language (Char Arrays 3 - Homework)")</f>
        <v>C++ Language (Char Arrays 3 - Homework)</v>
      </c>
      <c r="C80" s="168" t="b">
        <v>0</v>
      </c>
    </row>
    <row r="81" spans="1:3" ht="15.6">
      <c r="A81" s="246"/>
      <c r="B81" s="169" t="s">
        <v>509</v>
      </c>
      <c r="C81" s="168" t="b">
        <v>0</v>
      </c>
    </row>
    <row r="82" spans="1:3" ht="15.6">
      <c r="A82" s="246"/>
      <c r="B82" s="169" t="s">
        <v>510</v>
      </c>
      <c r="C82" s="168" t="b">
        <v>0</v>
      </c>
    </row>
    <row r="83" spans="1:3" ht="15.6">
      <c r="A83" s="246"/>
      <c r="B83" s="169" t="s">
        <v>511</v>
      </c>
      <c r="C83" s="168" t="b">
        <v>0</v>
      </c>
    </row>
    <row r="84" spans="1:3" ht="15.6">
      <c r="A84" s="246"/>
      <c r="B84" s="169" t="s">
        <v>512</v>
      </c>
      <c r="C84" s="168" t="b">
        <v>0</v>
      </c>
    </row>
    <row r="85" spans="1:3" ht="15.6">
      <c r="A85" s="246"/>
      <c r="B85" s="169" t="s">
        <v>513</v>
      </c>
      <c r="C85" s="168" t="b">
        <v>0</v>
      </c>
    </row>
    <row r="86" spans="1:3" ht="15.6">
      <c r="A86" s="246"/>
      <c r="B86" s="169" t="s">
        <v>514</v>
      </c>
      <c r="C86" s="168" t="b">
        <v>0</v>
      </c>
    </row>
    <row r="87" spans="1:3" ht="15.6">
      <c r="A87" s="246"/>
      <c r="B87" s="169" t="s">
        <v>515</v>
      </c>
      <c r="C87" s="168" t="b">
        <v>0</v>
      </c>
    </row>
    <row r="88" spans="1:3" ht="15.6">
      <c r="A88" s="246"/>
      <c r="B88" s="169" t="s">
        <v>516</v>
      </c>
      <c r="C88" s="168" t="b">
        <v>0</v>
      </c>
    </row>
    <row r="89" spans="1:3" ht="15.6">
      <c r="A89" s="246"/>
      <c r="B89" s="171" t="s">
        <v>517</v>
      </c>
      <c r="C89" s="168" t="b">
        <v>0</v>
      </c>
    </row>
    <row r="90" spans="1:3" ht="15.6">
      <c r="A90" s="246"/>
      <c r="B90" s="171" t="s">
        <v>518</v>
      </c>
      <c r="C90" s="168" t="b">
        <v>0</v>
      </c>
    </row>
    <row r="91" spans="1:3" ht="15.6">
      <c r="A91" s="246"/>
      <c r="B91" s="171" t="s">
        <v>519</v>
      </c>
      <c r="C91" s="168" t="b">
        <v>0</v>
      </c>
    </row>
    <row r="92" spans="1:3" ht="15.6">
      <c r="A92" s="246"/>
      <c r="B92" s="171" t="s">
        <v>520</v>
      </c>
      <c r="C92" s="168" t="b">
        <v>0</v>
      </c>
    </row>
    <row r="93" spans="1:3" ht="15.6">
      <c r="A93" s="246"/>
      <c r="B93" s="174" t="s">
        <v>521</v>
      </c>
      <c r="C93" s="168" t="b">
        <v>0</v>
      </c>
    </row>
    <row r="94" spans="1:3" ht="22.8">
      <c r="A94" s="246"/>
      <c r="B94" s="161" t="s">
        <v>468</v>
      </c>
      <c r="C94" s="160"/>
    </row>
    <row r="95" spans="1:3" ht="17.399999999999999">
      <c r="A95" s="246"/>
      <c r="B95" s="175" t="str">
        <f>HYPERLINK("https://codeforces.com/group/MWSDmqGsZm/contest/219774","Sheet #3 (Arrays )")</f>
        <v>Sheet #3 (Arrays )</v>
      </c>
      <c r="C95" s="176" t="s">
        <v>463</v>
      </c>
    </row>
    <row r="96" spans="1:3" ht="13.2">
      <c r="A96" s="249" t="s">
        <v>461</v>
      </c>
      <c r="B96" s="155"/>
      <c r="C96" s="177"/>
    </row>
    <row r="97" spans="1:3" ht="22.2">
      <c r="A97" s="246"/>
      <c r="B97" s="234" t="str">
        <f>HYPERLINK("#","Contest #2")</f>
        <v>Contest #2</v>
      </c>
      <c r="C97" s="178" t="s">
        <v>463</v>
      </c>
    </row>
    <row r="98" spans="1:3" ht="13.2">
      <c r="A98" s="247"/>
      <c r="B98" s="155"/>
      <c r="C98" s="177"/>
    </row>
    <row r="99" spans="1:3" ht="17.399999999999999">
      <c r="A99" s="248" t="s">
        <v>523</v>
      </c>
      <c r="B99" s="159" t="s">
        <v>467</v>
      </c>
      <c r="C99" s="164"/>
    </row>
    <row r="100" spans="1:3" ht="15.6">
      <c r="A100" s="246"/>
      <c r="B100" s="169" t="s">
        <v>524</v>
      </c>
      <c r="C100" s="168" t="b">
        <v>0</v>
      </c>
    </row>
    <row r="101" spans="1:3" ht="15.6">
      <c r="A101" s="246"/>
      <c r="B101" s="169" t="s">
        <v>525</v>
      </c>
      <c r="C101" s="168" t="b">
        <v>0</v>
      </c>
    </row>
    <row r="102" spans="1:3" ht="15.6">
      <c r="A102" s="246"/>
      <c r="B102" s="169" t="s">
        <v>526</v>
      </c>
      <c r="C102" s="168" t="b">
        <v>0</v>
      </c>
    </row>
    <row r="103" spans="1:3" ht="15.6">
      <c r="A103" s="246"/>
      <c r="B103" s="169" t="s">
        <v>527</v>
      </c>
      <c r="C103" s="168" t="b">
        <v>0</v>
      </c>
    </row>
    <row r="104" spans="1:3" ht="15.6">
      <c r="A104" s="246"/>
      <c r="B104" s="169" t="s">
        <v>528</v>
      </c>
      <c r="C104" s="168" t="b">
        <v>0</v>
      </c>
    </row>
    <row r="105" spans="1:3" ht="15.6">
      <c r="A105" s="246"/>
      <c r="B105" s="169" t="s">
        <v>529</v>
      </c>
      <c r="C105" s="168" t="b">
        <v>0</v>
      </c>
    </row>
    <row r="106" spans="1:3" ht="15.6">
      <c r="A106" s="246"/>
      <c r="B106" s="179" t="s">
        <v>530</v>
      </c>
      <c r="C106" s="168" t="b">
        <v>0</v>
      </c>
    </row>
    <row r="107" spans="1:3" ht="15.6">
      <c r="A107" s="246"/>
      <c r="B107" s="174" t="s">
        <v>531</v>
      </c>
      <c r="C107" s="168" t="b">
        <v>0</v>
      </c>
    </row>
    <row r="108" spans="1:3" ht="15.6">
      <c r="A108" s="246"/>
      <c r="B108" s="179" t="s">
        <v>532</v>
      </c>
      <c r="C108" s="168" t="b">
        <v>0</v>
      </c>
    </row>
    <row r="109" spans="1:3" ht="22.8">
      <c r="A109" s="246"/>
      <c r="B109" s="161" t="s">
        <v>468</v>
      </c>
      <c r="C109" s="160"/>
    </row>
    <row r="110" spans="1:3" ht="17.399999999999999">
      <c r="A110" s="246"/>
      <c r="B110" s="175" t="str">
        <f>HYPERLINK("https://codeforces.com/group/MWSDmqGsZm/contest/219432","Sheet #2 (Loops )")</f>
        <v>Sheet #2 (Loops )</v>
      </c>
      <c r="C110" s="176" t="s">
        <v>463</v>
      </c>
    </row>
    <row r="111" spans="1:3" ht="13.2">
      <c r="A111" s="249" t="s">
        <v>461</v>
      </c>
      <c r="B111" s="155"/>
      <c r="C111" s="177"/>
    </row>
    <row r="112" spans="1:3" ht="22.2">
      <c r="A112" s="246"/>
      <c r="B112" s="233" t="str">
        <f>HYPERLINK("#","Contest #1")</f>
        <v>Contest #1</v>
      </c>
      <c r="C112" s="178" t="s">
        <v>463</v>
      </c>
    </row>
    <row r="113" spans="1:3" ht="13.2">
      <c r="A113" s="247"/>
      <c r="B113" s="155"/>
      <c r="C113" s="177"/>
    </row>
    <row r="114" spans="1:3" ht="17.399999999999999">
      <c r="A114" s="248" t="s">
        <v>534</v>
      </c>
      <c r="B114" s="159" t="s">
        <v>467</v>
      </c>
      <c r="C114" s="164"/>
    </row>
    <row r="115" spans="1:3" ht="15.6">
      <c r="A115" s="246"/>
      <c r="B115" s="169" t="s">
        <v>535</v>
      </c>
      <c r="C115" s="168" t="b">
        <v>0</v>
      </c>
    </row>
    <row r="116" spans="1:3" ht="15.6">
      <c r="A116" s="246"/>
      <c r="B116" s="169" t="s">
        <v>536</v>
      </c>
      <c r="C116" s="168" t="b">
        <v>0</v>
      </c>
    </row>
    <row r="117" spans="1:3" ht="15.6">
      <c r="A117" s="246"/>
      <c r="B117" s="169" t="str">
        <f>HYPERLINK("https://youtu.be/bEbNYkEphL4","what is online judge and how to register in codeforces ?")</f>
        <v>what is online judge and how to register in codeforces ?</v>
      </c>
      <c r="C117" s="168" t="b">
        <v>0</v>
      </c>
    </row>
    <row r="118" spans="1:3" ht="15.6">
      <c r="A118" s="246"/>
      <c r="B118" s="170" t="s">
        <v>537</v>
      </c>
      <c r="C118" s="168" t="b">
        <v>0</v>
      </c>
    </row>
    <row r="119" spans="1:3" ht="15.6">
      <c r="A119" s="246"/>
      <c r="B119" s="169" t="s">
        <v>538</v>
      </c>
      <c r="C119" s="168" t="b">
        <v>0</v>
      </c>
    </row>
    <row r="120" spans="1:3" ht="15.6">
      <c r="A120" s="246"/>
      <c r="B120" s="169" t="s">
        <v>539</v>
      </c>
      <c r="C120" s="168" t="b">
        <v>0</v>
      </c>
    </row>
    <row r="121" spans="1:3" ht="15.6">
      <c r="A121" s="246"/>
      <c r="B121" s="169" t="s">
        <v>540</v>
      </c>
      <c r="C121" s="168" t="b">
        <v>0</v>
      </c>
    </row>
    <row r="122" spans="1:3" ht="15.6">
      <c r="A122" s="246"/>
      <c r="B122" s="169" t="s">
        <v>541</v>
      </c>
      <c r="C122" s="168" t="b">
        <v>0</v>
      </c>
    </row>
    <row r="123" spans="1:3" ht="15.6">
      <c r="A123" s="246"/>
      <c r="B123" s="169" t="s">
        <v>542</v>
      </c>
      <c r="C123" s="168" t="b">
        <v>0</v>
      </c>
    </row>
    <row r="124" spans="1:3" ht="15.6">
      <c r="A124" s="246"/>
      <c r="B124" s="169" t="s">
        <v>543</v>
      </c>
      <c r="C124" s="168" t="b">
        <v>0</v>
      </c>
    </row>
    <row r="125" spans="1:3" ht="15.6">
      <c r="A125" s="246"/>
      <c r="B125" s="169" t="s">
        <v>544</v>
      </c>
      <c r="C125" s="168" t="b">
        <v>0</v>
      </c>
    </row>
    <row r="126" spans="1:3" ht="15.6">
      <c r="A126" s="246"/>
      <c r="B126" s="169" t="s">
        <v>545</v>
      </c>
      <c r="C126" s="168" t="b">
        <v>0</v>
      </c>
    </row>
    <row r="127" spans="1:3" ht="15.6">
      <c r="A127" s="246"/>
      <c r="B127" s="169" t="s">
        <v>546</v>
      </c>
      <c r="C127" s="168" t="b">
        <v>0</v>
      </c>
    </row>
    <row r="128" spans="1:3" ht="15.6">
      <c r="A128" s="246"/>
      <c r="B128" s="180" t="s">
        <v>548</v>
      </c>
      <c r="C128" s="168" t="b">
        <v>0</v>
      </c>
    </row>
    <row r="129" spans="1:3" ht="15.6">
      <c r="A129" s="246"/>
      <c r="B129" s="235" t="s">
        <v>549</v>
      </c>
      <c r="C129" s="168" t="b">
        <v>0</v>
      </c>
    </row>
    <row r="130" spans="1:3" ht="15.6">
      <c r="A130" s="246"/>
      <c r="B130" s="180" t="s">
        <v>550</v>
      </c>
      <c r="C130" s="168" t="b">
        <v>0</v>
      </c>
    </row>
    <row r="131" spans="1:3" ht="22.8">
      <c r="A131" s="246"/>
      <c r="B131" s="161" t="s">
        <v>468</v>
      </c>
      <c r="C131" s="181"/>
    </row>
    <row r="132" spans="1:3" ht="17.399999999999999">
      <c r="A132" s="246"/>
      <c r="B132" s="175" t="str">
        <f>HYPERLINK("https://codeforces.com/group/MWSDmqGsZm/contest/219158","Sheet #1 (Data type - Conditions)")</f>
        <v>Sheet #1 (Data type - Conditions)</v>
      </c>
      <c r="C132" s="178" t="s">
        <v>463</v>
      </c>
    </row>
  </sheetData>
  <mergeCells count="21">
    <mergeCell ref="A96:A98"/>
    <mergeCell ref="A99:A110"/>
    <mergeCell ref="A111:A113"/>
    <mergeCell ref="A114:A132"/>
    <mergeCell ref="A22:A24"/>
    <mergeCell ref="A25:A32"/>
    <mergeCell ref="A33:A35"/>
    <mergeCell ref="A36:A47"/>
    <mergeCell ref="A48:A50"/>
    <mergeCell ref="A51:A58"/>
    <mergeCell ref="A59:A61"/>
    <mergeCell ref="A16:A18"/>
    <mergeCell ref="A19:A21"/>
    <mergeCell ref="A62:A70"/>
    <mergeCell ref="A71:A73"/>
    <mergeCell ref="A74:A95"/>
    <mergeCell ref="A2:B2"/>
    <mergeCell ref="A3:A5"/>
    <mergeCell ref="A6:A8"/>
    <mergeCell ref="A9:A11"/>
    <mergeCell ref="A12:A15"/>
  </mergeCells>
  <conditionalFormatting sqref="C3:V132">
    <cfRule type="containsText" dxfId="0" priority="1" stopIfTrue="1" operator="containsText" text="AC">
      <formula>NOT(ISERROR(SEARCH(("AC"),(C3))))</formula>
    </cfRule>
  </conditionalFormatting>
  <hyperlinks>
    <hyperlink ref="B13" r:id="rId1"/>
    <hyperlink ref="B28" r:id="rId2"/>
    <hyperlink ref="B29" r:id="rId3"/>
    <hyperlink ref="B30" r:id="rId4"/>
    <hyperlink ref="B37" r:id="rId5"/>
    <hyperlink ref="B38" r:id="rId6"/>
    <hyperlink ref="B39" r:id="rId7"/>
    <hyperlink ref="B40" r:id="rId8"/>
    <hyperlink ref="B41" r:id="rId9"/>
    <hyperlink ref="B42" r:id="rId10" location="slide=id.gd9e4a31fd9_0_3"/>
    <hyperlink ref="B43" r:id="rId11"/>
    <hyperlink ref="B44" r:id="rId12"/>
    <hyperlink ref="B45" r:id="rId13"/>
    <hyperlink ref="B52" r:id="rId14"/>
    <hyperlink ref="B53" r:id="rId15"/>
    <hyperlink ref="B54" r:id="rId16"/>
    <hyperlink ref="B55" r:id="rId17"/>
    <hyperlink ref="B56" r:id="rId18"/>
    <hyperlink ref="B63" r:id="rId19"/>
    <hyperlink ref="B64" r:id="rId20"/>
    <hyperlink ref="B65" r:id="rId21"/>
    <hyperlink ref="B67" r:id="rId22"/>
    <hyperlink ref="B68" r:id="rId23"/>
    <hyperlink ref="B77" r:id="rId24"/>
    <hyperlink ref="B78" r:id="rId25"/>
    <hyperlink ref="B79" r:id="rId26"/>
    <hyperlink ref="B81" r:id="rId27"/>
    <hyperlink ref="B82" r:id="rId28"/>
    <hyperlink ref="B83" r:id="rId29"/>
    <hyperlink ref="B84" r:id="rId30"/>
    <hyperlink ref="B85" r:id="rId31"/>
    <hyperlink ref="B86" r:id="rId32"/>
    <hyperlink ref="B87" r:id="rId33"/>
    <hyperlink ref="B88" r:id="rId34"/>
    <hyperlink ref="B89" r:id="rId35"/>
    <hyperlink ref="B90" r:id="rId36"/>
    <hyperlink ref="B91" r:id="rId37"/>
    <hyperlink ref="B92" r:id="rId38"/>
    <hyperlink ref="B93" r:id="rId39"/>
    <hyperlink ref="B100" r:id="rId40"/>
    <hyperlink ref="B101" r:id="rId41"/>
    <hyperlink ref="B102" r:id="rId42"/>
    <hyperlink ref="B103" r:id="rId43"/>
    <hyperlink ref="B104" r:id="rId44"/>
    <hyperlink ref="B105" r:id="rId45"/>
    <hyperlink ref="B106" r:id="rId46"/>
    <hyperlink ref="B107" r:id="rId47"/>
    <hyperlink ref="B108" r:id="rId48"/>
    <hyperlink ref="B115" r:id="rId49"/>
    <hyperlink ref="B116" r:id="rId50"/>
    <hyperlink ref="B118" r:id="rId51"/>
    <hyperlink ref="B119" r:id="rId52"/>
    <hyperlink ref="B120" r:id="rId53"/>
    <hyperlink ref="B121" r:id="rId54"/>
    <hyperlink ref="B122" r:id="rId55"/>
    <hyperlink ref="B123" r:id="rId56"/>
    <hyperlink ref="B124" r:id="rId57"/>
    <hyperlink ref="B125" r:id="rId58"/>
    <hyperlink ref="B126" r:id="rId59"/>
    <hyperlink ref="B127" r:id="rId60"/>
    <hyperlink ref="B128" r:id="rId61"/>
    <hyperlink ref="B129" r:id="rId62"/>
    <hyperlink ref="B130" r:id="rId63"/>
  </hyperlinks>
  <pageMargins left="0.7" right="0.7" top="0.75" bottom="0.75" header="0.3" footer="0.3"/>
  <legacyDrawing r:id="rId6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F73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/>
  <cols>
    <col min="1" max="1" width="60.109375" customWidth="1"/>
    <col min="2" max="2" width="33" customWidth="1"/>
    <col min="3" max="3" width="23" customWidth="1"/>
    <col min="4" max="4" width="12.33203125" customWidth="1"/>
    <col min="5" max="5" width="30.77734375" customWidth="1"/>
    <col min="6" max="6" width="6.44140625" customWidth="1"/>
  </cols>
  <sheetData>
    <row r="1" spans="1:6" ht="38.25" customHeight="1">
      <c r="A1" s="239" t="s">
        <v>101</v>
      </c>
      <c r="B1" s="237"/>
      <c r="C1" s="237"/>
      <c r="D1" s="237"/>
      <c r="E1" s="237"/>
      <c r="F1" s="238"/>
    </row>
    <row r="2" spans="1:6" ht="17.399999999999999">
      <c r="A2" s="33" t="s">
        <v>1</v>
      </c>
      <c r="B2" s="34" t="s">
        <v>2</v>
      </c>
      <c r="C2" s="34" t="s">
        <v>6</v>
      </c>
      <c r="D2" s="34" t="s">
        <v>4</v>
      </c>
      <c r="E2" s="3" t="s">
        <v>102</v>
      </c>
      <c r="F2" s="3" t="s">
        <v>6</v>
      </c>
    </row>
    <row r="3" spans="1:6" ht="17.399999999999999">
      <c r="A3" s="35" t="s">
        <v>15</v>
      </c>
      <c r="B3" s="36" t="str">
        <f>HYPERLINK("https://codeforces.com/profile/MohamedMostafa825","MohamedMostafa825")</f>
        <v>MohamedMostafa825</v>
      </c>
      <c r="C3" s="37" t="s">
        <v>11</v>
      </c>
      <c r="D3" s="38" t="s">
        <v>14</v>
      </c>
      <c r="E3" s="39">
        <v>16072</v>
      </c>
      <c r="F3" s="39">
        <v>4</v>
      </c>
    </row>
    <row r="4" spans="1:6" ht="17.399999999999999">
      <c r="A4" s="40" t="s">
        <v>23</v>
      </c>
      <c r="B4" s="41" t="str">
        <f>HYPERLINK("https://codeforces.com/profile/Al-Zahraa","Al-Zahraa")</f>
        <v>Al-Zahraa</v>
      </c>
      <c r="C4" s="42" t="s">
        <v>24</v>
      </c>
      <c r="D4" s="43" t="s">
        <v>25</v>
      </c>
      <c r="E4" s="44">
        <v>15457</v>
      </c>
      <c r="F4" s="44">
        <v>3</v>
      </c>
    </row>
    <row r="5" spans="1:6" ht="17.399999999999999">
      <c r="A5" s="40" t="s">
        <v>10</v>
      </c>
      <c r="B5" s="41" t="str">
        <f>HYPERLINK("https://codeforces.com/profile/Alfredfarag","Alfredfarag")</f>
        <v>Alfredfarag</v>
      </c>
      <c r="C5" s="42" t="s">
        <v>11</v>
      </c>
      <c r="D5" s="43" t="s">
        <v>12</v>
      </c>
      <c r="E5" s="44">
        <v>15260</v>
      </c>
      <c r="F5" s="44">
        <v>2</v>
      </c>
    </row>
    <row r="6" spans="1:6" ht="17.399999999999999">
      <c r="A6" s="40" t="s">
        <v>7</v>
      </c>
      <c r="B6" s="41" t="str">
        <f>HYPERLINK("https://codeforces.com/profile/Mr-john","Mr-john")</f>
        <v>Mr-john</v>
      </c>
      <c r="C6" s="42" t="s">
        <v>8</v>
      </c>
      <c r="D6" s="43" t="s">
        <v>9</v>
      </c>
      <c r="E6" s="44">
        <v>15241</v>
      </c>
      <c r="F6" s="44">
        <v>2</v>
      </c>
    </row>
    <row r="7" spans="1:6" ht="17.399999999999999">
      <c r="A7" s="40" t="s">
        <v>13</v>
      </c>
      <c r="B7" s="41" t="str">
        <f>HYPERLINK("https://codeforces.com/profile/Kamal_Soror","Kamal_Soror")</f>
        <v>Kamal_Soror</v>
      </c>
      <c r="C7" s="42" t="s">
        <v>11</v>
      </c>
      <c r="D7" s="43" t="s">
        <v>14</v>
      </c>
      <c r="E7" s="44">
        <v>11452</v>
      </c>
      <c r="F7" s="44">
        <v>3</v>
      </c>
    </row>
    <row r="8" spans="1:6" ht="17.399999999999999">
      <c r="A8" s="40" t="s">
        <v>16</v>
      </c>
      <c r="B8" s="41" t="str">
        <f>HYPERLINK("https://codeforces.com/profile/Omargad","Omargad")</f>
        <v>Omargad</v>
      </c>
      <c r="C8" s="42" t="s">
        <v>17</v>
      </c>
      <c r="D8" s="43" t="s">
        <v>18</v>
      </c>
      <c r="E8" s="44">
        <v>10320</v>
      </c>
      <c r="F8" s="44">
        <v>3</v>
      </c>
    </row>
    <row r="9" spans="1:6" ht="17.399999999999999">
      <c r="A9" s="40" t="s">
        <v>35</v>
      </c>
      <c r="B9" s="41" t="str">
        <f>HYPERLINK("https://codeforces.com/profile/magedo99","magedo99")</f>
        <v>magedo99</v>
      </c>
      <c r="C9" s="42" t="s">
        <v>17</v>
      </c>
      <c r="D9" s="43" t="s">
        <v>18</v>
      </c>
      <c r="E9" s="44">
        <v>9737</v>
      </c>
      <c r="F9" s="44">
        <v>2</v>
      </c>
    </row>
    <row r="10" spans="1:6" ht="17.399999999999999">
      <c r="A10" s="40" t="s">
        <v>29</v>
      </c>
      <c r="B10" s="45" t="str">
        <f>HYPERLINK("https://codeforces.com/profile/Gh-","Gh-")</f>
        <v>Gh-</v>
      </c>
      <c r="C10" s="42" t="s">
        <v>30</v>
      </c>
      <c r="D10" s="43" t="s">
        <v>31</v>
      </c>
      <c r="E10" s="44">
        <v>9581</v>
      </c>
      <c r="F10" s="44">
        <v>2</v>
      </c>
    </row>
    <row r="11" spans="1:6" ht="17.399999999999999">
      <c r="A11" s="40" t="s">
        <v>71</v>
      </c>
      <c r="B11" s="45" t="str">
        <f>HYPERLINK("https://codeforces.com/profile/mariorafat171","mariorafat171")</f>
        <v>mariorafat171</v>
      </c>
      <c r="C11" s="42" t="s">
        <v>11</v>
      </c>
      <c r="D11" s="43" t="s">
        <v>14</v>
      </c>
      <c r="E11" s="44">
        <v>8647</v>
      </c>
      <c r="F11" s="44">
        <v>2</v>
      </c>
    </row>
    <row r="12" spans="1:6" ht="17.399999999999999">
      <c r="A12" s="40" t="s">
        <v>51</v>
      </c>
      <c r="B12" s="41" t="str">
        <f>HYPERLINK("https://codeforces.com/profile/Eman-Tamam","Eman-Tamam")</f>
        <v>Eman-Tamam</v>
      </c>
      <c r="C12" s="42" t="s">
        <v>43</v>
      </c>
      <c r="D12" s="43" t="s">
        <v>14</v>
      </c>
      <c r="E12" s="44">
        <v>8507</v>
      </c>
      <c r="F12" s="44">
        <v>2</v>
      </c>
    </row>
    <row r="13" spans="1:6" ht="17.399999999999999">
      <c r="A13" s="46" t="s">
        <v>42</v>
      </c>
      <c r="B13" s="41" t="str">
        <f>HYPERLINK("https://codeforces.com/profile/asmaa_hasan32","asmaa_hasan32")</f>
        <v>asmaa_hasan32</v>
      </c>
      <c r="C13" s="42" t="s">
        <v>43</v>
      </c>
      <c r="D13" s="43" t="s">
        <v>9</v>
      </c>
      <c r="E13" s="44">
        <v>8261</v>
      </c>
      <c r="F13" s="44">
        <v>2</v>
      </c>
    </row>
    <row r="14" spans="1:6" ht="17.399999999999999">
      <c r="A14" s="40" t="s">
        <v>45</v>
      </c>
      <c r="B14" s="41" t="str">
        <f>HYPERLINK("https://codeforces.com/profile/asmaa..abdelnasser","asmaa..abdelnasser")</f>
        <v>asmaa..abdelnasser</v>
      </c>
      <c r="C14" s="42" t="s">
        <v>46</v>
      </c>
      <c r="D14" s="43" t="s">
        <v>38</v>
      </c>
      <c r="E14" s="44">
        <v>8222</v>
      </c>
      <c r="F14" s="44">
        <v>2</v>
      </c>
    </row>
    <row r="15" spans="1:6" ht="17.399999999999999">
      <c r="A15" s="40" t="s">
        <v>26</v>
      </c>
      <c r="B15" s="41" t="str">
        <f>HYPERLINK("https://codeforces.com/profile/Uu_kh2","Uu_kh2")</f>
        <v>Uu_kh2</v>
      </c>
      <c r="C15" s="42" t="s">
        <v>27</v>
      </c>
      <c r="D15" s="43" t="s">
        <v>12</v>
      </c>
      <c r="E15" s="44">
        <v>8062</v>
      </c>
      <c r="F15" s="44">
        <v>2</v>
      </c>
    </row>
    <row r="16" spans="1:6" ht="17.399999999999999">
      <c r="A16" s="40" t="s">
        <v>19</v>
      </c>
      <c r="B16" s="41" t="str">
        <f>HYPERLINK("https://codeforces.com/profile/Aseer_elahzan","Aseer_elahzan")</f>
        <v>Aseer_elahzan</v>
      </c>
      <c r="C16" s="42" t="s">
        <v>20</v>
      </c>
      <c r="D16" s="43" t="s">
        <v>18</v>
      </c>
      <c r="E16" s="44">
        <v>7953</v>
      </c>
      <c r="F16" s="44">
        <v>2</v>
      </c>
    </row>
    <row r="17" spans="1:6" ht="17.399999999999999">
      <c r="A17" s="40" t="s">
        <v>80</v>
      </c>
      <c r="B17" s="41" t="str">
        <f>HYPERLINK("https://codeforces.com/profile/Maria_Ayman","Maria_Ayman")</f>
        <v>Maria_Ayman</v>
      </c>
      <c r="C17" s="42" t="s">
        <v>30</v>
      </c>
      <c r="D17" s="43" t="s">
        <v>31</v>
      </c>
      <c r="E17" s="44">
        <v>7843</v>
      </c>
      <c r="F17" s="44">
        <v>3</v>
      </c>
    </row>
    <row r="18" spans="1:6" ht="17.399999999999999">
      <c r="A18" s="40" t="s">
        <v>21</v>
      </c>
      <c r="B18" s="41" t="str">
        <f>HYPERLINK("https://codeforces.com/profile/MariamAdly","MariamAdly")</f>
        <v>MariamAdly</v>
      </c>
      <c r="C18" s="42" t="s">
        <v>22</v>
      </c>
      <c r="D18" s="43" t="s">
        <v>12</v>
      </c>
      <c r="E18" s="44">
        <v>7825</v>
      </c>
      <c r="F18" s="44">
        <v>2</v>
      </c>
    </row>
    <row r="19" spans="1:6" ht="17.399999999999999">
      <c r="A19" s="46" t="s">
        <v>36</v>
      </c>
      <c r="B19" s="41" t="str">
        <f>HYPERLINK("https://codeforces.com/profile/youssef_aboelghiet","youssef_aboelghiet")</f>
        <v>youssef_aboelghiet</v>
      </c>
      <c r="C19" s="42" t="s">
        <v>37</v>
      </c>
      <c r="D19" s="43" t="s">
        <v>38</v>
      </c>
      <c r="E19" s="44">
        <v>7737</v>
      </c>
      <c r="F19" s="44">
        <v>2</v>
      </c>
    </row>
    <row r="20" spans="1:6" ht="17.399999999999999">
      <c r="A20" s="40" t="s">
        <v>63</v>
      </c>
      <c r="B20" s="45" t="str">
        <f>HYPERLINK("https://codeforces.com/profile/bolaashraf229","bolaashraf229")</f>
        <v>bolaashraf229</v>
      </c>
      <c r="C20" s="42" t="s">
        <v>27</v>
      </c>
      <c r="D20" s="43" t="s">
        <v>38</v>
      </c>
      <c r="E20" s="44">
        <v>7710</v>
      </c>
      <c r="F20" s="44">
        <v>2</v>
      </c>
    </row>
    <row r="21" spans="1:6" ht="17.399999999999999">
      <c r="A21" s="40" t="s">
        <v>34</v>
      </c>
      <c r="B21" s="41" t="str">
        <f>HYPERLINK("https://codeforces.com/profile/tshahd733","tshahd733")</f>
        <v>tshahd733</v>
      </c>
      <c r="C21" s="42" t="s">
        <v>33</v>
      </c>
      <c r="D21" s="43" t="s">
        <v>25</v>
      </c>
      <c r="E21" s="44">
        <v>7535</v>
      </c>
      <c r="F21" s="44">
        <v>2</v>
      </c>
    </row>
    <row r="22" spans="1:6" ht="17.399999999999999">
      <c r="A22" s="46" t="s">
        <v>28</v>
      </c>
      <c r="B22" s="41" t="str">
        <f>HYPERLINK("https://codeforces.com/profile/AhmedGamal74","AhmedGamal74")</f>
        <v>AhmedGamal74</v>
      </c>
      <c r="C22" s="42" t="s">
        <v>11</v>
      </c>
      <c r="D22" s="43" t="s">
        <v>12</v>
      </c>
      <c r="E22" s="44">
        <v>7494</v>
      </c>
      <c r="F22" s="44">
        <v>2</v>
      </c>
    </row>
    <row r="23" spans="1:6" ht="17.399999999999999">
      <c r="A23" s="40" t="s">
        <v>70</v>
      </c>
      <c r="B23" s="41" t="str">
        <f>HYPERLINK("https://codeforces.com/profile/Abdo_Zaher","Abdo_Zaher")</f>
        <v>Abdo_Zaher</v>
      </c>
      <c r="C23" s="42" t="s">
        <v>8</v>
      </c>
      <c r="D23" s="43" t="s">
        <v>18</v>
      </c>
      <c r="E23" s="44">
        <v>7412</v>
      </c>
      <c r="F23" s="44">
        <v>2</v>
      </c>
    </row>
    <row r="24" spans="1:6" ht="17.399999999999999">
      <c r="A24" s="46" t="s">
        <v>50</v>
      </c>
      <c r="B24" s="45" t="str">
        <f>HYPERLINK("https://codeforces.com/profile/Elglaly","Elglaly")</f>
        <v>Elglaly</v>
      </c>
      <c r="C24" s="42" t="s">
        <v>37</v>
      </c>
      <c r="D24" s="43" t="s">
        <v>38</v>
      </c>
      <c r="E24" s="44">
        <v>7114</v>
      </c>
      <c r="F24" s="44">
        <v>2</v>
      </c>
    </row>
    <row r="25" spans="1:6" ht="17.399999999999999">
      <c r="A25" s="46" t="s">
        <v>49</v>
      </c>
      <c r="B25" s="45" t="str">
        <f>HYPERLINK("https://codeforces.com/profile/Adham1","Adham1")</f>
        <v>Adham1</v>
      </c>
      <c r="C25" s="42" t="s">
        <v>20</v>
      </c>
      <c r="D25" s="43" t="s">
        <v>18</v>
      </c>
      <c r="E25" s="44">
        <v>7024</v>
      </c>
      <c r="F25" s="44">
        <v>2</v>
      </c>
    </row>
    <row r="26" spans="1:6" ht="17.399999999999999">
      <c r="A26" s="40" t="s">
        <v>55</v>
      </c>
      <c r="B26" s="41" t="str">
        <f>HYPERLINK("https://codeforces.com/profile/hudamawood","hudamawood")</f>
        <v>hudamawood</v>
      </c>
      <c r="C26" s="42" t="s">
        <v>22</v>
      </c>
      <c r="D26" s="43" t="s">
        <v>12</v>
      </c>
      <c r="E26" s="44">
        <v>6850</v>
      </c>
      <c r="F26" s="44">
        <v>2</v>
      </c>
    </row>
    <row r="27" spans="1:6" ht="17.399999999999999">
      <c r="A27" s="40" t="s">
        <v>58</v>
      </c>
      <c r="B27" s="41" t="str">
        <f>HYPERLINK("https://codeforces.com/profile/amona","amona")</f>
        <v>amona</v>
      </c>
      <c r="C27" s="42" t="s">
        <v>43</v>
      </c>
      <c r="D27" s="43" t="s">
        <v>9</v>
      </c>
      <c r="E27" s="44">
        <v>6775</v>
      </c>
      <c r="F27" s="44">
        <v>2</v>
      </c>
    </row>
    <row r="28" spans="1:6" ht="17.399999999999999">
      <c r="A28" s="40" t="s">
        <v>59</v>
      </c>
      <c r="B28" s="45" t="str">
        <f>HYPERLINK("https://codeforces.com/profile/JannahAyman","JannahAyman")</f>
        <v>JannahAyman</v>
      </c>
      <c r="C28" s="42" t="s">
        <v>41</v>
      </c>
      <c r="D28" s="43" t="s">
        <v>31</v>
      </c>
      <c r="E28" s="44">
        <v>6492</v>
      </c>
      <c r="F28" s="44">
        <v>1</v>
      </c>
    </row>
    <row r="29" spans="1:6" ht="17.399999999999999">
      <c r="A29" s="46" t="s">
        <v>75</v>
      </c>
      <c r="B29" s="41" t="str">
        <f>HYPERLINK("https://codeforces.com/profile/KeroMaged","KeroMaged")</f>
        <v>KeroMaged</v>
      </c>
      <c r="C29" s="42" t="s">
        <v>11</v>
      </c>
      <c r="D29" s="43" t="s">
        <v>14</v>
      </c>
      <c r="E29" s="44">
        <v>6102</v>
      </c>
      <c r="F29" s="44">
        <v>2</v>
      </c>
    </row>
    <row r="30" spans="1:6" ht="17.399999999999999">
      <c r="A30" s="40" t="s">
        <v>68</v>
      </c>
      <c r="B30" s="45" t="str">
        <f>HYPERLINK("https://codeforces.com/profile/ahmed8626","ahmed8626")</f>
        <v>ahmed8626</v>
      </c>
      <c r="C30" s="42" t="s">
        <v>27</v>
      </c>
      <c r="D30" s="43" t="s">
        <v>12</v>
      </c>
      <c r="E30" s="44">
        <v>6081</v>
      </c>
      <c r="F30" s="44">
        <v>3</v>
      </c>
    </row>
    <row r="31" spans="1:6" ht="17.399999999999999">
      <c r="A31" s="40" t="s">
        <v>64</v>
      </c>
      <c r="B31" s="41" t="str">
        <f>HYPERLINK("https://codeforces.com/profile/Aliaaezz320","Aliaaezz320")</f>
        <v>Aliaaezz320</v>
      </c>
      <c r="C31" s="42" t="s">
        <v>41</v>
      </c>
      <c r="D31" s="43" t="s">
        <v>31</v>
      </c>
      <c r="E31" s="44">
        <v>6077</v>
      </c>
      <c r="F31" s="44">
        <v>2</v>
      </c>
    </row>
    <row r="32" spans="1:6" ht="17.399999999999999">
      <c r="A32" s="40" t="s">
        <v>56</v>
      </c>
      <c r="B32" s="41" t="str">
        <f>HYPERLINK("https://codeforces.com/profile/zinab-mohamed","zinab-mohamed")</f>
        <v>zinab-mohamed</v>
      </c>
      <c r="C32" s="42" t="s">
        <v>30</v>
      </c>
      <c r="D32" s="43" t="s">
        <v>57</v>
      </c>
      <c r="E32" s="44">
        <v>5936</v>
      </c>
      <c r="F32" s="44">
        <v>2</v>
      </c>
    </row>
    <row r="33" spans="1:6" ht="17.399999999999999">
      <c r="A33" s="40" t="s">
        <v>40</v>
      </c>
      <c r="B33" s="41" t="str">
        <f>HYPERLINK("https://codeforces.com/profile/Shahd1004","Shahd1004")</f>
        <v>Shahd1004</v>
      </c>
      <c r="C33" s="42" t="s">
        <v>41</v>
      </c>
      <c r="D33" s="43" t="s">
        <v>31</v>
      </c>
      <c r="E33" s="44">
        <v>5860</v>
      </c>
      <c r="F33" s="44">
        <v>1</v>
      </c>
    </row>
    <row r="34" spans="1:6" ht="17.399999999999999">
      <c r="A34" s="40" t="s">
        <v>39</v>
      </c>
      <c r="B34" s="45" t="str">
        <f>HYPERLINK("https://codeforces.com/profile/HatemHassan","HatemHassan")</f>
        <v>HatemHassan</v>
      </c>
      <c r="C34" s="42" t="s">
        <v>37</v>
      </c>
      <c r="D34" s="43" t="s">
        <v>38</v>
      </c>
      <c r="E34" s="44">
        <v>5789</v>
      </c>
      <c r="F34" s="44">
        <v>3</v>
      </c>
    </row>
    <row r="35" spans="1:6" ht="17.399999999999999">
      <c r="A35" s="40" t="s">
        <v>67</v>
      </c>
      <c r="B35" s="45" t="str">
        <f>HYPERLINK("https://codeforces.com/profile/M_A_","M_A_")</f>
        <v>M_A_</v>
      </c>
      <c r="C35" s="42" t="s">
        <v>22</v>
      </c>
      <c r="D35" s="43" t="s">
        <v>12</v>
      </c>
      <c r="E35" s="44">
        <v>5752</v>
      </c>
      <c r="F35" s="44">
        <v>2</v>
      </c>
    </row>
    <row r="36" spans="1:6" ht="17.399999999999999">
      <c r="A36" s="40" t="s">
        <v>48</v>
      </c>
      <c r="B36" s="41" t="str">
        <f>HYPERLINK("https://codeforces.com/profile/Shahd_Elkarn","Shahd_Elkarn")</f>
        <v>Shahd_Elkarn</v>
      </c>
      <c r="C36" s="42" t="s">
        <v>24</v>
      </c>
      <c r="D36" s="43" t="s">
        <v>25</v>
      </c>
      <c r="E36" s="44">
        <v>5732</v>
      </c>
      <c r="F36" s="44">
        <v>2</v>
      </c>
    </row>
    <row r="37" spans="1:6" ht="17.399999999999999">
      <c r="A37" s="40" t="s">
        <v>32</v>
      </c>
      <c r="B37" s="41" t="str">
        <f>HYPERLINK("https://codeforces.com/profile/_Eleven","_Eleven")</f>
        <v>_Eleven</v>
      </c>
      <c r="C37" s="42" t="s">
        <v>33</v>
      </c>
      <c r="D37" s="43" t="s">
        <v>25</v>
      </c>
      <c r="E37" s="44">
        <v>5519</v>
      </c>
      <c r="F37" s="44">
        <v>3</v>
      </c>
    </row>
    <row r="38" spans="1:6" ht="17.399999999999999">
      <c r="A38" s="40" t="s">
        <v>91</v>
      </c>
      <c r="B38" s="45" t="str">
        <f>HYPERLINK("https://codeforces.com/profile/ace_110","ace_110")</f>
        <v>ace_110</v>
      </c>
      <c r="C38" s="42" t="s">
        <v>24</v>
      </c>
      <c r="D38" s="43" t="s">
        <v>25</v>
      </c>
      <c r="E38" s="44">
        <v>5469</v>
      </c>
      <c r="F38" s="44">
        <v>2</v>
      </c>
    </row>
    <row r="39" spans="1:6" ht="17.399999999999999">
      <c r="A39" s="40" t="s">
        <v>62</v>
      </c>
      <c r="B39" s="41" t="str">
        <f>HYPERLINK("https://codeforces.com/profile/FatmaAlzhraaAlaa","FatmaAlzhraaAlaa")</f>
        <v>FatmaAlzhraaAlaa</v>
      </c>
      <c r="C39" s="42" t="s">
        <v>43</v>
      </c>
      <c r="D39" s="43" t="s">
        <v>9</v>
      </c>
      <c r="E39" s="44">
        <v>5459</v>
      </c>
      <c r="F39" s="44">
        <v>2</v>
      </c>
    </row>
    <row r="40" spans="1:6" ht="17.399999999999999">
      <c r="A40" s="40" t="s">
        <v>81</v>
      </c>
      <c r="B40" s="41" t="str">
        <f>HYPERLINK("https://codeforces.com/profile/hassanskary18","hassanskary18")</f>
        <v>hassanskary18</v>
      </c>
      <c r="C40" s="42" t="s">
        <v>8</v>
      </c>
      <c r="D40" s="43" t="s">
        <v>9</v>
      </c>
      <c r="E40" s="44">
        <v>5423</v>
      </c>
      <c r="F40" s="44">
        <v>2</v>
      </c>
    </row>
    <row r="41" spans="1:6" ht="17.399999999999999">
      <c r="A41" s="46" t="s">
        <v>69</v>
      </c>
      <c r="B41" s="41" t="str">
        <f>HYPERLINK("https://codeforces.com/profile/ZEUSxUP","ZEUSxUP")</f>
        <v>ZEUSxUP</v>
      </c>
      <c r="C41" s="42" t="s">
        <v>8</v>
      </c>
      <c r="D41" s="43" t="s">
        <v>18</v>
      </c>
      <c r="E41" s="44">
        <v>5413</v>
      </c>
      <c r="F41" s="44">
        <v>1</v>
      </c>
    </row>
    <row r="42" spans="1:6" ht="17.399999999999999">
      <c r="A42" s="40" t="s">
        <v>65</v>
      </c>
      <c r="B42" s="41" t="str">
        <f>HYPERLINK("https://codeforces.com/profile/WafaaMostafa","WafaaMostafa")</f>
        <v>WafaaMostafa</v>
      </c>
      <c r="C42" s="42" t="s">
        <v>22</v>
      </c>
      <c r="D42" s="43" t="s">
        <v>12</v>
      </c>
      <c r="E42" s="44">
        <v>5404</v>
      </c>
      <c r="F42" s="44">
        <v>2</v>
      </c>
    </row>
    <row r="43" spans="1:6" ht="17.399999999999999">
      <c r="A43" s="46" t="s">
        <v>44</v>
      </c>
      <c r="B43" s="45" t="str">
        <f>HYPERLINK("https://codeforces.com/profile/yasminehosny","yasminehosny")</f>
        <v>yasminehosny</v>
      </c>
      <c r="C43" s="42" t="s">
        <v>33</v>
      </c>
      <c r="D43" s="43" t="s">
        <v>25</v>
      </c>
      <c r="E43" s="44">
        <v>5383</v>
      </c>
      <c r="F43" s="44">
        <v>2</v>
      </c>
    </row>
    <row r="44" spans="1:6" ht="17.399999999999999">
      <c r="A44" s="40" t="s">
        <v>47</v>
      </c>
      <c r="B44" s="41" t="str">
        <f>HYPERLINK("https://codeforces.com/profile/fatmaaraf167","fatmaaraf167")</f>
        <v>fatmaaraf167</v>
      </c>
      <c r="C44" s="42" t="s">
        <v>33</v>
      </c>
      <c r="D44" s="43" t="s">
        <v>25</v>
      </c>
      <c r="E44" s="44">
        <v>5347</v>
      </c>
      <c r="F44" s="44">
        <v>2</v>
      </c>
    </row>
    <row r="45" spans="1:6" ht="17.399999999999999">
      <c r="A45" s="40" t="s">
        <v>76</v>
      </c>
      <c r="B45" s="41" t="str">
        <f>HYPERLINK("https://codeforces.com/profile/Nadia.Mostafa","Nadia.Mostafa")</f>
        <v>Nadia.Mostafa</v>
      </c>
      <c r="C45" s="42" t="s">
        <v>24</v>
      </c>
      <c r="D45" s="43" t="s">
        <v>25</v>
      </c>
      <c r="E45" s="44">
        <v>5344</v>
      </c>
      <c r="F45" s="44">
        <v>2</v>
      </c>
    </row>
    <row r="46" spans="1:6" ht="17.399999999999999">
      <c r="A46" s="40" t="s">
        <v>66</v>
      </c>
      <c r="B46" s="45" t="str">
        <f>HYPERLINK("https://codeforces.com/profile/alaa.ashraf228","alaa.ashraf228")</f>
        <v>alaa.ashraf228</v>
      </c>
      <c r="C46" s="42" t="s">
        <v>17</v>
      </c>
      <c r="D46" s="43" t="s">
        <v>18</v>
      </c>
      <c r="E46" s="44">
        <v>5290</v>
      </c>
      <c r="F46" s="44">
        <v>2</v>
      </c>
    </row>
    <row r="47" spans="1:6" ht="17.399999999999999">
      <c r="A47" s="46" t="s">
        <v>52</v>
      </c>
      <c r="B47" s="45" t="str">
        <f>HYPERLINK("https://codeforces.com/profile/maraimashraf907","maraimashraf907")</f>
        <v>maraimashraf907</v>
      </c>
      <c r="C47" s="42" t="s">
        <v>22</v>
      </c>
      <c r="D47" s="43" t="s">
        <v>31</v>
      </c>
      <c r="E47" s="44">
        <v>5281</v>
      </c>
      <c r="F47" s="44">
        <v>2</v>
      </c>
    </row>
    <row r="48" spans="1:6" ht="17.399999999999999">
      <c r="A48" s="40" t="s">
        <v>77</v>
      </c>
      <c r="B48" s="45" t="str">
        <f>HYPERLINK("https://codeforces.com/profile/abier__","abier__")</f>
        <v>abier__</v>
      </c>
      <c r="C48" s="42" t="s">
        <v>46</v>
      </c>
      <c r="D48" s="43" t="s">
        <v>38</v>
      </c>
      <c r="E48" s="44">
        <v>5164</v>
      </c>
      <c r="F48" s="44"/>
    </row>
    <row r="49" spans="1:6" ht="17.399999999999999">
      <c r="A49" s="40" t="s">
        <v>61</v>
      </c>
      <c r="B49" s="45" t="str">
        <f>HYPERLINK("https://codeforces.com/profile/Abdo_ali74","Abdo_ali74")</f>
        <v>Abdo_ali74</v>
      </c>
      <c r="C49" s="42" t="s">
        <v>37</v>
      </c>
      <c r="D49" s="43" t="s">
        <v>38</v>
      </c>
      <c r="E49" s="44">
        <v>5098</v>
      </c>
      <c r="F49" s="44">
        <v>3</v>
      </c>
    </row>
    <row r="50" spans="1:6" ht="17.399999999999999">
      <c r="A50" s="40" t="s">
        <v>53</v>
      </c>
      <c r="B50" s="41" t="str">
        <f>HYPERLINK("https://codeforces.com/profile/JoO_H_","JoO_H_")</f>
        <v>JoO_H_</v>
      </c>
      <c r="C50" s="42" t="s">
        <v>54</v>
      </c>
      <c r="D50" s="43" t="s">
        <v>14</v>
      </c>
      <c r="E50" s="44">
        <v>5000</v>
      </c>
      <c r="F50" s="44">
        <v>1</v>
      </c>
    </row>
    <row r="51" spans="1:6" ht="17.399999999999999">
      <c r="A51" s="40" t="s">
        <v>99</v>
      </c>
      <c r="B51" s="45" t="str">
        <f>HYPERLINK("https://codeforces.com/profile/Inochan","Inochan")</f>
        <v>Inochan</v>
      </c>
      <c r="C51" s="42" t="s">
        <v>73</v>
      </c>
      <c r="D51" s="43" t="s">
        <v>9</v>
      </c>
      <c r="E51" s="44">
        <v>4698</v>
      </c>
      <c r="F51" s="44">
        <v>2</v>
      </c>
    </row>
    <row r="52" spans="1:6" ht="17.399999999999999">
      <c r="A52" s="40" t="s">
        <v>78</v>
      </c>
      <c r="B52" s="41" t="str">
        <f>HYPERLINK("https://codeforces.com/profile/Asdallah","Asdallah")</f>
        <v>Asdallah</v>
      </c>
      <c r="C52" s="42" t="s">
        <v>27</v>
      </c>
      <c r="D52" s="43" t="s">
        <v>12</v>
      </c>
      <c r="E52" s="44">
        <v>4665</v>
      </c>
      <c r="F52" s="44">
        <v>2</v>
      </c>
    </row>
    <row r="53" spans="1:6" ht="17.399999999999999">
      <c r="A53" s="40" t="s">
        <v>72</v>
      </c>
      <c r="B53" s="45" t="str">
        <f>HYPERLINK("https://codeforces.com/profile/nabilahany02","nabilahany02")</f>
        <v>nabilahany02</v>
      </c>
      <c r="C53" s="42" t="s">
        <v>73</v>
      </c>
      <c r="D53" s="43" t="s">
        <v>9</v>
      </c>
      <c r="E53" s="44">
        <v>4566</v>
      </c>
      <c r="F53" s="44">
        <v>3</v>
      </c>
    </row>
    <row r="54" spans="1:6" ht="17.399999999999999">
      <c r="A54" s="40" t="s">
        <v>82</v>
      </c>
      <c r="B54" s="45" t="str">
        <f>HYPERLINK("https://codeforces.com/profile/ranaosama4264","ranaosama4264")</f>
        <v>ranaosama4264</v>
      </c>
      <c r="C54" s="42" t="s">
        <v>41</v>
      </c>
      <c r="D54" s="43" t="s">
        <v>31</v>
      </c>
      <c r="E54" s="44">
        <v>4533</v>
      </c>
      <c r="F54" s="44">
        <v>3</v>
      </c>
    </row>
    <row r="55" spans="1:6" ht="17.399999999999999">
      <c r="A55" s="40" t="s">
        <v>95</v>
      </c>
      <c r="B55" s="45" t="str">
        <f>HYPERLINK("https://codeforces.com/profile/makka588","makka588")</f>
        <v>makka588</v>
      </c>
      <c r="C55" s="42" t="s">
        <v>73</v>
      </c>
      <c r="D55" s="43" t="s">
        <v>9</v>
      </c>
      <c r="E55" s="44">
        <v>4521</v>
      </c>
      <c r="F55" s="44">
        <v>2</v>
      </c>
    </row>
    <row r="56" spans="1:6" ht="17.399999999999999">
      <c r="A56" s="46" t="s">
        <v>74</v>
      </c>
      <c r="B56" s="41" t="str">
        <f>HYPERLINK("https://codeforces.com/profile/hanaa_Elshreif","hanaa_Elshreif")</f>
        <v>hanaa_Elshreif</v>
      </c>
      <c r="C56" s="42" t="s">
        <v>30</v>
      </c>
      <c r="D56" s="43" t="s">
        <v>31</v>
      </c>
      <c r="E56" s="44">
        <v>4449</v>
      </c>
      <c r="F56" s="44">
        <v>2</v>
      </c>
    </row>
    <row r="57" spans="1:6" ht="17.399999999999999">
      <c r="A57" s="40" t="s">
        <v>83</v>
      </c>
      <c r="B57" s="45" t="str">
        <f>HYPERLINK("https://codeforces.com/profile/Safaamohammed9222","Safaamohammed9222")</f>
        <v>Safaamohammed9222</v>
      </c>
      <c r="C57" s="42" t="s">
        <v>22</v>
      </c>
      <c r="D57" s="43" t="s">
        <v>12</v>
      </c>
      <c r="E57" s="44">
        <v>4433</v>
      </c>
      <c r="F57" s="44">
        <v>2</v>
      </c>
    </row>
    <row r="58" spans="1:6" ht="17.399999999999999">
      <c r="A58" s="40" t="s">
        <v>60</v>
      </c>
      <c r="B58" s="45" t="str">
        <f>HYPERLINK("https://codeforces.com/profile/shhahd","shhahd")</f>
        <v>shhahd</v>
      </c>
      <c r="C58" s="42" t="s">
        <v>46</v>
      </c>
      <c r="D58" s="43" t="s">
        <v>38</v>
      </c>
      <c r="E58" s="44">
        <v>4372</v>
      </c>
      <c r="F58" s="44"/>
    </row>
    <row r="59" spans="1:6" ht="17.399999999999999">
      <c r="A59" s="40" t="s">
        <v>93</v>
      </c>
      <c r="B59" s="45" t="str">
        <f>HYPERLINK("https://codeforces.com/profile/RONIN.XR","RONIN.XR")</f>
        <v>RONIN.XR</v>
      </c>
      <c r="C59" s="42" t="s">
        <v>20</v>
      </c>
      <c r="D59" s="43" t="s">
        <v>18</v>
      </c>
      <c r="E59" s="44">
        <v>4368</v>
      </c>
      <c r="F59" s="44">
        <v>2</v>
      </c>
    </row>
    <row r="60" spans="1:6" ht="17.399999999999999">
      <c r="A60" s="40" t="s">
        <v>92</v>
      </c>
      <c r="B60" s="41" t="str">
        <f>HYPERLINK("https://codeforces.com/profile/Ashraf_Eladawy","Ashraf_Eladawy")</f>
        <v>Ashraf_Eladawy</v>
      </c>
      <c r="C60" s="42" t="s">
        <v>20</v>
      </c>
      <c r="D60" s="43" t="s">
        <v>18</v>
      </c>
      <c r="E60" s="44">
        <v>4297</v>
      </c>
      <c r="F60" s="44">
        <v>3</v>
      </c>
    </row>
    <row r="61" spans="1:6" ht="17.399999999999999">
      <c r="A61" s="40" t="s">
        <v>84</v>
      </c>
      <c r="B61" s="41" t="str">
        <f>HYPERLINK("https://codeforces.com/profile/Ahmednetxp","Ahmednetxp")</f>
        <v>Ahmednetxp</v>
      </c>
      <c r="C61" s="42" t="s">
        <v>54</v>
      </c>
      <c r="D61" s="43" t="s">
        <v>14</v>
      </c>
      <c r="E61" s="44">
        <v>4147</v>
      </c>
      <c r="F61" s="44">
        <v>1</v>
      </c>
    </row>
    <row r="62" spans="1:6" ht="17.399999999999999">
      <c r="A62" s="40" t="s">
        <v>85</v>
      </c>
      <c r="B62" s="45" t="str">
        <f>HYPERLINK("https://codeforces.com/profile/Yomna.M","Yomna.M")</f>
        <v>Yomna.M</v>
      </c>
      <c r="C62" s="42" t="s">
        <v>46</v>
      </c>
      <c r="D62" s="43" t="s">
        <v>38</v>
      </c>
      <c r="E62" s="44">
        <v>4086</v>
      </c>
      <c r="F62" s="44"/>
    </row>
    <row r="63" spans="1:6" ht="17.399999999999999">
      <c r="A63" s="46" t="s">
        <v>79</v>
      </c>
      <c r="B63" s="41" t="str">
        <f>HYPERLINK("https://codeforces.com/profile/_AAhhmmeedd","_AAhhmmeedd")</f>
        <v>_AAhhmmeedd</v>
      </c>
      <c r="C63" s="42" t="s">
        <v>54</v>
      </c>
      <c r="D63" s="43" t="s">
        <v>14</v>
      </c>
      <c r="E63" s="44">
        <v>4021</v>
      </c>
      <c r="F63" s="44">
        <v>1</v>
      </c>
    </row>
    <row r="64" spans="1:6" ht="17.399999999999999">
      <c r="A64" s="40" t="s">
        <v>89</v>
      </c>
      <c r="B64" s="45" t="str">
        <f>HYPERLINK("https://codeforces.com/profile/Marwamahmoud44","Marwamahmoud44")</f>
        <v>Marwamahmoud44</v>
      </c>
      <c r="C64" s="42" t="s">
        <v>73</v>
      </c>
      <c r="D64" s="43" t="s">
        <v>9</v>
      </c>
      <c r="E64" s="44">
        <v>3902</v>
      </c>
      <c r="F64" s="44">
        <v>2</v>
      </c>
    </row>
    <row r="65" spans="1:6" ht="17.399999999999999">
      <c r="A65" s="40" t="s">
        <v>87</v>
      </c>
      <c r="B65" s="45" t="str">
        <f>HYPERLINK("https://codeforces.com/profile/Programmer2022_","Programmer2022_")</f>
        <v>Programmer2022_</v>
      </c>
      <c r="C65" s="42" t="s">
        <v>46</v>
      </c>
      <c r="D65" s="43" t="s">
        <v>38</v>
      </c>
      <c r="E65" s="44">
        <v>3880</v>
      </c>
      <c r="F65" s="44">
        <v>2</v>
      </c>
    </row>
    <row r="66" spans="1:6" ht="17.399999999999999">
      <c r="A66" s="40" t="s">
        <v>86</v>
      </c>
      <c r="B66" s="45" t="str">
        <f>HYPERLINK("https://codeforces.com/profile/Shoshohamza786","Shoshohamza786")</f>
        <v>Shoshohamza786</v>
      </c>
      <c r="C66" s="42" t="s">
        <v>24</v>
      </c>
      <c r="D66" s="43" t="s">
        <v>25</v>
      </c>
      <c r="E66" s="44">
        <v>3846</v>
      </c>
      <c r="F66" s="44">
        <v>1</v>
      </c>
    </row>
    <row r="67" spans="1:6" ht="17.399999999999999">
      <c r="A67" s="40" t="s">
        <v>94</v>
      </c>
      <c r="B67" s="45" t="str">
        <f>HYPERLINK("https://codeforces.com/profile/Jessica_ayman2002","Jessica_ayman2002")</f>
        <v>Jessica_ayman2002</v>
      </c>
      <c r="C67" s="42" t="s">
        <v>73</v>
      </c>
      <c r="D67" s="43" t="s">
        <v>9</v>
      </c>
      <c r="E67" s="44">
        <v>3759</v>
      </c>
      <c r="F67" s="44">
        <v>2</v>
      </c>
    </row>
    <row r="68" spans="1:6" ht="17.399999999999999">
      <c r="A68" s="46" t="s">
        <v>88</v>
      </c>
      <c r="B68" s="45" t="str">
        <f>HYPERLINK("https://codeforces.com/profile/Rawan.Sotohy","Rawan.Sotohy")</f>
        <v>Rawan.Sotohy</v>
      </c>
      <c r="C68" s="42" t="s">
        <v>41</v>
      </c>
      <c r="D68" s="43" t="s">
        <v>31</v>
      </c>
      <c r="E68" s="44">
        <v>3740</v>
      </c>
      <c r="F68" s="44">
        <v>1</v>
      </c>
    </row>
    <row r="69" spans="1:6" ht="17.399999999999999">
      <c r="A69" s="40" t="s">
        <v>90</v>
      </c>
      <c r="B69" s="45" t="str">
        <f>HYPERLINK("https://codeforces.com/profile/A7med_Hamdy","A7med_Hamdy")</f>
        <v>A7med_Hamdy</v>
      </c>
      <c r="C69" s="42" t="s">
        <v>17</v>
      </c>
      <c r="D69" s="43" t="s">
        <v>18</v>
      </c>
      <c r="E69" s="44">
        <v>3727</v>
      </c>
      <c r="F69" s="44">
        <v>2</v>
      </c>
    </row>
    <row r="70" spans="1:6" ht="17.399999999999999">
      <c r="A70" s="40" t="s">
        <v>96</v>
      </c>
      <c r="B70" s="45" t="str">
        <f>HYPERLINK("https://codeforces.com/profile/Sohila2","Sohila2")</f>
        <v>Sohila2</v>
      </c>
      <c r="C70" s="42" t="s">
        <v>30</v>
      </c>
      <c r="D70" s="43" t="s">
        <v>31</v>
      </c>
      <c r="E70" s="44">
        <v>3448</v>
      </c>
      <c r="F70" s="44">
        <v>1</v>
      </c>
    </row>
    <row r="71" spans="1:6" ht="17.399999999999999">
      <c r="A71" s="40" t="s">
        <v>97</v>
      </c>
      <c r="B71" s="45" t="str">
        <f>HYPERLINK("https://codeforces.com/profile/Sherry_103","Sherry_103")</f>
        <v>Sherry_103</v>
      </c>
      <c r="C71" s="42" t="s">
        <v>33</v>
      </c>
      <c r="D71" s="43" t="s">
        <v>25</v>
      </c>
      <c r="E71" s="44">
        <v>3445</v>
      </c>
      <c r="F71" s="44">
        <v>2</v>
      </c>
    </row>
    <row r="72" spans="1:6" ht="17.399999999999999">
      <c r="A72" s="40" t="s">
        <v>98</v>
      </c>
      <c r="B72" s="45" t="str">
        <f>HYPERLINK("https://codeforces.com/profile/Mohmedalassal","Mohmedalassal")</f>
        <v>Mohmedalassal</v>
      </c>
      <c r="C72" s="42" t="s">
        <v>54</v>
      </c>
      <c r="D72" s="43" t="s">
        <v>14</v>
      </c>
      <c r="E72" s="44">
        <v>3357</v>
      </c>
      <c r="F72" s="44">
        <v>2</v>
      </c>
    </row>
    <row r="73" spans="1:6" ht="17.399999999999999">
      <c r="A73" s="40" t="s">
        <v>100</v>
      </c>
      <c r="B73" s="45" t="str">
        <f>HYPERLINK("https://codeforces.com/profile/EsraaHussien","EsraaHussien")</f>
        <v>EsraaHussien</v>
      </c>
      <c r="C73" s="42" t="s">
        <v>43</v>
      </c>
      <c r="D73" s="43" t="s">
        <v>14</v>
      </c>
      <c r="E73" s="44">
        <v>3175</v>
      </c>
      <c r="F73" s="44">
        <v>2</v>
      </c>
    </row>
  </sheetData>
  <mergeCells count="1">
    <mergeCell ref="A1:F1"/>
  </mergeCells>
  <hyperlinks>
    <hyperlink ref="D3" location="'3'!A1" display="Sheet 3"/>
    <hyperlink ref="D4" location="'6'!A1" display="Sheet 6"/>
    <hyperlink ref="D5" location="'2'!A1" display="Sheet 2"/>
    <hyperlink ref="D6" location="'4'!A1" display="Sheet 4"/>
    <hyperlink ref="D7" location="'3'!A1" display="Sheet 3"/>
    <hyperlink ref="D8" location="'5'!A1" display="Sheet 5"/>
    <hyperlink ref="D9" location="'5'!A1" display="Sheet 5"/>
    <hyperlink ref="D10" location="'7'!A1" display="Sheet 7"/>
    <hyperlink ref="D11" location="'3'!A1" display="Sheet 3"/>
    <hyperlink ref="D12" location="'3'!A1" display="Sheet 3"/>
    <hyperlink ref="D13" location="'4'!A1" display="Sheet 4"/>
    <hyperlink ref="D14" location="'1'!A1" display="Sheet 1"/>
    <hyperlink ref="D15" location="'2'!A1" display="Sheet 2"/>
    <hyperlink ref="D16" location="'5'!A1" display="Sheet 5"/>
    <hyperlink ref="D17" location="'7'!A1" display="Sheet 7"/>
    <hyperlink ref="D18" location="'2'!A1" display="Sheet 2"/>
    <hyperlink ref="D19" location="'1'!A1" display="Sheet 1"/>
    <hyperlink ref="D20" location="'1'!A1" display="Sheet 1"/>
    <hyperlink ref="D21" location="'6'!A1" display="Sheet 6"/>
    <hyperlink ref="D22" location="'2'!A1" display="Sheet 2"/>
    <hyperlink ref="D23" location="'5'!A1" display="Sheet 5"/>
    <hyperlink ref="D24" location="'1'!A1" display="Sheet 1"/>
    <hyperlink ref="D25" location="'5'!A1" display="Sheet 5"/>
    <hyperlink ref="D26" location="'2'!A1" display="Sheet 2"/>
    <hyperlink ref="D27" location="'4'!A1" display="Sheet 4"/>
    <hyperlink ref="D28" location="'7'!A1" display="Sheet 7"/>
    <hyperlink ref="D29" location="'3'!A1" display="Sheet 3"/>
    <hyperlink ref="D30" location="'2'!A1" display="Sheet 2"/>
    <hyperlink ref="D31" location="'7'!A1" display="Sheet 7"/>
    <hyperlink ref="D32" location="'8'!A1" display="Sheet 8"/>
    <hyperlink ref="D33" location="'7'!A1" display="Sheet 7"/>
    <hyperlink ref="D34" location="'1'!A1" display="Sheet 1"/>
    <hyperlink ref="D35" location="'2'!A1" display="Sheet 2"/>
    <hyperlink ref="D36" location="'6'!A1" display="Sheet 6"/>
    <hyperlink ref="D37" location="'6'!A1" display="Sheet 6"/>
    <hyperlink ref="D38" location="'6'!A1" display="Sheet 6"/>
    <hyperlink ref="D39" location="'4'!A1" display="Sheet 4"/>
    <hyperlink ref="D40" location="'4'!A1" display="Sheet 4"/>
    <hyperlink ref="D41" location="'5'!A1" display="Sheet 5"/>
    <hyperlink ref="D42" location="'2'!A1" display="Sheet 2"/>
    <hyperlink ref="D43" location="'6'!A1" display="Sheet 6"/>
    <hyperlink ref="D44" location="'6'!A1" display="Sheet 6"/>
    <hyperlink ref="D45" location="'6'!A1" display="Sheet 6"/>
    <hyperlink ref="D46" location="'5'!A1" display="Sheet 5"/>
    <hyperlink ref="D47" location="'7'!A1" display="Sheet 7"/>
    <hyperlink ref="D48" location="'1'!A1" display="Sheet 1"/>
    <hyperlink ref="D49" location="'1'!A1" display="Sheet 1"/>
    <hyperlink ref="D50" location="'3'!A1" display="Sheet 3"/>
    <hyperlink ref="D51" location="'4'!A1" display="Sheet 4"/>
    <hyperlink ref="D52" location="'2'!A1" display="Sheet 2"/>
    <hyperlink ref="D53" location="'4'!A1" display="Sheet 4"/>
    <hyperlink ref="D54" location="'7'!A1" display="Sheet 7"/>
    <hyperlink ref="D55" location="'4'!A1" display="Sheet 4"/>
    <hyperlink ref="D56" location="'7'!A1" display="Sheet 7"/>
    <hyperlink ref="D57" location="'2'!A1" display="Sheet 2"/>
    <hyperlink ref="D58" location="'1'!A1" display="Sheet 1"/>
    <hyperlink ref="D59" location="'5'!A1" display="Sheet 5"/>
    <hyperlink ref="D60" location="'5'!A1" display="Sheet 5"/>
    <hyperlink ref="D61" location="'3'!A1" display="Sheet 3"/>
    <hyperlink ref="D62" location="'1'!A1" display="Sheet 1"/>
    <hyperlink ref="D63" location="'3'!A1" display="Sheet 3"/>
    <hyperlink ref="D64" location="'4'!A1" display="Sheet 4"/>
    <hyperlink ref="D65" location="'1'!A1" display="Sheet 1"/>
    <hyperlink ref="D66" location="'6'!A1" display="Sheet 6"/>
    <hyperlink ref="D67" location="'4'!A1" display="Sheet 4"/>
    <hyperlink ref="D68" location="'7'!A1" display="Sheet 7"/>
    <hyperlink ref="D69" location="'5'!A1" display="Sheet 5"/>
    <hyperlink ref="D70" location="'7'!A1" display="Sheet 7"/>
    <hyperlink ref="D71" location="'6'!A1" display="Sheet 6"/>
    <hyperlink ref="D72" location="'3'!A1" display="Sheet 3"/>
    <hyperlink ref="D73" location="'3'!A1" display="Sheet 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C1113"/>
  <sheetViews>
    <sheetView workbookViewId="0"/>
  </sheetViews>
  <sheetFormatPr defaultColWidth="12.6640625" defaultRowHeight="15.75" customHeight="1"/>
  <cols>
    <col min="1" max="1" width="32.33203125" customWidth="1"/>
    <col min="2" max="2" width="12" customWidth="1"/>
    <col min="3" max="3" width="22.33203125" customWidth="1"/>
  </cols>
  <sheetData>
    <row r="1" spans="1:3">
      <c r="A1" s="47" t="s">
        <v>2</v>
      </c>
      <c r="B1" s="48" t="s">
        <v>103</v>
      </c>
      <c r="C1" s="47" t="s">
        <v>3</v>
      </c>
    </row>
    <row r="2" spans="1:3" ht="15.75" customHeight="1">
      <c r="A2" s="49" t="s">
        <v>104</v>
      </c>
      <c r="B2" s="50">
        <v>10</v>
      </c>
      <c r="C2" s="51" t="s">
        <v>17</v>
      </c>
    </row>
    <row r="3" spans="1:3" ht="15.75" customHeight="1">
      <c r="A3" s="52" t="s">
        <v>105</v>
      </c>
      <c r="B3" s="53">
        <v>10</v>
      </c>
      <c r="C3" s="54" t="s">
        <v>17</v>
      </c>
    </row>
    <row r="4" spans="1:3" ht="15.75" customHeight="1">
      <c r="A4" s="52" t="s">
        <v>106</v>
      </c>
      <c r="B4" s="53">
        <v>10</v>
      </c>
      <c r="C4" s="54" t="s">
        <v>17</v>
      </c>
    </row>
    <row r="5" spans="1:3" ht="15.75" customHeight="1">
      <c r="A5" s="54" t="s">
        <v>107</v>
      </c>
      <c r="B5" s="53">
        <v>10</v>
      </c>
      <c r="C5" s="54" t="s">
        <v>30</v>
      </c>
    </row>
    <row r="6" spans="1:3" ht="15.75" customHeight="1">
      <c r="A6" s="54" t="s">
        <v>108</v>
      </c>
      <c r="B6" s="53">
        <v>20</v>
      </c>
      <c r="C6" s="54" t="s">
        <v>54</v>
      </c>
    </row>
    <row r="7" spans="1:3" ht="15.75" customHeight="1">
      <c r="A7" s="54" t="s">
        <v>109</v>
      </c>
      <c r="B7" s="53">
        <v>25</v>
      </c>
      <c r="C7" s="54" t="s">
        <v>54</v>
      </c>
    </row>
    <row r="8" spans="1:3" ht="15.75" customHeight="1">
      <c r="A8" s="55" t="s">
        <v>110</v>
      </c>
      <c r="B8" s="53">
        <v>50</v>
      </c>
      <c r="C8" s="55" t="s">
        <v>20</v>
      </c>
    </row>
    <row r="9" spans="1:3" ht="15.75" customHeight="1">
      <c r="A9" s="56" t="s">
        <v>111</v>
      </c>
      <c r="B9" s="50">
        <v>20</v>
      </c>
      <c r="C9" s="56" t="s">
        <v>24</v>
      </c>
    </row>
    <row r="10" spans="1:3" ht="15.75" customHeight="1">
      <c r="A10" s="57" t="s">
        <v>104</v>
      </c>
      <c r="B10" s="53">
        <v>40</v>
      </c>
      <c r="C10" s="55" t="s">
        <v>17</v>
      </c>
    </row>
    <row r="11" spans="1:3" ht="15.75" customHeight="1">
      <c r="A11" s="58" t="s">
        <v>105</v>
      </c>
      <c r="B11" s="50">
        <v>30</v>
      </c>
      <c r="C11" s="56" t="s">
        <v>17</v>
      </c>
    </row>
    <row r="12" spans="1:3" ht="15.75" customHeight="1">
      <c r="A12" s="58" t="s">
        <v>112</v>
      </c>
      <c r="B12" s="50">
        <v>30</v>
      </c>
      <c r="C12" s="56" t="s">
        <v>17</v>
      </c>
    </row>
    <row r="13" spans="1:3" ht="15.75" customHeight="1">
      <c r="A13" s="54" t="s">
        <v>113</v>
      </c>
      <c r="B13" s="53">
        <v>5</v>
      </c>
      <c r="C13" s="54" t="s">
        <v>73</v>
      </c>
    </row>
    <row r="14" spans="1:3" ht="15.75" customHeight="1">
      <c r="A14" s="55" t="s">
        <v>114</v>
      </c>
      <c r="B14" s="53">
        <v>15</v>
      </c>
      <c r="C14" s="55" t="s">
        <v>73</v>
      </c>
    </row>
    <row r="15" spans="1:3" ht="15.75" customHeight="1">
      <c r="A15" s="56" t="s">
        <v>115</v>
      </c>
      <c r="B15" s="50">
        <v>5</v>
      </c>
      <c r="C15" s="56" t="s">
        <v>73</v>
      </c>
    </row>
    <row r="16" spans="1:3" ht="15.75" customHeight="1">
      <c r="A16" s="59" t="s">
        <v>116</v>
      </c>
      <c r="B16" s="50">
        <v>15</v>
      </c>
      <c r="C16" s="59" t="s">
        <v>73</v>
      </c>
    </row>
    <row r="17" spans="1:3" ht="15.75" customHeight="1">
      <c r="A17" s="60" t="s">
        <v>117</v>
      </c>
      <c r="B17" s="53">
        <v>15</v>
      </c>
      <c r="C17" s="55" t="s">
        <v>46</v>
      </c>
    </row>
    <row r="18" spans="1:3" ht="15.75" customHeight="1">
      <c r="A18" s="54" t="s">
        <v>118</v>
      </c>
      <c r="B18" s="53">
        <v>20</v>
      </c>
      <c r="C18" s="61" t="s">
        <v>119</v>
      </c>
    </row>
    <row r="19" spans="1:3" ht="15.75" customHeight="1">
      <c r="A19" s="54" t="s">
        <v>120</v>
      </c>
      <c r="B19" s="53">
        <v>45</v>
      </c>
      <c r="C19" s="61" t="s">
        <v>121</v>
      </c>
    </row>
    <row r="20" spans="1:3" ht="15.75" customHeight="1">
      <c r="A20" s="54" t="s">
        <v>122</v>
      </c>
      <c r="B20" s="53">
        <v>45</v>
      </c>
      <c r="C20" s="61" t="s">
        <v>121</v>
      </c>
    </row>
    <row r="21" spans="1:3" ht="15.75" customHeight="1">
      <c r="A21" s="54" t="s">
        <v>123</v>
      </c>
      <c r="B21" s="53">
        <v>10</v>
      </c>
      <c r="C21" s="54" t="s">
        <v>46</v>
      </c>
    </row>
    <row r="22" spans="1:3" ht="15.75" customHeight="1">
      <c r="A22" s="62" t="s">
        <v>124</v>
      </c>
      <c r="B22" s="63">
        <v>610</v>
      </c>
      <c r="C22" s="62" t="s">
        <v>41</v>
      </c>
    </row>
    <row r="23" spans="1:3" ht="15.75" customHeight="1">
      <c r="A23" s="62" t="s">
        <v>125</v>
      </c>
      <c r="B23" s="63">
        <v>400</v>
      </c>
      <c r="C23" s="62" t="s">
        <v>41</v>
      </c>
    </row>
    <row r="24" spans="1:3" ht="15.75" customHeight="1">
      <c r="A24" s="62" t="s">
        <v>126</v>
      </c>
      <c r="B24" s="63">
        <v>270</v>
      </c>
      <c r="C24" s="62" t="s">
        <v>41</v>
      </c>
    </row>
    <row r="25" spans="1:3" ht="15.75" customHeight="1">
      <c r="A25" s="62" t="s">
        <v>127</v>
      </c>
      <c r="B25" s="63">
        <v>150</v>
      </c>
      <c r="C25" s="62" t="s">
        <v>128</v>
      </c>
    </row>
    <row r="26" spans="1:3" ht="15.75" customHeight="1">
      <c r="A26" s="56" t="s">
        <v>129</v>
      </c>
      <c r="B26" s="50">
        <v>10</v>
      </c>
      <c r="C26" s="56" t="s">
        <v>20</v>
      </c>
    </row>
    <row r="27" spans="1:3" ht="15.75" customHeight="1">
      <c r="A27" s="58" t="s">
        <v>104</v>
      </c>
      <c r="B27" s="50">
        <v>30</v>
      </c>
      <c r="C27" s="51" t="s">
        <v>17</v>
      </c>
    </row>
    <row r="28" spans="1:3" ht="15.75" customHeight="1">
      <c r="A28" s="58" t="s">
        <v>106</v>
      </c>
      <c r="B28" s="50">
        <v>30</v>
      </c>
      <c r="C28" s="51" t="s">
        <v>17</v>
      </c>
    </row>
    <row r="29" spans="1:3" ht="15.75" customHeight="1">
      <c r="A29" s="58" t="s">
        <v>112</v>
      </c>
      <c r="B29" s="50">
        <v>-20</v>
      </c>
      <c r="C29" s="51" t="s">
        <v>17</v>
      </c>
    </row>
    <row r="30" spans="1:3" ht="19.8">
      <c r="A30" s="57" t="s">
        <v>130</v>
      </c>
      <c r="B30" s="53">
        <v>-50</v>
      </c>
      <c r="C30" s="55" t="s">
        <v>17</v>
      </c>
    </row>
    <row r="31" spans="1:3" ht="19.8">
      <c r="A31" s="57" t="s">
        <v>131</v>
      </c>
      <c r="B31" s="53">
        <v>-50</v>
      </c>
      <c r="C31" s="55" t="s">
        <v>17</v>
      </c>
    </row>
    <row r="32" spans="1:3" ht="19.8">
      <c r="A32" s="64" t="s">
        <v>132</v>
      </c>
      <c r="B32" s="53">
        <v>-50</v>
      </c>
      <c r="C32" s="55" t="s">
        <v>17</v>
      </c>
    </row>
    <row r="33" spans="1:3" ht="19.8">
      <c r="A33" s="65" t="s">
        <v>133</v>
      </c>
      <c r="B33" s="53">
        <v>-20</v>
      </c>
      <c r="C33" s="54" t="s">
        <v>54</v>
      </c>
    </row>
    <row r="34" spans="1:3" ht="19.8">
      <c r="A34" s="55" t="s">
        <v>134</v>
      </c>
      <c r="B34" s="66">
        <v>25</v>
      </c>
      <c r="C34" s="55" t="s">
        <v>135</v>
      </c>
    </row>
    <row r="35" spans="1:3" ht="19.8">
      <c r="A35" s="55" t="s">
        <v>136</v>
      </c>
      <c r="B35" s="66">
        <v>30</v>
      </c>
      <c r="C35" s="55" t="s">
        <v>135</v>
      </c>
    </row>
    <row r="36" spans="1:3" ht="19.8">
      <c r="A36" s="55" t="s">
        <v>137</v>
      </c>
      <c r="B36" s="53">
        <v>10</v>
      </c>
      <c r="C36" s="57"/>
    </row>
    <row r="37" spans="1:3" ht="19.8">
      <c r="A37" s="55" t="s">
        <v>138</v>
      </c>
      <c r="B37" s="53">
        <v>20</v>
      </c>
      <c r="C37" s="55" t="s">
        <v>20</v>
      </c>
    </row>
    <row r="38" spans="1:3" ht="19.8">
      <c r="A38" s="55" t="s">
        <v>139</v>
      </c>
      <c r="B38" s="66">
        <v>30</v>
      </c>
      <c r="C38" s="55" t="s">
        <v>140</v>
      </c>
    </row>
    <row r="39" spans="1:3" ht="19.8">
      <c r="A39" s="55" t="s">
        <v>141</v>
      </c>
      <c r="B39" s="53">
        <v>30</v>
      </c>
      <c r="C39" s="55" t="s">
        <v>140</v>
      </c>
    </row>
    <row r="40" spans="1:3" ht="19.8">
      <c r="A40" s="55" t="s">
        <v>142</v>
      </c>
      <c r="B40" s="53">
        <v>50</v>
      </c>
      <c r="C40" s="55" t="s">
        <v>20</v>
      </c>
    </row>
    <row r="41" spans="1:3" ht="19.8">
      <c r="A41" s="55" t="s">
        <v>143</v>
      </c>
      <c r="B41" s="66">
        <v>10</v>
      </c>
      <c r="C41" s="55" t="s">
        <v>30</v>
      </c>
    </row>
    <row r="42" spans="1:3" ht="19.8">
      <c r="A42" s="55" t="s">
        <v>144</v>
      </c>
      <c r="B42" s="66">
        <v>10</v>
      </c>
      <c r="C42" s="55" t="s">
        <v>30</v>
      </c>
    </row>
    <row r="43" spans="1:3" ht="19.8">
      <c r="A43" s="55" t="s">
        <v>145</v>
      </c>
      <c r="B43" s="53">
        <v>50</v>
      </c>
      <c r="C43" s="55" t="s">
        <v>146</v>
      </c>
    </row>
    <row r="44" spans="1:3" ht="19.8">
      <c r="A44" s="55" t="s">
        <v>133</v>
      </c>
      <c r="B44" s="53">
        <v>-20</v>
      </c>
      <c r="C44" s="55" t="s">
        <v>54</v>
      </c>
    </row>
    <row r="45" spans="1:3" ht="19.8">
      <c r="A45" s="57" t="s">
        <v>147</v>
      </c>
      <c r="B45" s="67">
        <v>100</v>
      </c>
      <c r="C45" s="57" t="s">
        <v>148</v>
      </c>
    </row>
    <row r="46" spans="1:3" ht="19.8">
      <c r="A46" s="57" t="s">
        <v>149</v>
      </c>
      <c r="B46" s="68">
        <v>100</v>
      </c>
      <c r="C46" s="57" t="s">
        <v>148</v>
      </c>
    </row>
    <row r="47" spans="1:3" ht="19.8">
      <c r="A47" s="57" t="s">
        <v>150</v>
      </c>
      <c r="B47" s="53">
        <v>-50</v>
      </c>
      <c r="C47" s="57" t="s">
        <v>148</v>
      </c>
    </row>
    <row r="48" spans="1:3" ht="19.8">
      <c r="A48" s="52" t="s">
        <v>151</v>
      </c>
      <c r="B48" s="53">
        <v>-50</v>
      </c>
      <c r="C48" s="52" t="s">
        <v>148</v>
      </c>
    </row>
    <row r="49" spans="1:3" ht="19.8">
      <c r="A49" s="52" t="s">
        <v>111</v>
      </c>
      <c r="B49" s="67">
        <v>60</v>
      </c>
      <c r="C49" s="52" t="s">
        <v>24</v>
      </c>
    </row>
    <row r="50" spans="1:3" ht="19.8">
      <c r="A50" s="52" t="s">
        <v>152</v>
      </c>
      <c r="B50" s="53">
        <v>-100</v>
      </c>
      <c r="C50" s="52" t="s">
        <v>153</v>
      </c>
    </row>
    <row r="51" spans="1:3" ht="19.8">
      <c r="A51" s="52" t="s">
        <v>154</v>
      </c>
      <c r="B51" s="67">
        <v>65</v>
      </c>
      <c r="C51" s="52" t="s">
        <v>155</v>
      </c>
    </row>
    <row r="52" spans="1:3" ht="19.8">
      <c r="A52" s="52" t="s">
        <v>156</v>
      </c>
      <c r="B52" s="68">
        <v>35</v>
      </c>
      <c r="C52" s="52" t="s">
        <v>155</v>
      </c>
    </row>
    <row r="53" spans="1:3" ht="19.8">
      <c r="A53" s="52" t="s">
        <v>157</v>
      </c>
      <c r="B53" s="68">
        <v>40</v>
      </c>
      <c r="C53" s="52" t="s">
        <v>24</v>
      </c>
    </row>
    <row r="54" spans="1:3" ht="19.8">
      <c r="A54" s="57" t="s">
        <v>112</v>
      </c>
      <c r="B54" s="67">
        <v>50</v>
      </c>
      <c r="C54" s="57" t="s">
        <v>158</v>
      </c>
    </row>
    <row r="55" spans="1:3" ht="19.8">
      <c r="A55" s="52" t="s">
        <v>106</v>
      </c>
      <c r="B55" s="67">
        <v>50</v>
      </c>
      <c r="C55" s="52" t="s">
        <v>158</v>
      </c>
    </row>
    <row r="56" spans="1:3" ht="19.8">
      <c r="A56" s="52" t="s">
        <v>104</v>
      </c>
      <c r="B56" s="67">
        <v>30</v>
      </c>
      <c r="C56" s="52" t="s">
        <v>158</v>
      </c>
    </row>
    <row r="57" spans="1:3" ht="19.8">
      <c r="A57" s="52" t="s">
        <v>105</v>
      </c>
      <c r="B57" s="68">
        <v>30</v>
      </c>
      <c r="C57" s="52" t="s">
        <v>158</v>
      </c>
    </row>
    <row r="58" spans="1:3" ht="19.8">
      <c r="A58" s="52" t="s">
        <v>159</v>
      </c>
      <c r="B58" s="53">
        <v>-350</v>
      </c>
      <c r="C58" s="52" t="s">
        <v>155</v>
      </c>
    </row>
    <row r="59" spans="1:3" ht="19.8">
      <c r="A59" s="57" t="s">
        <v>160</v>
      </c>
      <c r="B59" s="53">
        <v>-340</v>
      </c>
      <c r="C59" s="52" t="s">
        <v>155</v>
      </c>
    </row>
    <row r="60" spans="1:3" ht="19.8">
      <c r="A60" s="57" t="s">
        <v>123</v>
      </c>
      <c r="B60" s="68">
        <v>30</v>
      </c>
      <c r="C60" s="57" t="s">
        <v>155</v>
      </c>
    </row>
    <row r="61" spans="1:3" ht="19.8">
      <c r="A61" s="57" t="s">
        <v>161</v>
      </c>
      <c r="B61" s="68">
        <v>20</v>
      </c>
      <c r="C61" s="57" t="s">
        <v>24</v>
      </c>
    </row>
    <row r="62" spans="1:3" ht="19.8">
      <c r="A62" s="57" t="s">
        <v>162</v>
      </c>
      <c r="B62" s="68">
        <v>20</v>
      </c>
      <c r="C62" s="57" t="s">
        <v>24</v>
      </c>
    </row>
    <row r="63" spans="1:3" ht="19.8">
      <c r="A63" s="57" t="s">
        <v>129</v>
      </c>
      <c r="B63" s="53">
        <v>-585</v>
      </c>
      <c r="C63" s="57" t="s">
        <v>20</v>
      </c>
    </row>
    <row r="64" spans="1:3" ht="19.8">
      <c r="A64" s="57" t="s">
        <v>145</v>
      </c>
      <c r="B64" s="68">
        <v>50</v>
      </c>
      <c r="C64" s="57" t="s">
        <v>153</v>
      </c>
    </row>
    <row r="65" spans="1:3" ht="19.8">
      <c r="A65" s="57" t="s">
        <v>163</v>
      </c>
      <c r="B65" s="53">
        <v>-20</v>
      </c>
      <c r="C65" s="57" t="s">
        <v>164</v>
      </c>
    </row>
    <row r="66" spans="1:3" ht="19.8">
      <c r="A66" s="57" t="s">
        <v>165</v>
      </c>
      <c r="B66" s="53">
        <v>-20</v>
      </c>
      <c r="C66" s="57" t="s">
        <v>164</v>
      </c>
    </row>
    <row r="67" spans="1:3" ht="19.8">
      <c r="A67" s="57" t="s">
        <v>166</v>
      </c>
      <c r="B67" s="53">
        <v>-20</v>
      </c>
      <c r="C67" s="57" t="s">
        <v>164</v>
      </c>
    </row>
    <row r="68" spans="1:3" ht="19.8">
      <c r="A68" s="57" t="s">
        <v>167</v>
      </c>
      <c r="B68" s="68">
        <v>100</v>
      </c>
      <c r="C68" s="57" t="s">
        <v>168</v>
      </c>
    </row>
    <row r="69" spans="1:3" ht="19.8">
      <c r="A69" s="57" t="s">
        <v>107</v>
      </c>
      <c r="B69" s="68">
        <v>100</v>
      </c>
      <c r="C69" s="57" t="s">
        <v>164</v>
      </c>
    </row>
    <row r="70" spans="1:3" ht="19.8">
      <c r="A70" s="57" t="s">
        <v>169</v>
      </c>
      <c r="B70" s="53">
        <v>-20</v>
      </c>
      <c r="C70" s="57" t="s">
        <v>164</v>
      </c>
    </row>
    <row r="71" spans="1:3" ht="19.8">
      <c r="A71" s="57" t="s">
        <v>170</v>
      </c>
      <c r="B71" s="67">
        <v>50</v>
      </c>
      <c r="C71" s="57" t="s">
        <v>164</v>
      </c>
    </row>
    <row r="72" spans="1:3" ht="19.8">
      <c r="A72" s="57" t="s">
        <v>171</v>
      </c>
      <c r="B72" s="67">
        <v>100</v>
      </c>
      <c r="C72" s="57" t="s">
        <v>172</v>
      </c>
    </row>
    <row r="73" spans="1:3" ht="19.8">
      <c r="A73" s="57" t="s">
        <v>163</v>
      </c>
      <c r="B73" s="53">
        <v>-20</v>
      </c>
      <c r="C73" s="57" t="s">
        <v>164</v>
      </c>
    </row>
    <row r="74" spans="1:3" ht="19.8">
      <c r="A74" s="57" t="s">
        <v>173</v>
      </c>
      <c r="B74" s="68">
        <v>20</v>
      </c>
      <c r="C74" s="57" t="s">
        <v>153</v>
      </c>
    </row>
    <row r="75" spans="1:3" ht="19.8">
      <c r="A75" s="57" t="s">
        <v>104</v>
      </c>
      <c r="B75" s="67">
        <v>50</v>
      </c>
      <c r="C75" s="57" t="s">
        <v>158</v>
      </c>
    </row>
    <row r="76" spans="1:3" ht="19.8">
      <c r="A76" s="57" t="s">
        <v>174</v>
      </c>
      <c r="B76" s="68">
        <v>50</v>
      </c>
      <c r="C76" s="57" t="s">
        <v>168</v>
      </c>
    </row>
    <row r="77" spans="1:3" ht="19.8">
      <c r="A77" s="55" t="s">
        <v>150</v>
      </c>
      <c r="B77" s="53">
        <v>-150</v>
      </c>
      <c r="C77" s="55" t="s">
        <v>175</v>
      </c>
    </row>
    <row r="78" spans="1:3" ht="19.8">
      <c r="A78" s="55" t="s">
        <v>151</v>
      </c>
      <c r="B78" s="53">
        <v>-150</v>
      </c>
      <c r="C78" s="55" t="s">
        <v>175</v>
      </c>
    </row>
    <row r="79" spans="1:3" ht="19.8">
      <c r="A79" s="64" t="s">
        <v>176</v>
      </c>
      <c r="B79" s="53">
        <v>-20</v>
      </c>
      <c r="C79" s="57" t="s">
        <v>30</v>
      </c>
    </row>
    <row r="80" spans="1:3" ht="19.8">
      <c r="A80" s="57" t="s">
        <v>177</v>
      </c>
      <c r="B80" s="53">
        <v>-20</v>
      </c>
      <c r="C80" s="57" t="s">
        <v>30</v>
      </c>
    </row>
    <row r="81" spans="1:3" ht="19.8">
      <c r="A81" s="57" t="s">
        <v>169</v>
      </c>
      <c r="B81" s="53">
        <v>100</v>
      </c>
      <c r="C81" s="57" t="s">
        <v>30</v>
      </c>
    </row>
    <row r="82" spans="1:3" ht="19.8">
      <c r="A82" s="57" t="s">
        <v>178</v>
      </c>
      <c r="B82" s="53">
        <v>100</v>
      </c>
      <c r="C82" s="55" t="s">
        <v>179</v>
      </c>
    </row>
    <row r="83" spans="1:3" ht="19.8">
      <c r="A83" s="64" t="s">
        <v>180</v>
      </c>
      <c r="B83" s="53">
        <v>100</v>
      </c>
      <c r="C83" s="55" t="s">
        <v>179</v>
      </c>
    </row>
    <row r="84" spans="1:3" ht="19.8">
      <c r="A84" s="64" t="s">
        <v>181</v>
      </c>
      <c r="B84" s="53">
        <v>50</v>
      </c>
      <c r="C84" s="55" t="s">
        <v>179</v>
      </c>
    </row>
    <row r="85" spans="1:3" ht="19.8">
      <c r="A85" s="64" t="s">
        <v>182</v>
      </c>
      <c r="B85" s="53">
        <v>50</v>
      </c>
      <c r="C85" s="55" t="s">
        <v>179</v>
      </c>
    </row>
    <row r="86" spans="1:3" ht="19.8">
      <c r="A86" s="64" t="s">
        <v>183</v>
      </c>
      <c r="B86" s="53">
        <v>50</v>
      </c>
      <c r="C86" s="55" t="s">
        <v>179</v>
      </c>
    </row>
    <row r="87" spans="1:3" ht="19.8">
      <c r="A87" s="64" t="s">
        <v>184</v>
      </c>
      <c r="B87" s="53">
        <v>30</v>
      </c>
      <c r="C87" s="55" t="s">
        <v>179</v>
      </c>
    </row>
    <row r="88" spans="1:3" ht="19.8">
      <c r="A88" s="64" t="s">
        <v>185</v>
      </c>
      <c r="B88" s="53">
        <v>30</v>
      </c>
      <c r="C88" s="55" t="s">
        <v>179</v>
      </c>
    </row>
    <row r="89" spans="1:3" ht="19.8">
      <c r="A89" s="55" t="s">
        <v>149</v>
      </c>
      <c r="B89" s="53">
        <v>100</v>
      </c>
      <c r="C89" s="55" t="s">
        <v>175</v>
      </c>
    </row>
    <row r="90" spans="1:3" ht="19.8">
      <c r="A90" s="55" t="s">
        <v>147</v>
      </c>
      <c r="B90" s="53">
        <v>100</v>
      </c>
      <c r="C90" s="55" t="s">
        <v>175</v>
      </c>
    </row>
    <row r="91" spans="1:3" ht="19.8">
      <c r="A91" s="57" t="s">
        <v>162</v>
      </c>
      <c r="B91" s="67">
        <v>100</v>
      </c>
      <c r="C91" s="57" t="s">
        <v>186</v>
      </c>
    </row>
    <row r="92" spans="1:3" ht="19.8">
      <c r="A92" s="57" t="s">
        <v>161</v>
      </c>
      <c r="B92" s="67">
        <v>100</v>
      </c>
      <c r="C92" s="57" t="s">
        <v>186</v>
      </c>
    </row>
    <row r="93" spans="1:3" ht="19.8">
      <c r="A93" s="57" t="s">
        <v>157</v>
      </c>
      <c r="B93" s="67">
        <v>50</v>
      </c>
      <c r="C93" s="57" t="s">
        <v>186</v>
      </c>
    </row>
    <row r="94" spans="1:3" ht="19.8">
      <c r="A94" s="57" t="s">
        <v>111</v>
      </c>
      <c r="B94" s="68">
        <v>50</v>
      </c>
      <c r="C94" s="57" t="s">
        <v>186</v>
      </c>
    </row>
    <row r="95" spans="1:3" ht="19.8">
      <c r="A95" s="57" t="s">
        <v>187</v>
      </c>
      <c r="B95" s="67">
        <v>50</v>
      </c>
      <c r="C95" s="57" t="s">
        <v>186</v>
      </c>
    </row>
    <row r="96" spans="1:3" ht="19.8">
      <c r="A96" s="57" t="s">
        <v>188</v>
      </c>
      <c r="B96" s="68">
        <v>50</v>
      </c>
      <c r="C96" s="57" t="s">
        <v>186</v>
      </c>
    </row>
    <row r="97" spans="1:3" ht="19.8">
      <c r="A97" s="57" t="s">
        <v>189</v>
      </c>
      <c r="B97" s="68">
        <v>50</v>
      </c>
      <c r="C97" s="57" t="s">
        <v>186</v>
      </c>
    </row>
    <row r="98" spans="1:3" ht="19.8">
      <c r="A98" s="57" t="s">
        <v>190</v>
      </c>
      <c r="B98" s="67">
        <v>50</v>
      </c>
      <c r="C98" s="57" t="s">
        <v>186</v>
      </c>
    </row>
    <row r="99" spans="1:3" ht="19.8">
      <c r="A99" s="52" t="s">
        <v>170</v>
      </c>
      <c r="B99" s="67">
        <v>50</v>
      </c>
      <c r="C99" s="52" t="s">
        <v>191</v>
      </c>
    </row>
    <row r="100" spans="1:3" ht="19.8">
      <c r="A100" s="52" t="s">
        <v>107</v>
      </c>
      <c r="B100" s="68">
        <v>50</v>
      </c>
      <c r="C100" s="52" t="s">
        <v>191</v>
      </c>
    </row>
    <row r="101" spans="1:3" ht="19.8">
      <c r="A101" s="52" t="s">
        <v>163</v>
      </c>
      <c r="B101" s="67">
        <v>50</v>
      </c>
      <c r="C101" s="52" t="s">
        <v>191</v>
      </c>
    </row>
    <row r="102" spans="1:3" ht="19.8">
      <c r="A102" s="57" t="s">
        <v>154</v>
      </c>
      <c r="B102" s="67">
        <v>100</v>
      </c>
      <c r="C102" s="57" t="s">
        <v>155</v>
      </c>
    </row>
    <row r="103" spans="1:3" ht="19.8">
      <c r="A103" s="52" t="s">
        <v>117</v>
      </c>
      <c r="B103" s="69">
        <v>70</v>
      </c>
      <c r="C103" s="70" t="s">
        <v>155</v>
      </c>
    </row>
    <row r="104" spans="1:3" ht="19.8">
      <c r="A104" s="52" t="s">
        <v>192</v>
      </c>
      <c r="B104" s="71">
        <v>50</v>
      </c>
      <c r="C104" s="72" t="s">
        <v>186</v>
      </c>
    </row>
    <row r="105" spans="1:3" ht="19.8">
      <c r="A105" s="52" t="s">
        <v>193</v>
      </c>
      <c r="B105" s="69">
        <v>50</v>
      </c>
      <c r="C105" s="72" t="s">
        <v>186</v>
      </c>
    </row>
    <row r="106" spans="1:3" ht="19.8">
      <c r="A106" s="52" t="s">
        <v>170</v>
      </c>
      <c r="B106" s="69">
        <v>100</v>
      </c>
      <c r="C106" s="52" t="s">
        <v>191</v>
      </c>
    </row>
    <row r="107" spans="1:3" ht="19.8">
      <c r="A107" s="52" t="s">
        <v>159</v>
      </c>
      <c r="B107" s="73">
        <v>-70</v>
      </c>
      <c r="C107" s="70" t="s">
        <v>155</v>
      </c>
    </row>
    <row r="108" spans="1:3" ht="19.8">
      <c r="A108" s="57" t="s">
        <v>104</v>
      </c>
      <c r="B108" s="73">
        <v>120</v>
      </c>
      <c r="C108" s="54" t="s">
        <v>17</v>
      </c>
    </row>
    <row r="109" spans="1:3" ht="19.8">
      <c r="A109" s="52" t="s">
        <v>112</v>
      </c>
      <c r="B109" s="73">
        <v>-150</v>
      </c>
      <c r="C109" s="54" t="s">
        <v>17</v>
      </c>
    </row>
    <row r="110" spans="1:3" ht="19.8">
      <c r="A110" s="52" t="s">
        <v>106</v>
      </c>
      <c r="B110" s="73">
        <v>-120</v>
      </c>
      <c r="C110" s="54" t="s">
        <v>17</v>
      </c>
    </row>
    <row r="111" spans="1:3" ht="19.8">
      <c r="A111" s="60" t="s">
        <v>194</v>
      </c>
      <c r="B111" s="73">
        <v>-30</v>
      </c>
      <c r="C111" s="54" t="s">
        <v>17</v>
      </c>
    </row>
    <row r="112" spans="1:3" ht="19.8">
      <c r="A112" s="52" t="s">
        <v>105</v>
      </c>
      <c r="B112" s="73">
        <v>-30</v>
      </c>
      <c r="C112" s="54" t="s">
        <v>17</v>
      </c>
    </row>
    <row r="113" spans="1:3" ht="19.8">
      <c r="A113" s="55" t="s">
        <v>195</v>
      </c>
      <c r="B113" s="73">
        <v>100</v>
      </c>
      <c r="C113" s="55" t="s">
        <v>196</v>
      </c>
    </row>
    <row r="114" spans="1:3" ht="19.8">
      <c r="A114" s="55" t="s">
        <v>197</v>
      </c>
      <c r="B114" s="73">
        <v>100</v>
      </c>
      <c r="C114" s="55" t="s">
        <v>196</v>
      </c>
    </row>
    <row r="115" spans="1:3" ht="19.8">
      <c r="A115" s="55" t="s">
        <v>198</v>
      </c>
      <c r="B115" s="73">
        <v>100</v>
      </c>
      <c r="C115" s="55" t="s">
        <v>196</v>
      </c>
    </row>
    <row r="116" spans="1:3" ht="19.8">
      <c r="A116" s="55" t="s">
        <v>199</v>
      </c>
      <c r="B116" s="73">
        <v>60</v>
      </c>
      <c r="C116" s="74" t="s">
        <v>200</v>
      </c>
    </row>
    <row r="117" spans="1:3" ht="19.8">
      <c r="A117" s="55" t="s">
        <v>201</v>
      </c>
      <c r="B117" s="73">
        <v>390</v>
      </c>
      <c r="C117" s="75" t="s">
        <v>200</v>
      </c>
    </row>
    <row r="118" spans="1:3" ht="19.8">
      <c r="A118" s="55" t="s">
        <v>202</v>
      </c>
      <c r="B118" s="73">
        <v>-40</v>
      </c>
      <c r="C118" s="75" t="s">
        <v>200</v>
      </c>
    </row>
    <row r="119" spans="1:3" ht="19.8">
      <c r="A119" s="55" t="s">
        <v>203</v>
      </c>
      <c r="B119" s="73">
        <v>400</v>
      </c>
      <c r="C119" s="75" t="s">
        <v>200</v>
      </c>
    </row>
    <row r="120" spans="1:3" ht="19.8">
      <c r="A120" s="55" t="s">
        <v>204</v>
      </c>
      <c r="B120" s="73">
        <v>50</v>
      </c>
      <c r="C120" s="75" t="s">
        <v>200</v>
      </c>
    </row>
    <row r="121" spans="1:3" ht="19.8">
      <c r="A121" s="55" t="s">
        <v>205</v>
      </c>
      <c r="B121" s="73">
        <v>140</v>
      </c>
      <c r="C121" s="75" t="s">
        <v>200</v>
      </c>
    </row>
    <row r="122" spans="1:3" ht="19.8">
      <c r="A122" s="55" t="s">
        <v>206</v>
      </c>
      <c r="B122" s="73">
        <v>190</v>
      </c>
      <c r="C122" s="75" t="s">
        <v>200</v>
      </c>
    </row>
    <row r="123" spans="1:3" ht="19.8">
      <c r="A123" s="55" t="s">
        <v>207</v>
      </c>
      <c r="B123" s="73">
        <v>150</v>
      </c>
      <c r="C123" s="76" t="s">
        <v>172</v>
      </c>
    </row>
    <row r="124" spans="1:3" ht="19.8">
      <c r="A124" s="57" t="s">
        <v>107</v>
      </c>
      <c r="B124" s="71">
        <v>50</v>
      </c>
      <c r="C124" s="77" t="s">
        <v>191</v>
      </c>
    </row>
    <row r="125" spans="1:3" ht="19.8">
      <c r="A125" s="57" t="s">
        <v>129</v>
      </c>
      <c r="B125" s="71">
        <v>50</v>
      </c>
      <c r="C125" s="77" t="s">
        <v>20</v>
      </c>
    </row>
    <row r="126" spans="1:3" ht="19.8">
      <c r="A126" s="57" t="s">
        <v>156</v>
      </c>
      <c r="B126" s="71">
        <v>130</v>
      </c>
      <c r="C126" s="77" t="s">
        <v>155</v>
      </c>
    </row>
    <row r="127" spans="1:3" ht="19.8">
      <c r="A127" s="57" t="s">
        <v>208</v>
      </c>
      <c r="B127" s="71">
        <v>50</v>
      </c>
      <c r="C127" s="77" t="s">
        <v>155</v>
      </c>
    </row>
    <row r="128" spans="1:3" ht="19.8">
      <c r="A128" s="57" t="s">
        <v>209</v>
      </c>
      <c r="B128" s="71">
        <v>70</v>
      </c>
      <c r="C128" s="77" t="s">
        <v>155</v>
      </c>
    </row>
    <row r="129" spans="1:3" ht="19.8">
      <c r="A129" s="57" t="s">
        <v>110</v>
      </c>
      <c r="B129" s="71">
        <v>50</v>
      </c>
      <c r="C129" s="77" t="s">
        <v>210</v>
      </c>
    </row>
    <row r="130" spans="1:3" ht="19.8">
      <c r="A130" s="57" t="s">
        <v>211</v>
      </c>
      <c r="B130" s="71">
        <v>70</v>
      </c>
      <c r="C130" s="77" t="s">
        <v>168</v>
      </c>
    </row>
    <row r="131" spans="1:3" ht="19.8">
      <c r="A131" s="57" t="s">
        <v>105</v>
      </c>
      <c r="B131" s="73">
        <v>50</v>
      </c>
      <c r="C131" s="74" t="s">
        <v>17</v>
      </c>
    </row>
    <row r="132" spans="1:3" ht="19.8">
      <c r="A132" s="57" t="s">
        <v>162</v>
      </c>
      <c r="B132" s="71">
        <v>-20</v>
      </c>
      <c r="C132" s="77" t="s">
        <v>186</v>
      </c>
    </row>
    <row r="133" spans="1:3" ht="19.8">
      <c r="A133" s="57" t="s">
        <v>192</v>
      </c>
      <c r="B133" s="71">
        <v>-20</v>
      </c>
      <c r="C133" s="77" t="s">
        <v>186</v>
      </c>
    </row>
    <row r="134" spans="1:3" ht="19.8">
      <c r="A134" s="57" t="s">
        <v>190</v>
      </c>
      <c r="B134" s="71">
        <v>-20</v>
      </c>
      <c r="C134" s="77" t="s">
        <v>186</v>
      </c>
    </row>
    <row r="135" spans="1:3" ht="19.8">
      <c r="A135" s="57" t="s">
        <v>187</v>
      </c>
      <c r="B135" s="67">
        <v>50</v>
      </c>
      <c r="C135" s="57" t="s">
        <v>186</v>
      </c>
    </row>
    <row r="136" spans="1:3" ht="19.8">
      <c r="A136" s="57" t="s">
        <v>209</v>
      </c>
      <c r="B136" s="71">
        <v>40</v>
      </c>
      <c r="C136" s="77" t="s">
        <v>155</v>
      </c>
    </row>
    <row r="137" spans="1:3" ht="19.8">
      <c r="A137" s="57" t="s">
        <v>160</v>
      </c>
      <c r="B137" s="71">
        <v>50</v>
      </c>
      <c r="C137" s="77" t="s">
        <v>155</v>
      </c>
    </row>
    <row r="138" spans="1:3" ht="19.8">
      <c r="A138" s="57" t="s">
        <v>208</v>
      </c>
      <c r="B138" s="71">
        <v>20</v>
      </c>
      <c r="C138" s="77" t="s">
        <v>155</v>
      </c>
    </row>
    <row r="139" spans="1:3" ht="19.8">
      <c r="A139" s="57" t="s">
        <v>123</v>
      </c>
      <c r="B139" s="73">
        <v>-40</v>
      </c>
      <c r="C139" s="77" t="s">
        <v>155</v>
      </c>
    </row>
    <row r="140" spans="1:3" ht="19.8">
      <c r="A140" s="57" t="s">
        <v>156</v>
      </c>
      <c r="B140" s="71">
        <v>90</v>
      </c>
      <c r="C140" s="77" t="s">
        <v>155</v>
      </c>
    </row>
    <row r="141" spans="1:3" ht="19.8">
      <c r="A141" s="57" t="s">
        <v>212</v>
      </c>
      <c r="B141" s="71">
        <v>50</v>
      </c>
      <c r="C141" s="77" t="s">
        <v>213</v>
      </c>
    </row>
    <row r="142" spans="1:3" ht="19.8">
      <c r="A142" s="55" t="s">
        <v>178</v>
      </c>
      <c r="B142" s="73">
        <v>150</v>
      </c>
      <c r="C142" s="74" t="s">
        <v>179</v>
      </c>
    </row>
    <row r="143" spans="1:3" ht="19.8">
      <c r="A143" s="55" t="s">
        <v>139</v>
      </c>
      <c r="B143" s="73">
        <v>100</v>
      </c>
      <c r="C143" s="74" t="s">
        <v>140</v>
      </c>
    </row>
    <row r="144" spans="1:3" ht="19.8">
      <c r="A144" s="55" t="s">
        <v>141</v>
      </c>
      <c r="B144" s="73">
        <v>50</v>
      </c>
      <c r="C144" s="74" t="s">
        <v>140</v>
      </c>
    </row>
    <row r="145" spans="1:3" ht="19.8">
      <c r="A145" s="57" t="s">
        <v>162</v>
      </c>
      <c r="B145" s="71">
        <v>50</v>
      </c>
      <c r="C145" s="77" t="s">
        <v>186</v>
      </c>
    </row>
    <row r="146" spans="1:3" ht="19.8">
      <c r="A146" s="57" t="s">
        <v>157</v>
      </c>
      <c r="B146" s="71">
        <v>50</v>
      </c>
      <c r="C146" s="77" t="s">
        <v>186</v>
      </c>
    </row>
    <row r="147" spans="1:3" ht="19.8">
      <c r="A147" s="57" t="s">
        <v>111</v>
      </c>
      <c r="B147" s="71">
        <v>50</v>
      </c>
      <c r="C147" s="77" t="s">
        <v>186</v>
      </c>
    </row>
    <row r="148" spans="1:3" ht="19.8">
      <c r="A148" s="57" t="s">
        <v>190</v>
      </c>
      <c r="B148" s="71">
        <v>50</v>
      </c>
      <c r="C148" s="77" t="s">
        <v>186</v>
      </c>
    </row>
    <row r="149" spans="1:3" ht="19.8">
      <c r="A149" s="57" t="s">
        <v>192</v>
      </c>
      <c r="B149" s="71">
        <v>50</v>
      </c>
      <c r="C149" s="77" t="s">
        <v>186</v>
      </c>
    </row>
    <row r="150" spans="1:3" ht="19.8">
      <c r="A150" s="57" t="s">
        <v>193</v>
      </c>
      <c r="B150" s="71">
        <v>50</v>
      </c>
      <c r="C150" s="77" t="s">
        <v>186</v>
      </c>
    </row>
    <row r="151" spans="1:3" ht="19.8">
      <c r="A151" s="57" t="s">
        <v>214</v>
      </c>
      <c r="B151" s="71">
        <v>50</v>
      </c>
      <c r="C151" s="77" t="s">
        <v>215</v>
      </c>
    </row>
    <row r="152" spans="1:3" ht="19.8">
      <c r="A152" s="57" t="s">
        <v>173</v>
      </c>
      <c r="B152" s="71">
        <v>50</v>
      </c>
      <c r="C152" s="77" t="s">
        <v>215</v>
      </c>
    </row>
    <row r="153" spans="1:3" ht="19.8">
      <c r="A153" s="57" t="s">
        <v>170</v>
      </c>
      <c r="B153" s="71">
        <v>100</v>
      </c>
      <c r="C153" s="77" t="s">
        <v>30</v>
      </c>
    </row>
    <row r="154" spans="1:3" ht="19.8">
      <c r="A154" s="57" t="s">
        <v>177</v>
      </c>
      <c r="B154" s="71">
        <v>100</v>
      </c>
      <c r="C154" s="77" t="s">
        <v>30</v>
      </c>
    </row>
    <row r="155" spans="1:3" ht="19.8">
      <c r="A155" s="57" t="s">
        <v>163</v>
      </c>
      <c r="B155" s="71">
        <v>100</v>
      </c>
      <c r="C155" s="77" t="s">
        <v>30</v>
      </c>
    </row>
    <row r="156" spans="1:3" ht="19.8">
      <c r="A156" s="57" t="s">
        <v>166</v>
      </c>
      <c r="B156" s="71">
        <v>100</v>
      </c>
      <c r="C156" s="77" t="s">
        <v>30</v>
      </c>
    </row>
    <row r="157" spans="1:3" ht="19.8">
      <c r="A157" s="57" t="s">
        <v>156</v>
      </c>
      <c r="B157" s="71">
        <v>150</v>
      </c>
      <c r="C157" s="77" t="s">
        <v>155</v>
      </c>
    </row>
    <row r="158" spans="1:3" ht="19.8">
      <c r="A158" s="57" t="s">
        <v>160</v>
      </c>
      <c r="B158" s="71">
        <v>50</v>
      </c>
      <c r="C158" s="77" t="s">
        <v>155</v>
      </c>
    </row>
    <row r="159" spans="1:3" ht="19.8">
      <c r="A159" s="57" t="s">
        <v>209</v>
      </c>
      <c r="B159" s="71">
        <v>60</v>
      </c>
      <c r="C159" s="77" t="s">
        <v>155</v>
      </c>
    </row>
    <row r="160" spans="1:3" ht="19.8">
      <c r="A160" s="55" t="s">
        <v>216</v>
      </c>
      <c r="B160" s="73">
        <v>350</v>
      </c>
      <c r="C160" s="74" t="s">
        <v>22</v>
      </c>
    </row>
    <row r="161" spans="1:3" ht="19.8">
      <c r="A161" s="55" t="s">
        <v>217</v>
      </c>
      <c r="B161" s="73">
        <v>350</v>
      </c>
      <c r="C161" s="74" t="s">
        <v>22</v>
      </c>
    </row>
    <row r="162" spans="1:3" ht="19.8">
      <c r="A162" s="57" t="s">
        <v>110</v>
      </c>
      <c r="B162" s="71">
        <v>100</v>
      </c>
      <c r="C162" s="77" t="s">
        <v>20</v>
      </c>
    </row>
    <row r="163" spans="1:3" ht="19.8">
      <c r="A163" s="57" t="s">
        <v>218</v>
      </c>
      <c r="B163" s="71">
        <v>50</v>
      </c>
      <c r="C163" s="77" t="s">
        <v>210</v>
      </c>
    </row>
    <row r="164" spans="1:3" ht="19.8">
      <c r="A164" s="57" t="s">
        <v>170</v>
      </c>
      <c r="B164" s="71">
        <v>200</v>
      </c>
      <c r="C164" s="77" t="s">
        <v>30</v>
      </c>
    </row>
    <row r="165" spans="1:3" ht="19.8">
      <c r="A165" s="57" t="s">
        <v>166</v>
      </c>
      <c r="B165" s="71">
        <v>100</v>
      </c>
      <c r="C165" s="77" t="s">
        <v>30</v>
      </c>
    </row>
    <row r="166" spans="1:3" ht="19.8">
      <c r="A166" s="55" t="s">
        <v>181</v>
      </c>
      <c r="B166" s="73">
        <v>50</v>
      </c>
      <c r="C166" s="74" t="s">
        <v>179</v>
      </c>
    </row>
    <row r="167" spans="1:3" ht="19.8">
      <c r="A167" s="64" t="s">
        <v>178</v>
      </c>
      <c r="B167" s="73">
        <v>100</v>
      </c>
      <c r="C167" s="74" t="s">
        <v>179</v>
      </c>
    </row>
    <row r="168" spans="1:3" ht="19.8">
      <c r="A168" s="55" t="s">
        <v>181</v>
      </c>
      <c r="B168" s="73">
        <v>100</v>
      </c>
      <c r="C168" s="74" t="s">
        <v>179</v>
      </c>
    </row>
    <row r="169" spans="1:3" ht="19.8">
      <c r="A169" s="55" t="s">
        <v>141</v>
      </c>
      <c r="B169" s="73">
        <v>70</v>
      </c>
      <c r="C169" s="74" t="s">
        <v>140</v>
      </c>
    </row>
    <row r="170" spans="1:3" ht="19.8">
      <c r="A170" s="55" t="s">
        <v>219</v>
      </c>
      <c r="B170" s="73">
        <v>50</v>
      </c>
      <c r="C170" s="74" t="s">
        <v>140</v>
      </c>
    </row>
    <row r="171" spans="1:3" ht="19.8">
      <c r="A171" s="55" t="s">
        <v>220</v>
      </c>
      <c r="B171" s="73">
        <v>50</v>
      </c>
      <c r="C171" s="74" t="s">
        <v>140</v>
      </c>
    </row>
    <row r="172" spans="1:3" ht="19.8">
      <c r="A172" s="55" t="s">
        <v>141</v>
      </c>
      <c r="B172" s="73">
        <v>50</v>
      </c>
      <c r="C172" s="74" t="s">
        <v>140</v>
      </c>
    </row>
    <row r="173" spans="1:3" ht="19.8">
      <c r="A173" s="55" t="s">
        <v>219</v>
      </c>
      <c r="B173" s="73">
        <v>50</v>
      </c>
      <c r="C173" s="74" t="s">
        <v>140</v>
      </c>
    </row>
    <row r="174" spans="1:3" ht="19.8">
      <c r="A174" s="55" t="s">
        <v>220</v>
      </c>
      <c r="B174" s="73">
        <v>50</v>
      </c>
      <c r="C174" s="74" t="s">
        <v>140</v>
      </c>
    </row>
    <row r="175" spans="1:3" ht="19.8">
      <c r="A175" s="55" t="s">
        <v>221</v>
      </c>
      <c r="B175" s="73">
        <v>50</v>
      </c>
      <c r="C175" s="74" t="s">
        <v>140</v>
      </c>
    </row>
    <row r="176" spans="1:3" ht="19.8">
      <c r="A176" s="55" t="s">
        <v>141</v>
      </c>
      <c r="B176" s="73">
        <v>30</v>
      </c>
      <c r="C176" s="74" t="s">
        <v>140</v>
      </c>
    </row>
    <row r="177" spans="1:3" ht="19.8">
      <c r="A177" s="55" t="s">
        <v>219</v>
      </c>
      <c r="B177" s="73">
        <v>30</v>
      </c>
      <c r="C177" s="74" t="s">
        <v>140</v>
      </c>
    </row>
    <row r="178" spans="1:3" ht="19.8">
      <c r="A178" s="55" t="s">
        <v>220</v>
      </c>
      <c r="B178" s="73">
        <v>30</v>
      </c>
      <c r="C178" s="74" t="s">
        <v>140</v>
      </c>
    </row>
    <row r="179" spans="1:3" ht="19.8">
      <c r="A179" s="55" t="s">
        <v>221</v>
      </c>
      <c r="B179" s="73">
        <v>30</v>
      </c>
      <c r="C179" s="74" t="s">
        <v>140</v>
      </c>
    </row>
    <row r="180" spans="1:3" ht="19.8">
      <c r="A180" s="55" t="s">
        <v>141</v>
      </c>
      <c r="B180" s="73">
        <v>30</v>
      </c>
      <c r="C180" s="74" t="s">
        <v>140</v>
      </c>
    </row>
    <row r="181" spans="1:3" ht="19.8">
      <c r="A181" s="55" t="s">
        <v>220</v>
      </c>
      <c r="B181" s="73">
        <v>30</v>
      </c>
      <c r="C181" s="74" t="s">
        <v>140</v>
      </c>
    </row>
    <row r="182" spans="1:3" ht="19.8">
      <c r="A182" s="55" t="s">
        <v>221</v>
      </c>
      <c r="B182" s="73">
        <v>30</v>
      </c>
      <c r="C182" s="74" t="s">
        <v>140</v>
      </c>
    </row>
    <row r="183" spans="1:3" ht="19.8">
      <c r="A183" s="55" t="s">
        <v>141</v>
      </c>
      <c r="B183" s="73">
        <v>30</v>
      </c>
      <c r="C183" s="74" t="s">
        <v>140</v>
      </c>
    </row>
    <row r="184" spans="1:3" ht="19.8">
      <c r="A184" s="55" t="s">
        <v>220</v>
      </c>
      <c r="B184" s="73">
        <v>30</v>
      </c>
      <c r="C184" s="74" t="s">
        <v>140</v>
      </c>
    </row>
    <row r="185" spans="1:3" ht="19.8">
      <c r="A185" s="55" t="s">
        <v>221</v>
      </c>
      <c r="B185" s="73">
        <v>30</v>
      </c>
      <c r="C185" s="74" t="s">
        <v>140</v>
      </c>
    </row>
    <row r="186" spans="1:3" ht="19.8">
      <c r="A186" s="55"/>
      <c r="B186" s="73"/>
      <c r="C186" s="74"/>
    </row>
    <row r="187" spans="1:3" ht="19.8">
      <c r="A187" s="55"/>
      <c r="B187" s="73"/>
      <c r="C187" s="74"/>
    </row>
    <row r="188" spans="1:3" ht="19.8">
      <c r="A188" s="55"/>
      <c r="B188" s="73"/>
      <c r="C188" s="74"/>
    </row>
    <row r="189" spans="1:3" ht="19.8">
      <c r="A189" s="55"/>
      <c r="B189" s="73"/>
      <c r="C189" s="74"/>
    </row>
    <row r="190" spans="1:3" ht="19.8">
      <c r="A190" s="55"/>
      <c r="B190" s="73"/>
      <c r="C190" s="74"/>
    </row>
    <row r="191" spans="1:3" ht="19.8">
      <c r="A191" s="55"/>
      <c r="B191" s="73"/>
      <c r="C191" s="74"/>
    </row>
    <row r="192" spans="1:3" ht="19.8">
      <c r="A192" s="55"/>
      <c r="B192" s="73"/>
      <c r="C192" s="74"/>
    </row>
    <row r="193" spans="1:3" ht="19.8">
      <c r="A193" s="55"/>
      <c r="B193" s="73"/>
      <c r="C193" s="74"/>
    </row>
    <row r="194" spans="1:3" ht="19.8">
      <c r="A194" s="55"/>
      <c r="B194" s="73"/>
      <c r="C194" s="74"/>
    </row>
    <row r="195" spans="1:3" ht="19.8">
      <c r="A195" s="55"/>
      <c r="B195" s="73"/>
      <c r="C195" s="74"/>
    </row>
    <row r="196" spans="1:3" ht="19.8">
      <c r="A196" s="55"/>
      <c r="B196" s="73"/>
      <c r="C196" s="74"/>
    </row>
    <row r="197" spans="1:3" ht="19.8">
      <c r="A197" s="55"/>
      <c r="B197" s="73"/>
      <c r="C197" s="74"/>
    </row>
    <row r="198" spans="1:3" ht="19.8">
      <c r="A198" s="55"/>
      <c r="B198" s="73"/>
      <c r="C198" s="74"/>
    </row>
    <row r="199" spans="1:3" ht="19.8">
      <c r="A199" s="55"/>
      <c r="B199" s="73"/>
      <c r="C199" s="74"/>
    </row>
    <row r="200" spans="1:3" ht="19.8">
      <c r="A200" s="55"/>
      <c r="B200" s="73"/>
      <c r="C200" s="74"/>
    </row>
    <row r="201" spans="1:3" ht="19.8">
      <c r="A201" s="55"/>
      <c r="B201" s="73"/>
      <c r="C201" s="74"/>
    </row>
    <row r="202" spans="1:3" ht="19.8">
      <c r="A202" s="55"/>
      <c r="B202" s="73"/>
      <c r="C202" s="74"/>
    </row>
    <row r="203" spans="1:3" ht="19.8">
      <c r="A203" s="55"/>
      <c r="B203" s="73"/>
      <c r="C203" s="74"/>
    </row>
    <row r="204" spans="1:3" ht="19.8">
      <c r="A204" s="55"/>
      <c r="B204" s="73"/>
      <c r="C204" s="74"/>
    </row>
    <row r="205" spans="1:3" ht="19.8">
      <c r="A205" s="55"/>
      <c r="B205" s="73"/>
      <c r="C205" s="74"/>
    </row>
    <row r="206" spans="1:3" ht="19.8">
      <c r="A206" s="55"/>
      <c r="B206" s="73"/>
      <c r="C206" s="74"/>
    </row>
    <row r="207" spans="1:3" ht="19.8">
      <c r="A207" s="55"/>
      <c r="B207" s="73"/>
      <c r="C207" s="74"/>
    </row>
    <row r="208" spans="1:3" ht="19.8">
      <c r="A208" s="55"/>
      <c r="B208" s="73"/>
      <c r="C208" s="74"/>
    </row>
    <row r="209" spans="1:3" ht="19.8">
      <c r="A209" s="55"/>
      <c r="B209" s="73"/>
      <c r="C209" s="74"/>
    </row>
    <row r="210" spans="1:3" ht="19.8">
      <c r="A210" s="55"/>
      <c r="B210" s="73"/>
      <c r="C210" s="74"/>
    </row>
    <row r="211" spans="1:3" ht="19.8">
      <c r="A211" s="55"/>
      <c r="B211" s="73"/>
      <c r="C211" s="74"/>
    </row>
    <row r="212" spans="1:3" ht="19.8">
      <c r="A212" s="55"/>
      <c r="B212" s="73"/>
      <c r="C212" s="74"/>
    </row>
    <row r="213" spans="1:3" ht="19.8">
      <c r="A213" s="55"/>
      <c r="B213" s="73"/>
      <c r="C213" s="74"/>
    </row>
    <row r="214" spans="1:3" ht="19.8">
      <c r="A214" s="55"/>
      <c r="B214" s="73"/>
      <c r="C214" s="74"/>
    </row>
    <row r="215" spans="1:3" ht="19.8">
      <c r="A215" s="55"/>
      <c r="B215" s="73"/>
      <c r="C215" s="74"/>
    </row>
    <row r="216" spans="1:3" ht="19.8">
      <c r="A216" s="55"/>
      <c r="B216" s="73"/>
      <c r="C216" s="74"/>
    </row>
    <row r="217" spans="1:3" ht="19.8">
      <c r="A217" s="55"/>
      <c r="B217" s="73"/>
      <c r="C217" s="74"/>
    </row>
    <row r="218" spans="1:3" ht="19.8">
      <c r="A218" s="55"/>
      <c r="B218" s="73"/>
      <c r="C218" s="74"/>
    </row>
    <row r="219" spans="1:3" ht="19.8">
      <c r="A219" s="55"/>
      <c r="B219" s="73"/>
      <c r="C219" s="74"/>
    </row>
    <row r="220" spans="1:3" ht="19.8">
      <c r="A220" s="55"/>
      <c r="B220" s="73"/>
      <c r="C220" s="74"/>
    </row>
    <row r="221" spans="1:3" ht="19.8">
      <c r="A221" s="55"/>
      <c r="B221" s="73"/>
      <c r="C221" s="74"/>
    </row>
    <row r="222" spans="1:3" ht="19.8">
      <c r="A222" s="55"/>
      <c r="B222" s="73"/>
      <c r="C222" s="74"/>
    </row>
    <row r="223" spans="1:3" ht="19.8">
      <c r="A223" s="55"/>
      <c r="B223" s="73"/>
      <c r="C223" s="74"/>
    </row>
    <row r="224" spans="1:3" ht="19.8">
      <c r="A224" s="55"/>
      <c r="B224" s="73"/>
      <c r="C224" s="74"/>
    </row>
    <row r="225" spans="1:3" ht="19.8">
      <c r="A225" s="55"/>
      <c r="B225" s="73"/>
      <c r="C225" s="74"/>
    </row>
    <row r="226" spans="1:3" ht="19.8">
      <c r="A226" s="55"/>
      <c r="B226" s="73"/>
      <c r="C226" s="74"/>
    </row>
    <row r="227" spans="1:3" ht="19.8">
      <c r="A227" s="55"/>
      <c r="B227" s="73"/>
      <c r="C227" s="74"/>
    </row>
    <row r="228" spans="1:3" ht="19.8">
      <c r="A228" s="55"/>
      <c r="B228" s="73"/>
      <c r="C228" s="74"/>
    </row>
    <row r="229" spans="1:3" ht="19.8">
      <c r="A229" s="55"/>
      <c r="B229" s="73"/>
      <c r="C229" s="74"/>
    </row>
    <row r="230" spans="1:3" ht="19.8">
      <c r="A230" s="55"/>
      <c r="B230" s="73"/>
      <c r="C230" s="74"/>
    </row>
    <row r="231" spans="1:3" ht="19.8">
      <c r="A231" s="55"/>
      <c r="B231" s="73"/>
      <c r="C231" s="74"/>
    </row>
    <row r="232" spans="1:3" ht="19.8">
      <c r="A232" s="55"/>
      <c r="B232" s="73"/>
      <c r="C232" s="74"/>
    </row>
    <row r="233" spans="1:3" ht="19.8">
      <c r="A233" s="55"/>
      <c r="B233" s="73"/>
      <c r="C233" s="74"/>
    </row>
    <row r="234" spans="1:3" ht="19.8">
      <c r="A234" s="55"/>
      <c r="B234" s="73"/>
      <c r="C234" s="74"/>
    </row>
    <row r="235" spans="1:3" ht="19.8">
      <c r="A235" s="55"/>
      <c r="B235" s="73"/>
      <c r="C235" s="74"/>
    </row>
    <row r="236" spans="1:3" ht="19.8">
      <c r="A236" s="55"/>
      <c r="B236" s="73"/>
      <c r="C236" s="74"/>
    </row>
    <row r="237" spans="1:3" ht="19.8">
      <c r="A237" s="55"/>
      <c r="B237" s="73"/>
      <c r="C237" s="74"/>
    </row>
    <row r="238" spans="1:3" ht="19.8">
      <c r="A238" s="55"/>
      <c r="B238" s="73"/>
      <c r="C238" s="74"/>
    </row>
    <row r="239" spans="1:3" ht="19.8">
      <c r="A239" s="55"/>
      <c r="B239" s="73"/>
      <c r="C239" s="74"/>
    </row>
    <row r="240" spans="1:3" ht="19.8">
      <c r="A240" s="55"/>
      <c r="B240" s="73"/>
      <c r="C240" s="74"/>
    </row>
    <row r="241" spans="1:3" ht="19.8">
      <c r="A241" s="55"/>
      <c r="B241" s="73"/>
      <c r="C241" s="74"/>
    </row>
    <row r="242" spans="1:3" ht="19.8">
      <c r="A242" s="55"/>
      <c r="B242" s="73"/>
      <c r="C242" s="74"/>
    </row>
    <row r="243" spans="1:3" ht="19.8">
      <c r="A243" s="55"/>
      <c r="B243" s="73"/>
      <c r="C243" s="74"/>
    </row>
    <row r="244" spans="1:3" ht="19.8">
      <c r="A244" s="55"/>
      <c r="B244" s="73"/>
      <c r="C244" s="74"/>
    </row>
    <row r="245" spans="1:3" ht="19.8">
      <c r="A245" s="55"/>
      <c r="B245" s="73"/>
      <c r="C245" s="74"/>
    </row>
    <row r="246" spans="1:3" ht="19.8">
      <c r="A246" s="55"/>
      <c r="B246" s="73"/>
      <c r="C246" s="74"/>
    </row>
    <row r="247" spans="1:3" ht="19.8">
      <c r="A247" s="55"/>
      <c r="B247" s="73"/>
      <c r="C247" s="74"/>
    </row>
    <row r="248" spans="1:3" ht="19.8">
      <c r="A248" s="55"/>
      <c r="B248" s="73"/>
      <c r="C248" s="74"/>
    </row>
    <row r="249" spans="1:3" ht="19.8">
      <c r="A249" s="55"/>
      <c r="B249" s="73"/>
      <c r="C249" s="74"/>
    </row>
    <row r="250" spans="1:3" ht="19.8">
      <c r="A250" s="55"/>
      <c r="B250" s="73"/>
      <c r="C250" s="74"/>
    </row>
    <row r="251" spans="1:3" ht="19.8">
      <c r="A251" s="55"/>
      <c r="B251" s="73"/>
      <c r="C251" s="74"/>
    </row>
    <row r="252" spans="1:3" ht="19.8">
      <c r="A252" s="55"/>
      <c r="B252" s="73"/>
      <c r="C252" s="74"/>
    </row>
    <row r="253" spans="1:3" ht="19.8">
      <c r="A253" s="55"/>
      <c r="B253" s="73"/>
      <c r="C253" s="74"/>
    </row>
    <row r="254" spans="1:3" ht="19.8">
      <c r="A254" s="55"/>
      <c r="B254" s="73"/>
      <c r="C254" s="74"/>
    </row>
    <row r="255" spans="1:3" ht="19.8">
      <c r="A255" s="55"/>
      <c r="B255" s="73"/>
      <c r="C255" s="74"/>
    </row>
    <row r="256" spans="1:3" ht="19.8">
      <c r="A256" s="55"/>
      <c r="B256" s="73"/>
      <c r="C256" s="74"/>
    </row>
    <row r="257" spans="1:3" ht="19.8">
      <c r="A257" s="55"/>
      <c r="B257" s="73"/>
      <c r="C257" s="74"/>
    </row>
    <row r="258" spans="1:3" ht="19.8">
      <c r="A258" s="55"/>
      <c r="B258" s="73"/>
      <c r="C258" s="74"/>
    </row>
    <row r="259" spans="1:3" ht="19.8">
      <c r="A259" s="55"/>
      <c r="B259" s="73"/>
      <c r="C259" s="74"/>
    </row>
    <row r="260" spans="1:3" ht="19.8">
      <c r="A260" s="55"/>
      <c r="B260" s="73"/>
      <c r="C260" s="74"/>
    </row>
    <row r="261" spans="1:3" ht="19.8">
      <c r="A261" s="55"/>
      <c r="B261" s="73"/>
      <c r="C261" s="74"/>
    </row>
    <row r="262" spans="1:3" ht="19.8">
      <c r="A262" s="55"/>
      <c r="B262" s="73"/>
      <c r="C262" s="74"/>
    </row>
    <row r="263" spans="1:3" ht="19.8">
      <c r="A263" s="55"/>
      <c r="B263" s="73"/>
      <c r="C263" s="74"/>
    </row>
    <row r="264" spans="1:3" ht="19.8">
      <c r="A264" s="55"/>
      <c r="B264" s="73"/>
      <c r="C264" s="74"/>
    </row>
    <row r="265" spans="1:3" ht="19.8">
      <c r="A265" s="55"/>
      <c r="B265" s="73"/>
      <c r="C265" s="74"/>
    </row>
    <row r="266" spans="1:3" ht="19.8">
      <c r="A266" s="55"/>
      <c r="B266" s="73"/>
      <c r="C266" s="74"/>
    </row>
    <row r="267" spans="1:3" ht="19.8">
      <c r="A267" s="55"/>
      <c r="B267" s="73"/>
      <c r="C267" s="74"/>
    </row>
    <row r="268" spans="1:3" ht="19.8">
      <c r="A268" s="55"/>
      <c r="B268" s="73"/>
      <c r="C268" s="74"/>
    </row>
    <row r="269" spans="1:3" ht="19.8">
      <c r="A269" s="55"/>
      <c r="B269" s="73"/>
      <c r="C269" s="74"/>
    </row>
    <row r="270" spans="1:3" ht="19.8">
      <c r="A270" s="55"/>
      <c r="B270" s="73"/>
      <c r="C270" s="74"/>
    </row>
    <row r="271" spans="1:3" ht="19.8">
      <c r="A271" s="55"/>
      <c r="B271" s="73"/>
      <c r="C271" s="74"/>
    </row>
    <row r="272" spans="1:3" ht="19.8">
      <c r="A272" s="55"/>
      <c r="B272" s="73"/>
      <c r="C272" s="74"/>
    </row>
    <row r="273" spans="1:3" ht="19.8">
      <c r="A273" s="55"/>
      <c r="B273" s="73"/>
      <c r="C273" s="74"/>
    </row>
    <row r="274" spans="1:3" ht="19.8">
      <c r="A274" s="55"/>
      <c r="B274" s="73"/>
      <c r="C274" s="74"/>
    </row>
    <row r="275" spans="1:3" ht="19.8">
      <c r="A275" s="55"/>
      <c r="B275" s="73"/>
      <c r="C275" s="74"/>
    </row>
    <row r="276" spans="1:3" ht="19.8">
      <c r="A276" s="55"/>
      <c r="B276" s="73"/>
      <c r="C276" s="74"/>
    </row>
    <row r="277" spans="1:3" ht="19.8">
      <c r="A277" s="55"/>
      <c r="B277" s="73"/>
      <c r="C277" s="74"/>
    </row>
    <row r="278" spans="1:3" ht="19.8">
      <c r="A278" s="55"/>
      <c r="B278" s="73"/>
      <c r="C278" s="74"/>
    </row>
    <row r="279" spans="1:3" ht="19.8">
      <c r="A279" s="55"/>
      <c r="B279" s="73"/>
      <c r="C279" s="74"/>
    </row>
    <row r="280" spans="1:3" ht="19.8">
      <c r="A280" s="55"/>
      <c r="B280" s="73"/>
      <c r="C280" s="74"/>
    </row>
    <row r="281" spans="1:3" ht="19.8">
      <c r="A281" s="55"/>
      <c r="B281" s="73"/>
      <c r="C281" s="74"/>
    </row>
    <row r="282" spans="1:3" ht="19.8">
      <c r="A282" s="55"/>
      <c r="B282" s="73"/>
      <c r="C282" s="74"/>
    </row>
    <row r="283" spans="1:3" ht="19.8">
      <c r="A283" s="55"/>
      <c r="B283" s="73"/>
      <c r="C283" s="74"/>
    </row>
    <row r="284" spans="1:3" ht="19.8">
      <c r="A284" s="55"/>
      <c r="B284" s="73"/>
      <c r="C284" s="74"/>
    </row>
    <row r="285" spans="1:3" ht="19.8">
      <c r="A285" s="55"/>
      <c r="B285" s="73"/>
      <c r="C285" s="74"/>
    </row>
    <row r="286" spans="1:3" ht="19.8">
      <c r="A286" s="55"/>
      <c r="B286" s="73"/>
      <c r="C286" s="74"/>
    </row>
    <row r="287" spans="1:3" ht="19.8">
      <c r="A287" s="55"/>
      <c r="B287" s="73"/>
      <c r="C287" s="74"/>
    </row>
    <row r="288" spans="1:3" ht="19.8">
      <c r="A288" s="55"/>
      <c r="B288" s="73"/>
      <c r="C288" s="74"/>
    </row>
    <row r="289" spans="1:3" ht="19.8">
      <c r="A289" s="55"/>
      <c r="B289" s="73"/>
      <c r="C289" s="74"/>
    </row>
    <row r="290" spans="1:3" ht="19.8">
      <c r="A290" s="55"/>
      <c r="B290" s="73"/>
      <c r="C290" s="74"/>
    </row>
    <row r="291" spans="1:3" ht="19.8">
      <c r="A291" s="55"/>
      <c r="B291" s="73"/>
      <c r="C291" s="74"/>
    </row>
    <row r="292" spans="1:3" ht="19.8">
      <c r="A292" s="55"/>
      <c r="B292" s="73"/>
      <c r="C292" s="74"/>
    </row>
    <row r="293" spans="1:3" ht="19.8">
      <c r="A293" s="55"/>
      <c r="B293" s="73"/>
      <c r="C293" s="74"/>
    </row>
    <row r="294" spans="1:3" ht="19.8">
      <c r="A294" s="55"/>
      <c r="B294" s="73"/>
      <c r="C294" s="74"/>
    </row>
    <row r="295" spans="1:3" ht="19.8">
      <c r="A295" s="55"/>
      <c r="B295" s="73"/>
      <c r="C295" s="74"/>
    </row>
    <row r="296" spans="1:3" ht="19.8">
      <c r="A296" s="55"/>
      <c r="B296" s="73"/>
      <c r="C296" s="74"/>
    </row>
    <row r="297" spans="1:3" ht="19.8">
      <c r="A297" s="55"/>
      <c r="B297" s="73"/>
      <c r="C297" s="74"/>
    </row>
    <row r="298" spans="1:3" ht="19.8">
      <c r="A298" s="55"/>
      <c r="B298" s="73"/>
      <c r="C298" s="74"/>
    </row>
    <row r="299" spans="1:3" ht="19.8">
      <c r="A299" s="55"/>
      <c r="B299" s="73"/>
      <c r="C299" s="74"/>
    </row>
    <row r="300" spans="1:3" ht="19.8">
      <c r="A300" s="55"/>
      <c r="B300" s="73"/>
      <c r="C300" s="74"/>
    </row>
    <row r="301" spans="1:3" ht="19.8">
      <c r="A301" s="55"/>
      <c r="B301" s="73"/>
      <c r="C301" s="74"/>
    </row>
    <row r="302" spans="1:3" ht="19.8">
      <c r="A302" s="55"/>
      <c r="B302" s="73"/>
      <c r="C302" s="74"/>
    </row>
    <row r="303" spans="1:3" ht="19.8">
      <c r="A303" s="55"/>
      <c r="B303" s="73"/>
      <c r="C303" s="74"/>
    </row>
    <row r="304" spans="1:3" ht="19.8">
      <c r="A304" s="55"/>
      <c r="B304" s="73"/>
      <c r="C304" s="74"/>
    </row>
    <row r="305" spans="1:3" ht="19.8">
      <c r="A305" s="55"/>
      <c r="B305" s="73"/>
      <c r="C305" s="74"/>
    </row>
    <row r="306" spans="1:3" ht="19.8">
      <c r="A306" s="55"/>
      <c r="B306" s="73"/>
      <c r="C306" s="74"/>
    </row>
    <row r="307" spans="1:3" ht="19.8">
      <c r="A307" s="55"/>
      <c r="B307" s="73"/>
      <c r="C307" s="74"/>
    </row>
    <row r="308" spans="1:3" ht="19.8">
      <c r="A308" s="55"/>
      <c r="B308" s="73"/>
      <c r="C308" s="74"/>
    </row>
    <row r="309" spans="1:3" ht="19.8">
      <c r="A309" s="55"/>
      <c r="B309" s="73"/>
      <c r="C309" s="74"/>
    </row>
    <row r="310" spans="1:3" ht="19.8">
      <c r="A310" s="55"/>
      <c r="B310" s="73"/>
      <c r="C310" s="74"/>
    </row>
    <row r="311" spans="1:3" ht="19.8">
      <c r="A311" s="55"/>
      <c r="B311" s="73"/>
      <c r="C311" s="74"/>
    </row>
    <row r="312" spans="1:3" ht="19.8">
      <c r="A312" s="55"/>
      <c r="B312" s="73"/>
      <c r="C312" s="74"/>
    </row>
    <row r="313" spans="1:3" ht="19.8">
      <c r="A313" s="55"/>
      <c r="B313" s="73"/>
      <c r="C313" s="74"/>
    </row>
    <row r="314" spans="1:3" ht="19.8">
      <c r="A314" s="55"/>
      <c r="B314" s="73"/>
      <c r="C314" s="74"/>
    </row>
    <row r="315" spans="1:3" ht="19.8">
      <c r="A315" s="55"/>
      <c r="B315" s="73"/>
      <c r="C315" s="74"/>
    </row>
    <row r="316" spans="1:3" ht="19.8">
      <c r="A316" s="55"/>
      <c r="B316" s="73"/>
      <c r="C316" s="74"/>
    </row>
    <row r="317" spans="1:3" ht="19.8">
      <c r="A317" s="55"/>
      <c r="B317" s="73"/>
      <c r="C317" s="74"/>
    </row>
    <row r="318" spans="1:3" ht="19.8">
      <c r="A318" s="55"/>
      <c r="B318" s="73"/>
      <c r="C318" s="74"/>
    </row>
    <row r="319" spans="1:3" ht="19.8">
      <c r="A319" s="55"/>
      <c r="B319" s="73"/>
      <c r="C319" s="74"/>
    </row>
    <row r="320" spans="1:3" ht="19.8">
      <c r="A320" s="55"/>
      <c r="B320" s="73"/>
      <c r="C320" s="74"/>
    </row>
    <row r="321" spans="1:3" ht="19.8">
      <c r="A321" s="55"/>
      <c r="B321" s="73"/>
      <c r="C321" s="74"/>
    </row>
    <row r="322" spans="1:3" ht="19.8">
      <c r="A322" s="55"/>
      <c r="B322" s="73"/>
      <c r="C322" s="74"/>
    </row>
    <row r="323" spans="1:3" ht="19.8">
      <c r="A323" s="55"/>
      <c r="B323" s="73"/>
      <c r="C323" s="74"/>
    </row>
    <row r="324" spans="1:3" ht="19.8">
      <c r="A324" s="55"/>
      <c r="B324" s="73"/>
      <c r="C324" s="74"/>
    </row>
    <row r="325" spans="1:3" ht="19.8">
      <c r="A325" s="55"/>
      <c r="B325" s="73"/>
      <c r="C325" s="74"/>
    </row>
    <row r="326" spans="1:3" ht="19.8">
      <c r="A326" s="55"/>
      <c r="B326" s="73"/>
      <c r="C326" s="74"/>
    </row>
    <row r="327" spans="1:3" ht="19.8">
      <c r="A327" s="55"/>
      <c r="B327" s="73"/>
      <c r="C327" s="74"/>
    </row>
    <row r="328" spans="1:3" ht="19.8">
      <c r="A328" s="55"/>
      <c r="B328" s="73"/>
      <c r="C328" s="74"/>
    </row>
    <row r="329" spans="1:3" ht="19.8">
      <c r="A329" s="55"/>
      <c r="B329" s="73"/>
      <c r="C329" s="74"/>
    </row>
    <row r="330" spans="1:3" ht="19.8">
      <c r="A330" s="55"/>
      <c r="B330" s="73"/>
      <c r="C330" s="74"/>
    </row>
    <row r="331" spans="1:3" ht="19.8">
      <c r="A331" s="55"/>
      <c r="B331" s="73"/>
      <c r="C331" s="74"/>
    </row>
    <row r="332" spans="1:3" ht="19.8">
      <c r="A332" s="55"/>
      <c r="B332" s="73"/>
      <c r="C332" s="74"/>
    </row>
    <row r="333" spans="1:3" ht="19.8">
      <c r="A333" s="55"/>
      <c r="B333" s="73"/>
      <c r="C333" s="74"/>
    </row>
    <row r="334" spans="1:3" ht="19.8">
      <c r="A334" s="55"/>
      <c r="B334" s="73"/>
      <c r="C334" s="74"/>
    </row>
    <row r="335" spans="1:3" ht="19.8">
      <c r="A335" s="55"/>
      <c r="B335" s="73"/>
      <c r="C335" s="74"/>
    </row>
    <row r="336" spans="1:3" ht="19.8">
      <c r="A336" s="55"/>
      <c r="B336" s="73"/>
      <c r="C336" s="74"/>
    </row>
    <row r="337" spans="1:3" ht="19.8">
      <c r="A337" s="55"/>
      <c r="B337" s="73"/>
      <c r="C337" s="74"/>
    </row>
    <row r="338" spans="1:3" ht="19.8">
      <c r="A338" s="55"/>
      <c r="B338" s="73"/>
      <c r="C338" s="74"/>
    </row>
    <row r="339" spans="1:3" ht="19.8">
      <c r="A339" s="55"/>
      <c r="B339" s="73"/>
      <c r="C339" s="74"/>
    </row>
    <row r="340" spans="1:3" ht="19.8">
      <c r="A340" s="55"/>
      <c r="B340" s="73"/>
      <c r="C340" s="74"/>
    </row>
    <row r="341" spans="1:3" ht="19.8">
      <c r="A341" s="55"/>
      <c r="B341" s="73"/>
      <c r="C341" s="74"/>
    </row>
    <row r="342" spans="1:3" ht="19.8">
      <c r="A342" s="55"/>
      <c r="B342" s="73"/>
      <c r="C342" s="74"/>
    </row>
    <row r="343" spans="1:3" ht="19.8">
      <c r="A343" s="55"/>
      <c r="B343" s="73"/>
      <c r="C343" s="74"/>
    </row>
    <row r="344" spans="1:3" ht="19.8">
      <c r="A344" s="55"/>
      <c r="B344" s="73"/>
      <c r="C344" s="74"/>
    </row>
    <row r="345" spans="1:3" ht="19.8">
      <c r="A345" s="55"/>
      <c r="B345" s="73"/>
      <c r="C345" s="74"/>
    </row>
    <row r="346" spans="1:3" ht="19.8">
      <c r="A346" s="55"/>
      <c r="B346" s="73"/>
      <c r="C346" s="74"/>
    </row>
    <row r="347" spans="1:3" ht="19.8">
      <c r="A347" s="55"/>
      <c r="B347" s="73"/>
      <c r="C347" s="74"/>
    </row>
    <row r="348" spans="1:3" ht="19.8">
      <c r="A348" s="55"/>
      <c r="B348" s="73"/>
      <c r="C348" s="74"/>
    </row>
    <row r="349" spans="1:3" ht="19.8">
      <c r="A349" s="55"/>
      <c r="B349" s="73"/>
      <c r="C349" s="74"/>
    </row>
    <row r="350" spans="1:3" ht="19.8">
      <c r="A350" s="55"/>
      <c r="B350" s="73"/>
      <c r="C350" s="74"/>
    </row>
    <row r="351" spans="1:3" ht="19.8">
      <c r="A351" s="55"/>
      <c r="B351" s="73"/>
      <c r="C351" s="74"/>
    </row>
    <row r="352" spans="1:3" ht="19.8">
      <c r="A352" s="55"/>
      <c r="B352" s="73"/>
      <c r="C352" s="74"/>
    </row>
    <row r="353" spans="1:3" ht="19.8">
      <c r="A353" s="55"/>
      <c r="B353" s="73"/>
      <c r="C353" s="74"/>
    </row>
    <row r="354" spans="1:3" ht="19.8">
      <c r="A354" s="55"/>
      <c r="B354" s="73"/>
      <c r="C354" s="74"/>
    </row>
    <row r="355" spans="1:3" ht="19.8">
      <c r="A355" s="55"/>
      <c r="B355" s="73"/>
      <c r="C355" s="74"/>
    </row>
    <row r="356" spans="1:3" ht="19.8">
      <c r="A356" s="55"/>
      <c r="B356" s="73"/>
      <c r="C356" s="74"/>
    </row>
    <row r="357" spans="1:3" ht="19.8">
      <c r="A357" s="55"/>
      <c r="B357" s="73"/>
      <c r="C357" s="74"/>
    </row>
    <row r="358" spans="1:3" ht="19.8">
      <c r="A358" s="55"/>
      <c r="B358" s="73"/>
      <c r="C358" s="74"/>
    </row>
    <row r="359" spans="1:3" ht="19.8">
      <c r="A359" s="55"/>
      <c r="B359" s="73"/>
      <c r="C359" s="74"/>
    </row>
    <row r="360" spans="1:3" ht="19.8">
      <c r="A360" s="55"/>
      <c r="B360" s="73"/>
      <c r="C360" s="74"/>
    </row>
    <row r="361" spans="1:3" ht="19.8">
      <c r="A361" s="55"/>
      <c r="B361" s="73"/>
      <c r="C361" s="74"/>
    </row>
    <row r="362" spans="1:3" ht="19.8">
      <c r="A362" s="55"/>
      <c r="B362" s="73"/>
      <c r="C362" s="74"/>
    </row>
    <row r="363" spans="1:3" ht="19.8">
      <c r="A363" s="55"/>
      <c r="B363" s="73"/>
      <c r="C363" s="74"/>
    </row>
    <row r="364" spans="1:3" ht="19.8">
      <c r="A364" s="55"/>
      <c r="B364" s="73"/>
      <c r="C364" s="74"/>
    </row>
    <row r="365" spans="1:3" ht="19.8">
      <c r="A365" s="55"/>
      <c r="B365" s="73"/>
      <c r="C365" s="74"/>
    </row>
    <row r="366" spans="1:3" ht="19.8">
      <c r="A366" s="55"/>
      <c r="B366" s="73"/>
      <c r="C366" s="74"/>
    </row>
    <row r="367" spans="1:3" ht="19.8">
      <c r="A367" s="55"/>
      <c r="B367" s="73"/>
      <c r="C367" s="74"/>
    </row>
    <row r="368" spans="1:3" ht="19.8">
      <c r="A368" s="55"/>
      <c r="B368" s="73"/>
      <c r="C368" s="74"/>
    </row>
    <row r="369" spans="1:3" ht="19.8">
      <c r="A369" s="55"/>
      <c r="B369" s="73"/>
      <c r="C369" s="74"/>
    </row>
    <row r="370" spans="1:3" ht="19.8">
      <c r="A370" s="55"/>
      <c r="B370" s="73"/>
      <c r="C370" s="74"/>
    </row>
    <row r="371" spans="1:3" ht="19.8">
      <c r="A371" s="55"/>
      <c r="B371" s="73"/>
      <c r="C371" s="74"/>
    </row>
    <row r="372" spans="1:3" ht="19.8">
      <c r="A372" s="55"/>
      <c r="B372" s="73"/>
      <c r="C372" s="74"/>
    </row>
    <row r="373" spans="1:3" ht="19.8">
      <c r="A373" s="55"/>
      <c r="B373" s="73"/>
      <c r="C373" s="74"/>
    </row>
    <row r="374" spans="1:3" ht="19.8">
      <c r="A374" s="55"/>
      <c r="B374" s="73"/>
      <c r="C374" s="74"/>
    </row>
    <row r="375" spans="1:3" ht="19.8">
      <c r="A375" s="55"/>
      <c r="B375" s="73"/>
      <c r="C375" s="74"/>
    </row>
    <row r="376" spans="1:3" ht="19.8">
      <c r="A376" s="55"/>
      <c r="B376" s="73"/>
      <c r="C376" s="74"/>
    </row>
    <row r="377" spans="1:3" ht="19.8">
      <c r="A377" s="55"/>
      <c r="B377" s="73"/>
      <c r="C377" s="74"/>
    </row>
    <row r="378" spans="1:3" ht="19.8">
      <c r="A378" s="55"/>
      <c r="B378" s="73"/>
      <c r="C378" s="74"/>
    </row>
    <row r="379" spans="1:3" ht="19.8">
      <c r="A379" s="55"/>
      <c r="B379" s="73"/>
      <c r="C379" s="74"/>
    </row>
    <row r="380" spans="1:3" ht="19.8">
      <c r="A380" s="55"/>
      <c r="B380" s="73"/>
      <c r="C380" s="74"/>
    </row>
    <row r="381" spans="1:3" ht="19.8">
      <c r="A381" s="55"/>
      <c r="B381" s="73"/>
      <c r="C381" s="74"/>
    </row>
    <row r="382" spans="1:3" ht="19.8">
      <c r="A382" s="55"/>
      <c r="B382" s="73"/>
      <c r="C382" s="74"/>
    </row>
    <row r="383" spans="1:3" ht="19.8">
      <c r="A383" s="55"/>
      <c r="B383" s="73"/>
      <c r="C383" s="74"/>
    </row>
    <row r="384" spans="1:3" ht="19.8">
      <c r="A384" s="55"/>
      <c r="B384" s="73"/>
      <c r="C384" s="74"/>
    </row>
    <row r="385" spans="1:3" ht="19.8">
      <c r="A385" s="55"/>
      <c r="B385" s="73"/>
      <c r="C385" s="74"/>
    </row>
    <row r="386" spans="1:3" ht="19.8">
      <c r="A386" s="55"/>
      <c r="B386" s="73"/>
      <c r="C386" s="74"/>
    </row>
    <row r="387" spans="1:3" ht="19.8">
      <c r="A387" s="55"/>
      <c r="B387" s="73"/>
      <c r="C387" s="74"/>
    </row>
    <row r="388" spans="1:3" ht="19.8">
      <c r="A388" s="55"/>
      <c r="B388" s="73"/>
      <c r="C388" s="74"/>
    </row>
    <row r="389" spans="1:3" ht="19.8">
      <c r="A389" s="55"/>
      <c r="B389" s="73"/>
      <c r="C389" s="74"/>
    </row>
    <row r="390" spans="1:3" ht="19.8">
      <c r="A390" s="55"/>
      <c r="B390" s="73"/>
      <c r="C390" s="74"/>
    </row>
    <row r="391" spans="1:3" ht="19.8">
      <c r="A391" s="55"/>
      <c r="B391" s="73"/>
      <c r="C391" s="74"/>
    </row>
    <row r="392" spans="1:3" ht="19.8">
      <c r="A392" s="55"/>
      <c r="B392" s="73"/>
      <c r="C392" s="74"/>
    </row>
    <row r="393" spans="1:3" ht="19.8">
      <c r="A393" s="55"/>
      <c r="B393" s="73"/>
      <c r="C393" s="74"/>
    </row>
    <row r="394" spans="1:3" ht="19.8">
      <c r="A394" s="55"/>
      <c r="B394" s="73"/>
      <c r="C394" s="74"/>
    </row>
    <row r="395" spans="1:3" ht="19.8">
      <c r="A395" s="55"/>
      <c r="B395" s="73"/>
      <c r="C395" s="74"/>
    </row>
    <row r="396" spans="1:3" ht="19.8">
      <c r="A396" s="55"/>
      <c r="B396" s="73"/>
      <c r="C396" s="74"/>
    </row>
    <row r="397" spans="1:3" ht="19.8">
      <c r="A397" s="55"/>
      <c r="B397" s="73"/>
      <c r="C397" s="74"/>
    </row>
    <row r="398" spans="1:3" ht="19.8">
      <c r="A398" s="55"/>
      <c r="B398" s="73"/>
      <c r="C398" s="74"/>
    </row>
    <row r="399" spans="1:3" ht="19.8">
      <c r="A399" s="55"/>
      <c r="B399" s="73"/>
      <c r="C399" s="74"/>
    </row>
    <row r="400" spans="1:3" ht="19.8">
      <c r="A400" s="55"/>
      <c r="B400" s="73"/>
      <c r="C400" s="74"/>
    </row>
    <row r="401" spans="1:3" ht="19.8">
      <c r="A401" s="55"/>
      <c r="B401" s="73"/>
      <c r="C401" s="74"/>
    </row>
    <row r="402" spans="1:3" ht="19.8">
      <c r="A402" s="55"/>
      <c r="B402" s="73"/>
      <c r="C402" s="74"/>
    </row>
    <row r="403" spans="1:3" ht="19.8">
      <c r="A403" s="55"/>
      <c r="B403" s="73"/>
      <c r="C403" s="74"/>
    </row>
    <row r="404" spans="1:3" ht="19.8">
      <c r="A404" s="55"/>
      <c r="B404" s="73"/>
      <c r="C404" s="74"/>
    </row>
    <row r="405" spans="1:3" ht="19.8">
      <c r="A405" s="55"/>
      <c r="B405" s="73"/>
      <c r="C405" s="74"/>
    </row>
    <row r="406" spans="1:3" ht="19.8">
      <c r="A406" s="55"/>
      <c r="B406" s="73"/>
      <c r="C406" s="74"/>
    </row>
    <row r="407" spans="1:3" ht="19.8">
      <c r="A407" s="55"/>
      <c r="B407" s="73"/>
      <c r="C407" s="74"/>
    </row>
    <row r="408" spans="1:3" ht="19.8">
      <c r="A408" s="55"/>
      <c r="B408" s="73"/>
      <c r="C408" s="74"/>
    </row>
    <row r="409" spans="1:3" ht="19.8">
      <c r="A409" s="55"/>
      <c r="B409" s="73"/>
      <c r="C409" s="74"/>
    </row>
    <row r="410" spans="1:3" ht="19.8">
      <c r="A410" s="55"/>
      <c r="B410" s="73"/>
      <c r="C410" s="74"/>
    </row>
    <row r="411" spans="1:3" ht="19.8">
      <c r="A411" s="55"/>
      <c r="B411" s="73"/>
      <c r="C411" s="74"/>
    </row>
    <row r="412" spans="1:3" ht="19.8">
      <c r="A412" s="55"/>
      <c r="B412" s="73"/>
      <c r="C412" s="74"/>
    </row>
    <row r="413" spans="1:3" ht="19.8">
      <c r="A413" s="55"/>
      <c r="B413" s="73"/>
      <c r="C413" s="74"/>
    </row>
    <row r="414" spans="1:3" ht="19.8">
      <c r="A414" s="55"/>
      <c r="B414" s="73"/>
      <c r="C414" s="74"/>
    </row>
    <row r="415" spans="1:3" ht="19.8">
      <c r="A415" s="55"/>
      <c r="B415" s="73"/>
      <c r="C415" s="74"/>
    </row>
    <row r="416" spans="1:3" ht="19.8">
      <c r="A416" s="55"/>
      <c r="B416" s="73"/>
      <c r="C416" s="74"/>
    </row>
    <row r="417" spans="1:3" ht="19.8">
      <c r="A417" s="55"/>
      <c r="B417" s="73"/>
      <c r="C417" s="74"/>
    </row>
    <row r="418" spans="1:3" ht="19.8">
      <c r="A418" s="55"/>
      <c r="B418" s="73"/>
      <c r="C418" s="74"/>
    </row>
    <row r="419" spans="1:3" ht="19.8">
      <c r="A419" s="55"/>
      <c r="B419" s="73"/>
      <c r="C419" s="74"/>
    </row>
    <row r="420" spans="1:3" ht="19.8">
      <c r="A420" s="55"/>
      <c r="B420" s="73"/>
      <c r="C420" s="74"/>
    </row>
    <row r="421" spans="1:3" ht="19.8">
      <c r="A421" s="55"/>
      <c r="B421" s="73"/>
      <c r="C421" s="74"/>
    </row>
    <row r="422" spans="1:3" ht="19.8">
      <c r="A422" s="55"/>
      <c r="B422" s="73"/>
      <c r="C422" s="74"/>
    </row>
    <row r="423" spans="1:3" ht="19.8">
      <c r="A423" s="55"/>
      <c r="B423" s="73"/>
      <c r="C423" s="74"/>
    </row>
    <row r="424" spans="1:3" ht="19.8">
      <c r="A424" s="55"/>
      <c r="B424" s="73"/>
      <c r="C424" s="74"/>
    </row>
    <row r="425" spans="1:3" ht="19.8">
      <c r="A425" s="55"/>
      <c r="B425" s="73"/>
      <c r="C425" s="74"/>
    </row>
    <row r="426" spans="1:3" ht="19.8">
      <c r="A426" s="55"/>
      <c r="B426" s="73"/>
      <c r="C426" s="74"/>
    </row>
    <row r="427" spans="1:3" ht="19.8">
      <c r="A427" s="55"/>
      <c r="B427" s="73"/>
      <c r="C427" s="74"/>
    </row>
    <row r="428" spans="1:3" ht="19.8">
      <c r="A428" s="55"/>
      <c r="B428" s="73"/>
      <c r="C428" s="74"/>
    </row>
    <row r="429" spans="1:3" ht="19.8">
      <c r="A429" s="55"/>
      <c r="B429" s="73"/>
      <c r="C429" s="74"/>
    </row>
    <row r="430" spans="1:3" ht="19.8">
      <c r="A430" s="55"/>
      <c r="B430" s="73"/>
      <c r="C430" s="74"/>
    </row>
    <row r="431" spans="1:3" ht="19.8">
      <c r="A431" s="55"/>
      <c r="B431" s="73"/>
      <c r="C431" s="74"/>
    </row>
    <row r="432" spans="1:3" ht="19.8">
      <c r="A432" s="55"/>
      <c r="B432" s="73"/>
      <c r="C432" s="74"/>
    </row>
    <row r="433" spans="1:3" ht="19.8">
      <c r="A433" s="55"/>
      <c r="B433" s="73"/>
      <c r="C433" s="74"/>
    </row>
    <row r="434" spans="1:3" ht="19.8">
      <c r="A434" s="55"/>
      <c r="B434" s="73"/>
      <c r="C434" s="74"/>
    </row>
    <row r="435" spans="1:3" ht="19.8">
      <c r="A435" s="55"/>
      <c r="B435" s="73"/>
      <c r="C435" s="74"/>
    </row>
    <row r="436" spans="1:3" ht="19.8">
      <c r="A436" s="55"/>
      <c r="B436" s="73"/>
      <c r="C436" s="74"/>
    </row>
    <row r="437" spans="1:3" ht="19.8">
      <c r="A437" s="55"/>
      <c r="B437" s="73"/>
      <c r="C437" s="74"/>
    </row>
    <row r="438" spans="1:3" ht="19.8">
      <c r="A438" s="55"/>
      <c r="B438" s="73"/>
      <c r="C438" s="74"/>
    </row>
    <row r="439" spans="1:3" ht="19.8">
      <c r="A439" s="55"/>
      <c r="B439" s="73"/>
      <c r="C439" s="74"/>
    </row>
    <row r="440" spans="1:3" ht="19.8">
      <c r="A440" s="55"/>
      <c r="B440" s="73"/>
      <c r="C440" s="74"/>
    </row>
    <row r="441" spans="1:3" ht="19.8">
      <c r="A441" s="55"/>
      <c r="B441" s="73"/>
      <c r="C441" s="74"/>
    </row>
    <row r="442" spans="1:3" ht="19.8">
      <c r="A442" s="55"/>
      <c r="B442" s="73"/>
      <c r="C442" s="74"/>
    </row>
    <row r="443" spans="1:3" ht="19.8">
      <c r="A443" s="55"/>
      <c r="B443" s="73"/>
      <c r="C443" s="74"/>
    </row>
    <row r="444" spans="1:3" ht="19.8">
      <c r="A444" s="55"/>
      <c r="B444" s="73"/>
      <c r="C444" s="74"/>
    </row>
    <row r="445" spans="1:3" ht="19.8">
      <c r="A445" s="55"/>
      <c r="B445" s="73"/>
      <c r="C445" s="74"/>
    </row>
    <row r="446" spans="1:3" ht="19.8">
      <c r="A446" s="55"/>
      <c r="B446" s="73"/>
      <c r="C446" s="74"/>
    </row>
    <row r="447" spans="1:3" ht="19.8">
      <c r="A447" s="55"/>
      <c r="B447" s="73"/>
      <c r="C447" s="74"/>
    </row>
    <row r="448" spans="1:3" ht="19.8">
      <c r="A448" s="55"/>
      <c r="B448" s="73"/>
      <c r="C448" s="74"/>
    </row>
    <row r="449" spans="1:3" ht="19.8">
      <c r="A449" s="55"/>
      <c r="B449" s="73"/>
      <c r="C449" s="74"/>
    </row>
    <row r="450" spans="1:3" ht="19.8">
      <c r="A450" s="55"/>
      <c r="B450" s="73"/>
      <c r="C450" s="74"/>
    </row>
    <row r="451" spans="1:3" ht="19.8">
      <c r="A451" s="55"/>
      <c r="B451" s="73"/>
      <c r="C451" s="74"/>
    </row>
    <row r="452" spans="1:3" ht="19.8">
      <c r="A452" s="55"/>
      <c r="B452" s="73"/>
      <c r="C452" s="74"/>
    </row>
    <row r="453" spans="1:3" ht="19.8">
      <c r="A453" s="55"/>
      <c r="B453" s="73"/>
      <c r="C453" s="74"/>
    </row>
    <row r="454" spans="1:3" ht="19.8">
      <c r="A454" s="55"/>
      <c r="B454" s="73"/>
      <c r="C454" s="74"/>
    </row>
    <row r="455" spans="1:3" ht="19.8">
      <c r="A455" s="55"/>
      <c r="B455" s="73"/>
      <c r="C455" s="74"/>
    </row>
    <row r="456" spans="1:3" ht="19.8">
      <c r="A456" s="55"/>
      <c r="B456" s="73"/>
      <c r="C456" s="74"/>
    </row>
    <row r="457" spans="1:3" ht="19.8">
      <c r="A457" s="55"/>
      <c r="B457" s="73"/>
      <c r="C457" s="74"/>
    </row>
    <row r="458" spans="1:3" ht="19.8">
      <c r="A458" s="55"/>
      <c r="B458" s="73"/>
      <c r="C458" s="74"/>
    </row>
    <row r="459" spans="1:3" ht="19.8">
      <c r="A459" s="55"/>
      <c r="B459" s="73"/>
      <c r="C459" s="74"/>
    </row>
    <row r="460" spans="1:3" ht="19.8">
      <c r="A460" s="55"/>
      <c r="B460" s="73"/>
      <c r="C460" s="74"/>
    </row>
    <row r="461" spans="1:3" ht="19.8">
      <c r="A461" s="55"/>
      <c r="B461" s="73"/>
      <c r="C461" s="74"/>
    </row>
    <row r="462" spans="1:3" ht="19.8">
      <c r="A462" s="55"/>
      <c r="B462" s="73"/>
      <c r="C462" s="74"/>
    </row>
    <row r="463" spans="1:3" ht="19.8">
      <c r="A463" s="55"/>
      <c r="B463" s="73"/>
      <c r="C463" s="74"/>
    </row>
    <row r="464" spans="1:3" ht="19.8">
      <c r="A464" s="55"/>
      <c r="B464" s="73"/>
      <c r="C464" s="74"/>
    </row>
    <row r="465" spans="1:3" ht="19.8">
      <c r="A465" s="55"/>
      <c r="B465" s="73"/>
      <c r="C465" s="74"/>
    </row>
    <row r="466" spans="1:3" ht="19.8">
      <c r="A466" s="55"/>
      <c r="B466" s="73"/>
      <c r="C466" s="74"/>
    </row>
    <row r="467" spans="1:3" ht="19.8">
      <c r="A467" s="55"/>
      <c r="B467" s="73"/>
      <c r="C467" s="74"/>
    </row>
    <row r="468" spans="1:3" ht="19.8">
      <c r="A468" s="55"/>
      <c r="B468" s="73"/>
      <c r="C468" s="74"/>
    </row>
    <row r="469" spans="1:3" ht="19.8">
      <c r="A469" s="55"/>
      <c r="B469" s="73"/>
      <c r="C469" s="74"/>
    </row>
    <row r="470" spans="1:3" ht="19.8">
      <c r="A470" s="55"/>
      <c r="B470" s="73"/>
      <c r="C470" s="74"/>
    </row>
    <row r="471" spans="1:3" ht="19.8">
      <c r="A471" s="55"/>
      <c r="B471" s="73"/>
      <c r="C471" s="74"/>
    </row>
    <row r="472" spans="1:3" ht="19.8">
      <c r="A472" s="55"/>
      <c r="B472" s="73"/>
      <c r="C472" s="74"/>
    </row>
    <row r="473" spans="1:3" ht="19.8">
      <c r="A473" s="55"/>
      <c r="B473" s="73"/>
      <c r="C473" s="74"/>
    </row>
    <row r="474" spans="1:3" ht="19.8">
      <c r="A474" s="55"/>
      <c r="B474" s="73"/>
      <c r="C474" s="74"/>
    </row>
    <row r="475" spans="1:3" ht="19.8">
      <c r="A475" s="55"/>
      <c r="B475" s="73"/>
      <c r="C475" s="74"/>
    </row>
    <row r="476" spans="1:3" ht="19.8">
      <c r="A476" s="55"/>
      <c r="B476" s="73"/>
      <c r="C476" s="74"/>
    </row>
    <row r="477" spans="1:3" ht="19.8">
      <c r="A477" s="55"/>
      <c r="B477" s="73"/>
      <c r="C477" s="74"/>
    </row>
    <row r="478" spans="1:3" ht="19.8">
      <c r="A478" s="55"/>
      <c r="B478" s="73"/>
      <c r="C478" s="74"/>
    </row>
    <row r="479" spans="1:3" ht="19.8">
      <c r="A479" s="55"/>
      <c r="B479" s="73"/>
      <c r="C479" s="74"/>
    </row>
    <row r="480" spans="1:3" ht="19.8">
      <c r="A480" s="55"/>
      <c r="B480" s="73"/>
      <c r="C480" s="74"/>
    </row>
    <row r="481" spans="1:3" ht="19.8">
      <c r="A481" s="55"/>
      <c r="B481" s="73"/>
      <c r="C481" s="74"/>
    </row>
    <row r="482" spans="1:3" ht="19.8">
      <c r="A482" s="55"/>
      <c r="B482" s="73"/>
      <c r="C482" s="74"/>
    </row>
    <row r="483" spans="1:3" ht="19.8">
      <c r="A483" s="55"/>
      <c r="B483" s="73"/>
      <c r="C483" s="74"/>
    </row>
    <row r="484" spans="1:3" ht="19.8">
      <c r="A484" s="55"/>
      <c r="B484" s="73"/>
      <c r="C484" s="74"/>
    </row>
    <row r="485" spans="1:3" ht="19.8">
      <c r="A485" s="55"/>
      <c r="B485" s="73"/>
      <c r="C485" s="74"/>
    </row>
    <row r="486" spans="1:3" ht="19.8">
      <c r="A486" s="55"/>
      <c r="B486" s="73"/>
      <c r="C486" s="74"/>
    </row>
    <row r="487" spans="1:3" ht="19.8">
      <c r="A487" s="55"/>
      <c r="B487" s="73"/>
      <c r="C487" s="74"/>
    </row>
    <row r="488" spans="1:3" ht="19.8">
      <c r="A488" s="55"/>
      <c r="B488" s="73"/>
      <c r="C488" s="74"/>
    </row>
    <row r="489" spans="1:3" ht="19.8">
      <c r="A489" s="55"/>
      <c r="B489" s="73"/>
      <c r="C489" s="74"/>
    </row>
    <row r="490" spans="1:3" ht="19.8">
      <c r="A490" s="55"/>
      <c r="B490" s="73"/>
      <c r="C490" s="74"/>
    </row>
    <row r="491" spans="1:3" ht="19.8">
      <c r="A491" s="55"/>
      <c r="B491" s="73"/>
      <c r="C491" s="74"/>
    </row>
    <row r="492" spans="1:3" ht="19.8">
      <c r="A492" s="55"/>
      <c r="B492" s="73"/>
      <c r="C492" s="74"/>
    </row>
    <row r="493" spans="1:3" ht="19.8">
      <c r="A493" s="55"/>
      <c r="B493" s="73"/>
      <c r="C493" s="74"/>
    </row>
    <row r="494" spans="1:3" ht="19.8">
      <c r="A494" s="55"/>
      <c r="B494" s="73"/>
      <c r="C494" s="74"/>
    </row>
    <row r="495" spans="1:3" ht="19.8">
      <c r="A495" s="55"/>
      <c r="B495" s="73"/>
      <c r="C495" s="74"/>
    </row>
    <row r="496" spans="1:3" ht="19.8">
      <c r="A496" s="55"/>
      <c r="B496" s="73"/>
      <c r="C496" s="74"/>
    </row>
    <row r="497" spans="1:3" ht="19.8">
      <c r="A497" s="55"/>
      <c r="B497" s="73"/>
      <c r="C497" s="74"/>
    </row>
    <row r="498" spans="1:3" ht="19.8">
      <c r="A498" s="55"/>
      <c r="B498" s="73"/>
      <c r="C498" s="74"/>
    </row>
    <row r="499" spans="1:3" ht="19.8">
      <c r="A499" s="55"/>
      <c r="B499" s="73"/>
      <c r="C499" s="74"/>
    </row>
    <row r="500" spans="1:3" ht="19.8">
      <c r="A500" s="55"/>
      <c r="B500" s="73"/>
      <c r="C500" s="74"/>
    </row>
    <row r="501" spans="1:3" ht="19.8">
      <c r="A501" s="55"/>
      <c r="B501" s="73"/>
      <c r="C501" s="74"/>
    </row>
    <row r="502" spans="1:3" ht="19.8">
      <c r="A502" s="55"/>
      <c r="B502" s="73"/>
      <c r="C502" s="74"/>
    </row>
    <row r="503" spans="1:3" ht="19.8">
      <c r="A503" s="55"/>
      <c r="B503" s="73"/>
      <c r="C503" s="74"/>
    </row>
    <row r="504" spans="1:3" ht="19.8">
      <c r="A504" s="55"/>
      <c r="B504" s="73"/>
      <c r="C504" s="74"/>
    </row>
    <row r="505" spans="1:3" ht="19.8">
      <c r="A505" s="55"/>
      <c r="B505" s="73"/>
      <c r="C505" s="74"/>
    </row>
    <row r="506" spans="1:3" ht="19.8">
      <c r="A506" s="55"/>
      <c r="B506" s="73"/>
      <c r="C506" s="74"/>
    </row>
    <row r="507" spans="1:3" ht="19.8">
      <c r="A507" s="55"/>
      <c r="B507" s="73"/>
      <c r="C507" s="74"/>
    </row>
    <row r="508" spans="1:3" ht="19.8">
      <c r="A508" s="55"/>
      <c r="B508" s="73"/>
      <c r="C508" s="74"/>
    </row>
    <row r="509" spans="1:3" ht="19.8">
      <c r="A509" s="55"/>
      <c r="B509" s="73"/>
      <c r="C509" s="74"/>
    </row>
    <row r="510" spans="1:3" ht="19.8">
      <c r="A510" s="55"/>
      <c r="B510" s="73"/>
      <c r="C510" s="74"/>
    </row>
    <row r="511" spans="1:3" ht="19.8">
      <c r="A511" s="55"/>
      <c r="B511" s="73"/>
      <c r="C511" s="74"/>
    </row>
    <row r="512" spans="1:3" ht="19.8">
      <c r="A512" s="55"/>
      <c r="B512" s="73"/>
      <c r="C512" s="74"/>
    </row>
    <row r="513" spans="1:3" ht="19.8">
      <c r="A513" s="55"/>
      <c r="B513" s="73"/>
      <c r="C513" s="74"/>
    </row>
    <row r="514" spans="1:3" ht="19.8">
      <c r="A514" s="55"/>
      <c r="B514" s="73"/>
      <c r="C514" s="74"/>
    </row>
    <row r="515" spans="1:3" ht="19.8">
      <c r="A515" s="55"/>
      <c r="B515" s="73"/>
      <c r="C515" s="74"/>
    </row>
    <row r="516" spans="1:3" ht="19.8">
      <c r="A516" s="55"/>
      <c r="B516" s="73"/>
      <c r="C516" s="74"/>
    </row>
    <row r="517" spans="1:3" ht="19.8">
      <c r="A517" s="55"/>
      <c r="B517" s="73"/>
      <c r="C517" s="74"/>
    </row>
    <row r="518" spans="1:3" ht="19.8">
      <c r="A518" s="55"/>
      <c r="B518" s="73"/>
      <c r="C518" s="74"/>
    </row>
    <row r="519" spans="1:3" ht="19.8">
      <c r="A519" s="55"/>
      <c r="B519" s="73"/>
      <c r="C519" s="74"/>
    </row>
    <row r="520" spans="1:3" ht="19.8">
      <c r="A520" s="55"/>
      <c r="B520" s="73"/>
      <c r="C520" s="74"/>
    </row>
    <row r="521" spans="1:3" ht="19.8">
      <c r="A521" s="55"/>
      <c r="B521" s="73"/>
      <c r="C521" s="74"/>
    </row>
    <row r="522" spans="1:3" ht="19.8">
      <c r="A522" s="55"/>
      <c r="B522" s="73"/>
      <c r="C522" s="74"/>
    </row>
    <row r="523" spans="1:3" ht="19.8">
      <c r="A523" s="55"/>
      <c r="B523" s="73"/>
      <c r="C523" s="74"/>
    </row>
    <row r="524" spans="1:3" ht="19.8">
      <c r="A524" s="55"/>
      <c r="B524" s="73"/>
      <c r="C524" s="74"/>
    </row>
    <row r="525" spans="1:3" ht="19.8">
      <c r="A525" s="55"/>
      <c r="B525" s="73"/>
      <c r="C525" s="74"/>
    </row>
    <row r="526" spans="1:3" ht="19.8">
      <c r="A526" s="55"/>
      <c r="B526" s="73"/>
      <c r="C526" s="74"/>
    </row>
    <row r="527" spans="1:3" ht="19.8">
      <c r="A527" s="55"/>
      <c r="B527" s="73"/>
      <c r="C527" s="74"/>
    </row>
    <row r="528" spans="1:3" ht="19.8">
      <c r="A528" s="55"/>
      <c r="B528" s="73"/>
      <c r="C528" s="74"/>
    </row>
    <row r="529" spans="1:3" ht="19.8">
      <c r="A529" s="55"/>
      <c r="B529" s="73"/>
      <c r="C529" s="74"/>
    </row>
    <row r="530" spans="1:3" ht="19.8">
      <c r="A530" s="55"/>
      <c r="B530" s="73"/>
      <c r="C530" s="74"/>
    </row>
    <row r="531" spans="1:3" ht="19.8">
      <c r="A531" s="55"/>
      <c r="B531" s="73"/>
      <c r="C531" s="74"/>
    </row>
    <row r="532" spans="1:3" ht="19.8">
      <c r="A532" s="55"/>
      <c r="B532" s="73"/>
      <c r="C532" s="74"/>
    </row>
    <row r="533" spans="1:3" ht="19.8">
      <c r="A533" s="55"/>
      <c r="B533" s="73"/>
      <c r="C533" s="74"/>
    </row>
    <row r="534" spans="1:3" ht="19.8">
      <c r="A534" s="55"/>
      <c r="B534" s="73"/>
      <c r="C534" s="74"/>
    </row>
    <row r="535" spans="1:3" ht="19.8">
      <c r="A535" s="55"/>
      <c r="B535" s="73"/>
      <c r="C535" s="74"/>
    </row>
    <row r="536" spans="1:3" ht="19.8">
      <c r="A536" s="55"/>
      <c r="B536" s="73"/>
      <c r="C536" s="74"/>
    </row>
    <row r="537" spans="1:3" ht="19.8">
      <c r="A537" s="55"/>
      <c r="B537" s="73"/>
      <c r="C537" s="74"/>
    </row>
    <row r="538" spans="1:3" ht="19.8">
      <c r="A538" s="55"/>
      <c r="B538" s="73"/>
      <c r="C538" s="74"/>
    </row>
    <row r="539" spans="1:3" ht="19.8">
      <c r="A539" s="55"/>
      <c r="B539" s="73"/>
      <c r="C539" s="74"/>
    </row>
    <row r="540" spans="1:3" ht="19.8">
      <c r="A540" s="55"/>
      <c r="B540" s="73"/>
      <c r="C540" s="74"/>
    </row>
    <row r="541" spans="1:3" ht="19.8">
      <c r="A541" s="55"/>
      <c r="B541" s="73"/>
      <c r="C541" s="74"/>
    </row>
    <row r="542" spans="1:3" ht="19.8">
      <c r="A542" s="55"/>
      <c r="B542" s="73"/>
      <c r="C542" s="74"/>
    </row>
    <row r="543" spans="1:3" ht="19.8">
      <c r="A543" s="55"/>
      <c r="B543" s="73"/>
      <c r="C543" s="74"/>
    </row>
    <row r="544" spans="1:3" ht="19.8">
      <c r="A544" s="55"/>
      <c r="B544" s="73"/>
      <c r="C544" s="74"/>
    </row>
    <row r="545" spans="1:3" ht="19.8">
      <c r="A545" s="55"/>
      <c r="B545" s="73"/>
      <c r="C545" s="74"/>
    </row>
    <row r="546" spans="1:3" ht="19.8">
      <c r="A546" s="55"/>
      <c r="B546" s="73"/>
      <c r="C546" s="74"/>
    </row>
    <row r="547" spans="1:3" ht="19.8">
      <c r="A547" s="55"/>
      <c r="B547" s="73"/>
      <c r="C547" s="74"/>
    </row>
    <row r="548" spans="1:3" ht="19.8">
      <c r="A548" s="55"/>
      <c r="B548" s="73"/>
      <c r="C548" s="74"/>
    </row>
    <row r="549" spans="1:3" ht="19.8">
      <c r="A549" s="55"/>
      <c r="B549" s="73"/>
      <c r="C549" s="74"/>
    </row>
    <row r="550" spans="1:3" ht="19.8">
      <c r="A550" s="55"/>
      <c r="B550" s="73"/>
      <c r="C550" s="74"/>
    </row>
    <row r="551" spans="1:3" ht="19.8">
      <c r="A551" s="55"/>
      <c r="B551" s="73"/>
      <c r="C551" s="74"/>
    </row>
    <row r="552" spans="1:3" ht="19.8">
      <c r="A552" s="55"/>
      <c r="B552" s="73"/>
      <c r="C552" s="74"/>
    </row>
    <row r="553" spans="1:3" ht="19.8">
      <c r="A553" s="55"/>
      <c r="B553" s="73"/>
      <c r="C553" s="74"/>
    </row>
    <row r="554" spans="1:3" ht="19.8">
      <c r="A554" s="55"/>
      <c r="B554" s="73"/>
      <c r="C554" s="74"/>
    </row>
    <row r="555" spans="1:3" ht="19.8">
      <c r="A555" s="55"/>
      <c r="B555" s="73"/>
      <c r="C555" s="74"/>
    </row>
    <row r="556" spans="1:3" ht="19.8">
      <c r="A556" s="55"/>
      <c r="B556" s="73"/>
      <c r="C556" s="74"/>
    </row>
    <row r="557" spans="1:3" ht="19.8">
      <c r="A557" s="55"/>
      <c r="B557" s="73"/>
      <c r="C557" s="74"/>
    </row>
    <row r="558" spans="1:3" ht="19.8">
      <c r="A558" s="55"/>
      <c r="B558" s="73"/>
      <c r="C558" s="74"/>
    </row>
    <row r="559" spans="1:3" ht="19.8">
      <c r="A559" s="55"/>
      <c r="B559" s="73"/>
      <c r="C559" s="74"/>
    </row>
    <row r="560" spans="1:3" ht="19.8">
      <c r="A560" s="55"/>
      <c r="B560" s="73"/>
      <c r="C560" s="74"/>
    </row>
    <row r="561" spans="1:3" ht="19.8">
      <c r="A561" s="55"/>
      <c r="B561" s="73"/>
      <c r="C561" s="74"/>
    </row>
    <row r="562" spans="1:3" ht="19.8">
      <c r="A562" s="55"/>
      <c r="B562" s="73"/>
      <c r="C562" s="74"/>
    </row>
    <row r="563" spans="1:3" ht="19.8">
      <c r="A563" s="55"/>
      <c r="B563" s="73"/>
      <c r="C563" s="74"/>
    </row>
    <row r="564" spans="1:3" ht="19.8">
      <c r="A564" s="55"/>
      <c r="B564" s="73"/>
      <c r="C564" s="74"/>
    </row>
    <row r="565" spans="1:3" ht="19.8">
      <c r="A565" s="55"/>
      <c r="B565" s="73"/>
      <c r="C565" s="74"/>
    </row>
    <row r="566" spans="1:3" ht="19.8">
      <c r="A566" s="55"/>
      <c r="B566" s="73"/>
      <c r="C566" s="74"/>
    </row>
    <row r="567" spans="1:3" ht="19.8">
      <c r="A567" s="55"/>
      <c r="B567" s="73"/>
      <c r="C567" s="74"/>
    </row>
    <row r="568" spans="1:3" ht="19.8">
      <c r="A568" s="55"/>
      <c r="B568" s="73"/>
      <c r="C568" s="74"/>
    </row>
    <row r="569" spans="1:3" ht="19.8">
      <c r="A569" s="55"/>
      <c r="B569" s="73"/>
      <c r="C569" s="74"/>
    </row>
    <row r="570" spans="1:3" ht="19.8">
      <c r="A570" s="55"/>
      <c r="B570" s="73"/>
      <c r="C570" s="74"/>
    </row>
    <row r="571" spans="1:3" ht="19.8">
      <c r="A571" s="55"/>
      <c r="B571" s="73"/>
      <c r="C571" s="74"/>
    </row>
    <row r="572" spans="1:3" ht="19.8">
      <c r="A572" s="55"/>
      <c r="B572" s="73"/>
      <c r="C572" s="74"/>
    </row>
    <row r="573" spans="1:3" ht="19.8">
      <c r="A573" s="55"/>
      <c r="B573" s="73"/>
      <c r="C573" s="74"/>
    </row>
    <row r="574" spans="1:3" ht="19.8">
      <c r="A574" s="55"/>
      <c r="B574" s="73"/>
      <c r="C574" s="74"/>
    </row>
    <row r="575" spans="1:3" ht="19.8">
      <c r="A575" s="55"/>
      <c r="B575" s="73"/>
      <c r="C575" s="74"/>
    </row>
    <row r="576" spans="1:3" ht="19.8">
      <c r="A576" s="55"/>
      <c r="B576" s="73"/>
      <c r="C576" s="74"/>
    </row>
    <row r="577" spans="1:3" ht="19.8">
      <c r="A577" s="55"/>
      <c r="B577" s="73"/>
      <c r="C577" s="74"/>
    </row>
    <row r="578" spans="1:3" ht="19.8">
      <c r="A578" s="55"/>
      <c r="B578" s="73"/>
      <c r="C578" s="74"/>
    </row>
    <row r="579" spans="1:3" ht="19.8">
      <c r="A579" s="55"/>
      <c r="B579" s="73"/>
      <c r="C579" s="74"/>
    </row>
    <row r="580" spans="1:3" ht="19.8">
      <c r="A580" s="55"/>
      <c r="B580" s="73"/>
      <c r="C580" s="74"/>
    </row>
    <row r="581" spans="1:3" ht="19.8">
      <c r="A581" s="55"/>
      <c r="B581" s="73"/>
      <c r="C581" s="74"/>
    </row>
    <row r="582" spans="1:3" ht="19.8">
      <c r="A582" s="55"/>
      <c r="B582" s="73"/>
      <c r="C582" s="74"/>
    </row>
    <row r="583" spans="1:3" ht="19.8">
      <c r="A583" s="55"/>
      <c r="B583" s="73"/>
      <c r="C583" s="74"/>
    </row>
    <row r="584" spans="1:3" ht="19.8">
      <c r="A584" s="55"/>
      <c r="B584" s="73"/>
      <c r="C584" s="74"/>
    </row>
    <row r="585" spans="1:3" ht="19.8">
      <c r="A585" s="55"/>
      <c r="B585" s="73"/>
      <c r="C585" s="74"/>
    </row>
    <row r="586" spans="1:3" ht="19.8">
      <c r="A586" s="55"/>
      <c r="B586" s="73"/>
      <c r="C586" s="74"/>
    </row>
    <row r="587" spans="1:3" ht="19.8">
      <c r="A587" s="55"/>
      <c r="B587" s="73"/>
      <c r="C587" s="74"/>
    </row>
    <row r="588" spans="1:3" ht="19.8">
      <c r="A588" s="55"/>
      <c r="B588" s="73"/>
      <c r="C588" s="74"/>
    </row>
    <row r="589" spans="1:3" ht="19.8">
      <c r="A589" s="55"/>
      <c r="B589" s="73"/>
      <c r="C589" s="74"/>
    </row>
    <row r="590" spans="1:3" ht="19.8">
      <c r="A590" s="55"/>
      <c r="B590" s="73"/>
      <c r="C590" s="74"/>
    </row>
    <row r="591" spans="1:3" ht="19.8">
      <c r="A591" s="55"/>
      <c r="B591" s="73"/>
      <c r="C591" s="74"/>
    </row>
    <row r="592" spans="1:3" ht="19.8">
      <c r="A592" s="55"/>
      <c r="B592" s="73"/>
      <c r="C592" s="74"/>
    </row>
    <row r="593" spans="1:3" ht="19.8">
      <c r="A593" s="55"/>
      <c r="B593" s="73"/>
      <c r="C593" s="74"/>
    </row>
    <row r="594" spans="1:3" ht="19.8">
      <c r="A594" s="55"/>
      <c r="B594" s="73"/>
      <c r="C594" s="74"/>
    </row>
    <row r="595" spans="1:3" ht="19.8">
      <c r="A595" s="55"/>
      <c r="B595" s="73"/>
      <c r="C595" s="74"/>
    </row>
    <row r="596" spans="1:3" ht="19.8">
      <c r="A596" s="55"/>
      <c r="B596" s="73"/>
      <c r="C596" s="74"/>
    </row>
    <row r="597" spans="1:3" ht="19.8">
      <c r="A597" s="55"/>
      <c r="B597" s="73"/>
      <c r="C597" s="74"/>
    </row>
    <row r="598" spans="1:3" ht="19.8">
      <c r="A598" s="55"/>
      <c r="B598" s="73"/>
      <c r="C598" s="74"/>
    </row>
    <row r="599" spans="1:3" ht="19.8">
      <c r="A599" s="55"/>
      <c r="B599" s="73"/>
      <c r="C599" s="74"/>
    </row>
    <row r="600" spans="1:3" ht="19.8">
      <c r="A600" s="55"/>
      <c r="B600" s="73"/>
      <c r="C600" s="74"/>
    </row>
    <row r="601" spans="1:3" ht="19.8">
      <c r="A601" s="55"/>
      <c r="B601" s="73"/>
      <c r="C601" s="74"/>
    </row>
    <row r="602" spans="1:3" ht="19.8">
      <c r="A602" s="55"/>
      <c r="B602" s="73"/>
      <c r="C602" s="74"/>
    </row>
    <row r="603" spans="1:3" ht="19.8">
      <c r="A603" s="55"/>
      <c r="B603" s="73"/>
      <c r="C603" s="74"/>
    </row>
    <row r="604" spans="1:3" ht="19.8">
      <c r="A604" s="55"/>
      <c r="B604" s="73"/>
      <c r="C604" s="74"/>
    </row>
    <row r="605" spans="1:3" ht="19.8">
      <c r="A605" s="55"/>
      <c r="B605" s="73"/>
      <c r="C605" s="74"/>
    </row>
    <row r="606" spans="1:3" ht="19.8">
      <c r="A606" s="55"/>
      <c r="B606" s="73"/>
      <c r="C606" s="74"/>
    </row>
    <row r="607" spans="1:3" ht="19.8">
      <c r="A607" s="55"/>
      <c r="B607" s="73"/>
      <c r="C607" s="74"/>
    </row>
    <row r="608" spans="1:3" ht="19.8">
      <c r="A608" s="55"/>
      <c r="B608" s="73"/>
      <c r="C608" s="74"/>
    </row>
    <row r="609" spans="1:3" ht="19.8">
      <c r="A609" s="55"/>
      <c r="B609" s="73"/>
      <c r="C609" s="74"/>
    </row>
    <row r="610" spans="1:3" ht="19.8">
      <c r="A610" s="55"/>
      <c r="B610" s="73"/>
      <c r="C610" s="74"/>
    </row>
    <row r="611" spans="1:3" ht="19.8">
      <c r="A611" s="55"/>
      <c r="B611" s="73"/>
      <c r="C611" s="74"/>
    </row>
    <row r="612" spans="1:3" ht="19.8">
      <c r="A612" s="55"/>
      <c r="B612" s="73"/>
      <c r="C612" s="74"/>
    </row>
    <row r="613" spans="1:3" ht="19.8">
      <c r="A613" s="55"/>
      <c r="B613" s="73"/>
      <c r="C613" s="74"/>
    </row>
    <row r="614" spans="1:3" ht="19.8">
      <c r="A614" s="55"/>
      <c r="B614" s="73"/>
      <c r="C614" s="74"/>
    </row>
    <row r="615" spans="1:3" ht="19.8">
      <c r="A615" s="55"/>
      <c r="B615" s="73"/>
      <c r="C615" s="74"/>
    </row>
    <row r="616" spans="1:3" ht="19.8">
      <c r="A616" s="55"/>
      <c r="B616" s="73"/>
      <c r="C616" s="74"/>
    </row>
    <row r="617" spans="1:3" ht="19.8">
      <c r="A617" s="55"/>
      <c r="B617" s="73"/>
      <c r="C617" s="74"/>
    </row>
    <row r="618" spans="1:3" ht="19.8">
      <c r="A618" s="55"/>
      <c r="B618" s="73"/>
      <c r="C618" s="74"/>
    </row>
    <row r="619" spans="1:3" ht="19.8">
      <c r="A619" s="55"/>
      <c r="B619" s="73"/>
      <c r="C619" s="74"/>
    </row>
    <row r="620" spans="1:3" ht="19.8">
      <c r="A620" s="55"/>
      <c r="B620" s="73"/>
      <c r="C620" s="74"/>
    </row>
    <row r="621" spans="1:3" ht="19.8">
      <c r="A621" s="55"/>
      <c r="B621" s="73"/>
      <c r="C621" s="74"/>
    </row>
    <row r="622" spans="1:3" ht="19.8">
      <c r="A622" s="55"/>
      <c r="B622" s="73"/>
      <c r="C622" s="74"/>
    </row>
    <row r="623" spans="1:3" ht="19.8">
      <c r="A623" s="55"/>
      <c r="B623" s="73"/>
      <c r="C623" s="74"/>
    </row>
    <row r="624" spans="1:3" ht="19.8">
      <c r="A624" s="55"/>
      <c r="B624" s="73"/>
      <c r="C624" s="74"/>
    </row>
    <row r="625" spans="1:3" ht="19.8">
      <c r="A625" s="55"/>
      <c r="B625" s="73"/>
      <c r="C625" s="74"/>
    </row>
    <row r="626" spans="1:3" ht="19.8">
      <c r="A626" s="55"/>
      <c r="B626" s="73"/>
      <c r="C626" s="74"/>
    </row>
    <row r="627" spans="1:3" ht="19.8">
      <c r="A627" s="55"/>
      <c r="B627" s="73"/>
      <c r="C627" s="74"/>
    </row>
    <row r="628" spans="1:3" ht="19.8">
      <c r="A628" s="55"/>
      <c r="B628" s="73"/>
      <c r="C628" s="74"/>
    </row>
    <row r="629" spans="1:3" ht="19.8">
      <c r="A629" s="55"/>
      <c r="B629" s="73"/>
      <c r="C629" s="74"/>
    </row>
    <row r="630" spans="1:3" ht="19.8">
      <c r="A630" s="55"/>
      <c r="B630" s="73"/>
      <c r="C630" s="74"/>
    </row>
    <row r="631" spans="1:3" ht="19.8">
      <c r="A631" s="55"/>
      <c r="B631" s="73"/>
      <c r="C631" s="74"/>
    </row>
    <row r="632" spans="1:3" ht="19.8">
      <c r="A632" s="55"/>
      <c r="B632" s="73"/>
      <c r="C632" s="74"/>
    </row>
    <row r="633" spans="1:3" ht="19.8">
      <c r="A633" s="55"/>
      <c r="B633" s="73"/>
      <c r="C633" s="74"/>
    </row>
    <row r="634" spans="1:3" ht="19.8">
      <c r="A634" s="55"/>
      <c r="B634" s="73"/>
      <c r="C634" s="74"/>
    </row>
    <row r="635" spans="1:3" ht="19.8">
      <c r="A635" s="55"/>
      <c r="B635" s="73"/>
      <c r="C635" s="74"/>
    </row>
    <row r="636" spans="1:3" ht="19.8">
      <c r="A636" s="55"/>
      <c r="B636" s="73"/>
      <c r="C636" s="74"/>
    </row>
    <row r="637" spans="1:3" ht="19.8">
      <c r="A637" s="55"/>
      <c r="B637" s="73"/>
      <c r="C637" s="74"/>
    </row>
    <row r="638" spans="1:3" ht="19.8">
      <c r="A638" s="55"/>
      <c r="B638" s="73"/>
      <c r="C638" s="74"/>
    </row>
    <row r="639" spans="1:3" ht="19.8">
      <c r="A639" s="55"/>
      <c r="B639" s="73"/>
      <c r="C639" s="74"/>
    </row>
    <row r="640" spans="1:3" ht="19.8">
      <c r="A640" s="55"/>
      <c r="B640" s="73"/>
      <c r="C640" s="74"/>
    </row>
    <row r="641" spans="1:3" ht="19.8">
      <c r="A641" s="55"/>
      <c r="B641" s="73"/>
      <c r="C641" s="74"/>
    </row>
    <row r="642" spans="1:3" ht="19.8">
      <c r="A642" s="55"/>
      <c r="B642" s="73"/>
      <c r="C642" s="74"/>
    </row>
    <row r="643" spans="1:3" ht="19.8">
      <c r="A643" s="55"/>
      <c r="B643" s="73"/>
      <c r="C643" s="74"/>
    </row>
    <row r="644" spans="1:3" ht="19.8">
      <c r="A644" s="55"/>
      <c r="B644" s="73"/>
      <c r="C644" s="74"/>
    </row>
    <row r="645" spans="1:3" ht="19.8">
      <c r="A645" s="55"/>
      <c r="B645" s="73"/>
      <c r="C645" s="74"/>
    </row>
    <row r="646" spans="1:3" ht="19.8">
      <c r="A646" s="55"/>
      <c r="B646" s="73"/>
      <c r="C646" s="74"/>
    </row>
    <row r="647" spans="1:3" ht="19.8">
      <c r="A647" s="55"/>
      <c r="B647" s="73"/>
      <c r="C647" s="74"/>
    </row>
    <row r="648" spans="1:3" ht="19.8">
      <c r="A648" s="55"/>
      <c r="B648" s="73"/>
      <c r="C648" s="74"/>
    </row>
    <row r="649" spans="1:3" ht="19.8">
      <c r="A649" s="55"/>
      <c r="B649" s="73"/>
      <c r="C649" s="74"/>
    </row>
    <row r="650" spans="1:3" ht="19.8">
      <c r="A650" s="55"/>
      <c r="B650" s="73"/>
      <c r="C650" s="74"/>
    </row>
    <row r="651" spans="1:3" ht="19.8">
      <c r="A651" s="55"/>
      <c r="B651" s="73"/>
      <c r="C651" s="74"/>
    </row>
    <row r="652" spans="1:3" ht="19.8">
      <c r="A652" s="55"/>
      <c r="B652" s="73"/>
      <c r="C652" s="74"/>
    </row>
    <row r="653" spans="1:3" ht="19.8">
      <c r="A653" s="55"/>
      <c r="B653" s="73"/>
      <c r="C653" s="74"/>
    </row>
    <row r="654" spans="1:3" ht="19.8">
      <c r="A654" s="55"/>
      <c r="B654" s="73"/>
      <c r="C654" s="74"/>
    </row>
    <row r="655" spans="1:3" ht="19.8">
      <c r="A655" s="55"/>
      <c r="B655" s="73"/>
      <c r="C655" s="74"/>
    </row>
    <row r="656" spans="1:3" ht="19.8">
      <c r="A656" s="55"/>
      <c r="B656" s="73"/>
      <c r="C656" s="74"/>
    </row>
    <row r="657" spans="1:3" ht="19.8">
      <c r="A657" s="55"/>
      <c r="B657" s="73"/>
      <c r="C657" s="74"/>
    </row>
    <row r="658" spans="1:3" ht="19.8">
      <c r="A658" s="55"/>
      <c r="B658" s="73"/>
      <c r="C658" s="74"/>
    </row>
    <row r="659" spans="1:3" ht="19.8">
      <c r="A659" s="55"/>
      <c r="B659" s="73"/>
      <c r="C659" s="74"/>
    </row>
    <row r="660" spans="1:3" ht="19.8">
      <c r="A660" s="55"/>
      <c r="B660" s="73"/>
      <c r="C660" s="74"/>
    </row>
    <row r="661" spans="1:3" ht="19.8">
      <c r="A661" s="55"/>
      <c r="B661" s="73"/>
      <c r="C661" s="74"/>
    </row>
    <row r="662" spans="1:3" ht="19.8">
      <c r="A662" s="55"/>
      <c r="B662" s="73"/>
      <c r="C662" s="74"/>
    </row>
    <row r="663" spans="1:3" ht="19.8">
      <c r="A663" s="55"/>
      <c r="B663" s="73"/>
      <c r="C663" s="74"/>
    </row>
    <row r="664" spans="1:3" ht="19.8">
      <c r="A664" s="55"/>
      <c r="B664" s="73"/>
      <c r="C664" s="74"/>
    </row>
    <row r="665" spans="1:3" ht="19.8">
      <c r="A665" s="55"/>
      <c r="B665" s="73"/>
      <c r="C665" s="74"/>
    </row>
    <row r="666" spans="1:3" ht="19.8">
      <c r="A666" s="55"/>
      <c r="B666" s="73"/>
      <c r="C666" s="74"/>
    </row>
    <row r="667" spans="1:3" ht="19.8">
      <c r="A667" s="55"/>
      <c r="B667" s="73"/>
      <c r="C667" s="74"/>
    </row>
    <row r="668" spans="1:3" ht="19.8">
      <c r="A668" s="55"/>
      <c r="B668" s="73"/>
      <c r="C668" s="74"/>
    </row>
    <row r="669" spans="1:3" ht="19.8">
      <c r="A669" s="55"/>
      <c r="B669" s="73"/>
      <c r="C669" s="74"/>
    </row>
    <row r="670" spans="1:3" ht="19.8">
      <c r="A670" s="55"/>
      <c r="B670" s="73"/>
      <c r="C670" s="74"/>
    </row>
    <row r="671" spans="1:3" ht="19.8">
      <c r="A671" s="55"/>
      <c r="B671" s="73"/>
      <c r="C671" s="74"/>
    </row>
    <row r="672" spans="1:3" ht="19.8">
      <c r="A672" s="55"/>
      <c r="B672" s="73"/>
      <c r="C672" s="74"/>
    </row>
    <row r="673" spans="1:3" ht="19.8">
      <c r="A673" s="55"/>
      <c r="B673" s="73"/>
      <c r="C673" s="74"/>
    </row>
    <row r="674" spans="1:3" ht="19.8">
      <c r="A674" s="55"/>
      <c r="B674" s="73"/>
      <c r="C674" s="74"/>
    </row>
    <row r="675" spans="1:3" ht="19.8">
      <c r="A675" s="55"/>
      <c r="B675" s="73"/>
      <c r="C675" s="74"/>
    </row>
    <row r="676" spans="1:3" ht="19.8">
      <c r="A676" s="55"/>
      <c r="B676" s="73"/>
      <c r="C676" s="74"/>
    </row>
    <row r="677" spans="1:3" ht="19.8">
      <c r="A677" s="55"/>
      <c r="B677" s="73"/>
      <c r="C677" s="74"/>
    </row>
    <row r="678" spans="1:3" ht="19.8">
      <c r="A678" s="55"/>
      <c r="B678" s="73"/>
      <c r="C678" s="74"/>
    </row>
    <row r="679" spans="1:3" ht="19.8">
      <c r="A679" s="55"/>
      <c r="B679" s="73"/>
      <c r="C679" s="74"/>
    </row>
    <row r="680" spans="1:3" ht="19.8">
      <c r="A680" s="55"/>
      <c r="B680" s="73"/>
      <c r="C680" s="74"/>
    </row>
    <row r="681" spans="1:3" ht="19.8">
      <c r="A681" s="55"/>
      <c r="B681" s="73"/>
      <c r="C681" s="74"/>
    </row>
    <row r="682" spans="1:3" ht="19.8">
      <c r="A682" s="55"/>
      <c r="B682" s="73"/>
      <c r="C682" s="74"/>
    </row>
    <row r="683" spans="1:3" ht="19.8">
      <c r="A683" s="55"/>
      <c r="B683" s="73"/>
      <c r="C683" s="74"/>
    </row>
    <row r="684" spans="1:3" ht="19.8">
      <c r="A684" s="55"/>
      <c r="B684" s="73"/>
      <c r="C684" s="74"/>
    </row>
    <row r="685" spans="1:3" ht="19.8">
      <c r="A685" s="55"/>
      <c r="B685" s="73"/>
      <c r="C685" s="74"/>
    </row>
    <row r="686" spans="1:3" ht="19.8">
      <c r="A686" s="55"/>
      <c r="B686" s="73"/>
      <c r="C686" s="74"/>
    </row>
    <row r="687" spans="1:3" ht="19.8">
      <c r="A687" s="55"/>
      <c r="B687" s="73"/>
      <c r="C687" s="74"/>
    </row>
    <row r="688" spans="1:3" ht="19.8">
      <c r="A688" s="55"/>
      <c r="B688" s="73"/>
      <c r="C688" s="74"/>
    </row>
    <row r="689" spans="1:3" ht="19.8">
      <c r="A689" s="55"/>
      <c r="B689" s="73"/>
      <c r="C689" s="74"/>
    </row>
    <row r="690" spans="1:3" ht="19.8">
      <c r="A690" s="55"/>
      <c r="B690" s="73"/>
      <c r="C690" s="74"/>
    </row>
    <row r="691" spans="1:3" ht="19.8">
      <c r="A691" s="55"/>
      <c r="B691" s="73"/>
      <c r="C691" s="74"/>
    </row>
    <row r="692" spans="1:3" ht="19.8">
      <c r="A692" s="55"/>
      <c r="B692" s="73"/>
      <c r="C692" s="74"/>
    </row>
    <row r="693" spans="1:3" ht="19.8">
      <c r="A693" s="55"/>
      <c r="B693" s="73"/>
      <c r="C693" s="74"/>
    </row>
    <row r="694" spans="1:3" ht="19.8">
      <c r="A694" s="55"/>
      <c r="B694" s="73"/>
      <c r="C694" s="74"/>
    </row>
    <row r="695" spans="1:3" ht="19.8">
      <c r="A695" s="55"/>
      <c r="B695" s="73"/>
      <c r="C695" s="74"/>
    </row>
    <row r="696" spans="1:3" ht="19.8">
      <c r="A696" s="55"/>
      <c r="B696" s="73"/>
      <c r="C696" s="74"/>
    </row>
    <row r="697" spans="1:3" ht="19.8">
      <c r="A697" s="55"/>
      <c r="B697" s="73"/>
      <c r="C697" s="74"/>
    </row>
    <row r="698" spans="1:3" ht="19.8">
      <c r="A698" s="55"/>
      <c r="B698" s="73"/>
      <c r="C698" s="74"/>
    </row>
    <row r="699" spans="1:3" ht="19.8">
      <c r="A699" s="55"/>
      <c r="B699" s="73"/>
      <c r="C699" s="74"/>
    </row>
    <row r="700" spans="1:3" ht="19.8">
      <c r="A700" s="55"/>
      <c r="B700" s="73"/>
      <c r="C700" s="74"/>
    </row>
    <row r="701" spans="1:3" ht="19.8">
      <c r="A701" s="55"/>
      <c r="B701" s="73"/>
      <c r="C701" s="74"/>
    </row>
    <row r="702" spans="1:3" ht="19.8">
      <c r="A702" s="55"/>
      <c r="B702" s="73"/>
      <c r="C702" s="74"/>
    </row>
    <row r="703" spans="1:3" ht="19.8">
      <c r="A703" s="55"/>
      <c r="B703" s="73"/>
      <c r="C703" s="74"/>
    </row>
    <row r="704" spans="1:3" ht="19.8">
      <c r="A704" s="55"/>
      <c r="B704" s="73"/>
      <c r="C704" s="74"/>
    </row>
    <row r="705" spans="1:3" ht="19.8">
      <c r="A705" s="55"/>
      <c r="B705" s="73"/>
      <c r="C705" s="74"/>
    </row>
    <row r="706" spans="1:3" ht="19.8">
      <c r="A706" s="55"/>
      <c r="B706" s="73"/>
      <c r="C706" s="74"/>
    </row>
    <row r="707" spans="1:3" ht="19.8">
      <c r="A707" s="55"/>
      <c r="B707" s="73"/>
      <c r="C707" s="74"/>
    </row>
    <row r="708" spans="1:3" ht="19.8">
      <c r="A708" s="55"/>
      <c r="B708" s="73"/>
      <c r="C708" s="74"/>
    </row>
    <row r="709" spans="1:3" ht="19.8">
      <c r="A709" s="55"/>
      <c r="B709" s="73"/>
      <c r="C709" s="74"/>
    </row>
    <row r="710" spans="1:3" ht="19.8">
      <c r="A710" s="55"/>
      <c r="B710" s="73"/>
      <c r="C710" s="74"/>
    </row>
    <row r="711" spans="1:3" ht="19.8">
      <c r="A711" s="55"/>
      <c r="B711" s="73"/>
      <c r="C711" s="74"/>
    </row>
    <row r="712" spans="1:3" ht="19.8">
      <c r="A712" s="55"/>
      <c r="B712" s="73"/>
      <c r="C712" s="74"/>
    </row>
    <row r="713" spans="1:3" ht="19.8">
      <c r="A713" s="55"/>
      <c r="B713" s="73"/>
      <c r="C713" s="74"/>
    </row>
    <row r="714" spans="1:3" ht="19.8">
      <c r="A714" s="55"/>
      <c r="B714" s="73"/>
      <c r="C714" s="74"/>
    </row>
    <row r="715" spans="1:3" ht="19.8">
      <c r="A715" s="55"/>
      <c r="B715" s="73"/>
      <c r="C715" s="74"/>
    </row>
    <row r="716" spans="1:3" ht="19.8">
      <c r="A716" s="55"/>
      <c r="B716" s="73"/>
      <c r="C716" s="74"/>
    </row>
    <row r="717" spans="1:3" ht="19.8">
      <c r="A717" s="55"/>
      <c r="B717" s="73"/>
      <c r="C717" s="74"/>
    </row>
    <row r="718" spans="1:3" ht="19.8">
      <c r="A718" s="55"/>
      <c r="B718" s="73"/>
      <c r="C718" s="74"/>
    </row>
    <row r="719" spans="1:3" ht="19.8">
      <c r="A719" s="55"/>
      <c r="B719" s="73"/>
      <c r="C719" s="74"/>
    </row>
    <row r="720" spans="1:3" ht="19.8">
      <c r="A720" s="55"/>
      <c r="B720" s="73"/>
      <c r="C720" s="74"/>
    </row>
    <row r="721" spans="1:3" ht="19.8">
      <c r="A721" s="55"/>
      <c r="B721" s="73"/>
      <c r="C721" s="74"/>
    </row>
    <row r="722" spans="1:3" ht="19.8">
      <c r="A722" s="55"/>
      <c r="B722" s="73"/>
      <c r="C722" s="74"/>
    </row>
    <row r="723" spans="1:3" ht="19.8">
      <c r="A723" s="55"/>
      <c r="B723" s="73"/>
      <c r="C723" s="74"/>
    </row>
    <row r="724" spans="1:3" ht="19.8">
      <c r="A724" s="55"/>
      <c r="B724" s="73"/>
      <c r="C724" s="74"/>
    </row>
    <row r="725" spans="1:3" ht="19.8">
      <c r="A725" s="55"/>
      <c r="B725" s="73"/>
      <c r="C725" s="74"/>
    </row>
    <row r="726" spans="1:3" ht="19.8">
      <c r="A726" s="55"/>
      <c r="B726" s="73"/>
      <c r="C726" s="74"/>
    </row>
    <row r="727" spans="1:3" ht="19.8">
      <c r="A727" s="55"/>
      <c r="B727" s="73"/>
      <c r="C727" s="74"/>
    </row>
    <row r="728" spans="1:3" ht="19.8">
      <c r="A728" s="55"/>
      <c r="B728" s="73"/>
      <c r="C728" s="74"/>
    </row>
    <row r="729" spans="1:3" ht="19.8">
      <c r="A729" s="55"/>
      <c r="B729" s="73"/>
      <c r="C729" s="74"/>
    </row>
    <row r="730" spans="1:3" ht="19.8">
      <c r="A730" s="55"/>
      <c r="B730" s="73"/>
      <c r="C730" s="74"/>
    </row>
    <row r="731" spans="1:3" ht="19.8">
      <c r="A731" s="55"/>
      <c r="B731" s="73"/>
      <c r="C731" s="74"/>
    </row>
    <row r="732" spans="1:3" ht="19.8">
      <c r="A732" s="55"/>
      <c r="B732" s="73"/>
      <c r="C732" s="74"/>
    </row>
    <row r="733" spans="1:3" ht="19.8">
      <c r="A733" s="55"/>
      <c r="B733" s="73"/>
      <c r="C733" s="74"/>
    </row>
    <row r="734" spans="1:3" ht="19.8">
      <c r="A734" s="55"/>
      <c r="B734" s="73"/>
      <c r="C734" s="74"/>
    </row>
    <row r="735" spans="1:3" ht="19.8">
      <c r="A735" s="55"/>
      <c r="B735" s="73"/>
      <c r="C735" s="74"/>
    </row>
    <row r="736" spans="1:3" ht="19.8">
      <c r="A736" s="55"/>
      <c r="B736" s="73"/>
      <c r="C736" s="74"/>
    </row>
    <row r="737" spans="1:3" ht="19.8">
      <c r="A737" s="55"/>
      <c r="B737" s="73"/>
      <c r="C737" s="74"/>
    </row>
    <row r="738" spans="1:3" ht="19.8">
      <c r="A738" s="55"/>
      <c r="B738" s="73"/>
      <c r="C738" s="74"/>
    </row>
    <row r="739" spans="1:3" ht="19.8">
      <c r="A739" s="55"/>
      <c r="B739" s="73"/>
      <c r="C739" s="74"/>
    </row>
    <row r="740" spans="1:3" ht="19.8">
      <c r="A740" s="55"/>
      <c r="B740" s="73"/>
      <c r="C740" s="74"/>
    </row>
    <row r="741" spans="1:3" ht="19.8">
      <c r="A741" s="55"/>
      <c r="B741" s="73"/>
      <c r="C741" s="74"/>
    </row>
    <row r="742" spans="1:3" ht="19.8">
      <c r="A742" s="55"/>
      <c r="B742" s="73"/>
      <c r="C742" s="74"/>
    </row>
    <row r="743" spans="1:3" ht="19.8">
      <c r="A743" s="55"/>
      <c r="B743" s="73"/>
      <c r="C743" s="74"/>
    </row>
    <row r="744" spans="1:3" ht="19.8">
      <c r="A744" s="55"/>
      <c r="B744" s="73"/>
      <c r="C744" s="74"/>
    </row>
    <row r="745" spans="1:3" ht="19.8">
      <c r="A745" s="55"/>
      <c r="B745" s="73"/>
      <c r="C745" s="74"/>
    </row>
    <row r="746" spans="1:3" ht="19.8">
      <c r="A746" s="55"/>
      <c r="B746" s="73"/>
      <c r="C746" s="74"/>
    </row>
    <row r="747" spans="1:3" ht="19.8">
      <c r="A747" s="55"/>
      <c r="B747" s="73"/>
      <c r="C747" s="74"/>
    </row>
    <row r="748" spans="1:3" ht="19.8">
      <c r="A748" s="55"/>
      <c r="B748" s="73"/>
      <c r="C748" s="74"/>
    </row>
    <row r="749" spans="1:3" ht="19.8">
      <c r="A749" s="55"/>
      <c r="B749" s="73"/>
      <c r="C749" s="74"/>
    </row>
    <row r="750" spans="1:3" ht="19.8">
      <c r="A750" s="55"/>
      <c r="B750" s="73"/>
      <c r="C750" s="74"/>
    </row>
    <row r="751" spans="1:3" ht="19.8">
      <c r="A751" s="55"/>
      <c r="B751" s="73"/>
      <c r="C751" s="74"/>
    </row>
    <row r="752" spans="1:3" ht="19.8">
      <c r="A752" s="55"/>
      <c r="B752" s="73"/>
      <c r="C752" s="74"/>
    </row>
    <row r="753" spans="1:3" ht="19.8">
      <c r="A753" s="55"/>
      <c r="B753" s="73"/>
      <c r="C753" s="74"/>
    </row>
    <row r="754" spans="1:3" ht="19.8">
      <c r="A754" s="55"/>
      <c r="B754" s="73"/>
      <c r="C754" s="74"/>
    </row>
    <row r="755" spans="1:3" ht="19.8">
      <c r="A755" s="55"/>
      <c r="B755" s="73"/>
      <c r="C755" s="74"/>
    </row>
    <row r="756" spans="1:3" ht="19.8">
      <c r="A756" s="55"/>
      <c r="B756" s="73"/>
      <c r="C756" s="74"/>
    </row>
    <row r="757" spans="1:3" ht="19.8">
      <c r="A757" s="55"/>
      <c r="B757" s="73"/>
      <c r="C757" s="74"/>
    </row>
    <row r="758" spans="1:3" ht="19.8">
      <c r="A758" s="55"/>
      <c r="B758" s="73"/>
      <c r="C758" s="74"/>
    </row>
    <row r="759" spans="1:3" ht="19.8">
      <c r="A759" s="55"/>
      <c r="B759" s="73"/>
      <c r="C759" s="74"/>
    </row>
    <row r="760" spans="1:3" ht="19.8">
      <c r="A760" s="55"/>
      <c r="B760" s="73"/>
      <c r="C760" s="74"/>
    </row>
    <row r="761" spans="1:3" ht="19.8">
      <c r="A761" s="55"/>
      <c r="B761" s="73"/>
      <c r="C761" s="74"/>
    </row>
    <row r="762" spans="1:3" ht="19.8">
      <c r="A762" s="55"/>
      <c r="B762" s="73"/>
      <c r="C762" s="74"/>
    </row>
    <row r="763" spans="1:3" ht="19.8">
      <c r="A763" s="55"/>
      <c r="B763" s="73"/>
      <c r="C763" s="74"/>
    </row>
    <row r="764" spans="1:3" ht="19.8">
      <c r="A764" s="55"/>
      <c r="B764" s="73"/>
      <c r="C764" s="74"/>
    </row>
    <row r="765" spans="1:3" ht="19.8">
      <c r="A765" s="55"/>
      <c r="B765" s="73"/>
      <c r="C765" s="74"/>
    </row>
    <row r="766" spans="1:3" ht="19.8">
      <c r="A766" s="55"/>
      <c r="B766" s="73"/>
      <c r="C766" s="74"/>
    </row>
    <row r="767" spans="1:3" ht="19.8">
      <c r="A767" s="55"/>
      <c r="B767" s="73"/>
      <c r="C767" s="74"/>
    </row>
    <row r="768" spans="1:3" ht="19.8">
      <c r="A768" s="55"/>
      <c r="B768" s="73"/>
      <c r="C768" s="74"/>
    </row>
    <row r="769" spans="1:3" ht="19.8">
      <c r="A769" s="55"/>
      <c r="B769" s="73"/>
      <c r="C769" s="74"/>
    </row>
    <row r="770" spans="1:3" ht="19.8">
      <c r="A770" s="55"/>
      <c r="B770" s="73"/>
      <c r="C770" s="74"/>
    </row>
    <row r="771" spans="1:3" ht="19.8">
      <c r="A771" s="55"/>
      <c r="B771" s="73"/>
      <c r="C771" s="74"/>
    </row>
    <row r="772" spans="1:3" ht="19.8">
      <c r="A772" s="55"/>
      <c r="B772" s="73"/>
      <c r="C772" s="74"/>
    </row>
    <row r="773" spans="1:3" ht="19.8">
      <c r="A773" s="55"/>
      <c r="B773" s="73"/>
      <c r="C773" s="74"/>
    </row>
    <row r="774" spans="1:3" ht="19.8">
      <c r="A774" s="55"/>
      <c r="B774" s="73"/>
      <c r="C774" s="74"/>
    </row>
    <row r="775" spans="1:3" ht="19.8">
      <c r="A775" s="55"/>
      <c r="B775" s="73"/>
      <c r="C775" s="74"/>
    </row>
    <row r="776" spans="1:3" ht="19.8">
      <c r="A776" s="55"/>
      <c r="B776" s="73"/>
      <c r="C776" s="74"/>
    </row>
    <row r="777" spans="1:3" ht="19.8">
      <c r="A777" s="55"/>
      <c r="B777" s="73"/>
      <c r="C777" s="74"/>
    </row>
    <row r="778" spans="1:3" ht="19.8">
      <c r="A778" s="55"/>
      <c r="B778" s="73"/>
      <c r="C778" s="74"/>
    </row>
    <row r="779" spans="1:3" ht="19.8">
      <c r="A779" s="55"/>
      <c r="B779" s="73"/>
      <c r="C779" s="74"/>
    </row>
    <row r="780" spans="1:3" ht="19.8">
      <c r="A780" s="55"/>
      <c r="B780" s="73"/>
      <c r="C780" s="74"/>
    </row>
    <row r="781" spans="1:3" ht="19.8">
      <c r="A781" s="55"/>
      <c r="B781" s="73"/>
      <c r="C781" s="74"/>
    </row>
    <row r="782" spans="1:3" ht="19.8">
      <c r="A782" s="55"/>
      <c r="B782" s="73"/>
      <c r="C782" s="74"/>
    </row>
    <row r="783" spans="1:3" ht="19.8">
      <c r="A783" s="55"/>
      <c r="B783" s="73"/>
      <c r="C783" s="74"/>
    </row>
    <row r="784" spans="1:3" ht="19.8">
      <c r="A784" s="55"/>
      <c r="B784" s="73"/>
      <c r="C784" s="74"/>
    </row>
    <row r="785" spans="1:3" ht="19.8">
      <c r="A785" s="55"/>
      <c r="B785" s="73"/>
      <c r="C785" s="74"/>
    </row>
    <row r="786" spans="1:3" ht="19.8">
      <c r="A786" s="55"/>
      <c r="B786" s="73"/>
      <c r="C786" s="74"/>
    </row>
    <row r="787" spans="1:3" ht="19.8">
      <c r="A787" s="55"/>
      <c r="B787" s="73"/>
      <c r="C787" s="74"/>
    </row>
    <row r="788" spans="1:3" ht="19.8">
      <c r="A788" s="55"/>
      <c r="B788" s="73"/>
      <c r="C788" s="74"/>
    </row>
    <row r="789" spans="1:3" ht="19.8">
      <c r="A789" s="55"/>
      <c r="B789" s="73"/>
      <c r="C789" s="74"/>
    </row>
    <row r="790" spans="1:3" ht="19.8">
      <c r="A790" s="55"/>
      <c r="B790" s="73"/>
      <c r="C790" s="74"/>
    </row>
    <row r="791" spans="1:3" ht="19.8">
      <c r="A791" s="55"/>
      <c r="B791" s="73"/>
      <c r="C791" s="74"/>
    </row>
    <row r="792" spans="1:3" ht="19.8">
      <c r="A792" s="55"/>
      <c r="B792" s="73"/>
      <c r="C792" s="74"/>
    </row>
    <row r="793" spans="1:3" ht="19.8">
      <c r="A793" s="55"/>
      <c r="B793" s="73"/>
      <c r="C793" s="74"/>
    </row>
    <row r="794" spans="1:3" ht="19.8">
      <c r="A794" s="55"/>
      <c r="B794" s="73"/>
      <c r="C794" s="74"/>
    </row>
    <row r="795" spans="1:3" ht="19.8">
      <c r="A795" s="55"/>
      <c r="B795" s="73"/>
      <c r="C795" s="74"/>
    </row>
    <row r="796" spans="1:3" ht="19.8">
      <c r="A796" s="55"/>
      <c r="B796" s="73"/>
      <c r="C796" s="74"/>
    </row>
    <row r="797" spans="1:3" ht="19.8">
      <c r="A797" s="55"/>
      <c r="B797" s="73"/>
      <c r="C797" s="74"/>
    </row>
    <row r="798" spans="1:3" ht="19.8">
      <c r="A798" s="55"/>
      <c r="B798" s="73"/>
      <c r="C798" s="74"/>
    </row>
    <row r="799" spans="1:3" ht="19.8">
      <c r="A799" s="55"/>
      <c r="B799" s="73"/>
      <c r="C799" s="74"/>
    </row>
    <row r="800" spans="1:3" ht="19.8">
      <c r="A800" s="55"/>
      <c r="B800" s="73"/>
      <c r="C800" s="74"/>
    </row>
    <row r="801" spans="1:3" ht="19.8">
      <c r="A801" s="55"/>
      <c r="B801" s="73"/>
      <c r="C801" s="74"/>
    </row>
    <row r="802" spans="1:3" ht="19.8">
      <c r="A802" s="55"/>
      <c r="B802" s="73"/>
      <c r="C802" s="74"/>
    </row>
    <row r="803" spans="1:3" ht="19.8">
      <c r="A803" s="55"/>
      <c r="B803" s="73"/>
      <c r="C803" s="74"/>
    </row>
    <row r="804" spans="1:3" ht="19.8">
      <c r="A804" s="55"/>
      <c r="B804" s="73"/>
      <c r="C804" s="74"/>
    </row>
    <row r="805" spans="1:3" ht="19.8">
      <c r="A805" s="55"/>
      <c r="B805" s="73"/>
      <c r="C805" s="74"/>
    </row>
    <row r="806" spans="1:3" ht="19.8">
      <c r="A806" s="55"/>
      <c r="B806" s="73"/>
      <c r="C806" s="74"/>
    </row>
    <row r="807" spans="1:3" ht="19.8">
      <c r="A807" s="55"/>
      <c r="B807" s="73"/>
      <c r="C807" s="74"/>
    </row>
    <row r="808" spans="1:3" ht="19.8">
      <c r="A808" s="55"/>
      <c r="B808" s="73"/>
      <c r="C808" s="74"/>
    </row>
    <row r="809" spans="1:3" ht="19.8">
      <c r="A809" s="55"/>
      <c r="B809" s="73"/>
      <c r="C809" s="74"/>
    </row>
    <row r="810" spans="1:3" ht="19.8">
      <c r="A810" s="55"/>
      <c r="B810" s="73"/>
      <c r="C810" s="74"/>
    </row>
    <row r="811" spans="1:3" ht="19.8">
      <c r="A811" s="55"/>
      <c r="B811" s="73"/>
      <c r="C811" s="74"/>
    </row>
    <row r="812" spans="1:3" ht="19.8">
      <c r="A812" s="55"/>
      <c r="B812" s="73"/>
      <c r="C812" s="74"/>
    </row>
    <row r="813" spans="1:3" ht="19.8">
      <c r="A813" s="55"/>
      <c r="B813" s="73"/>
      <c r="C813" s="74"/>
    </row>
    <row r="814" spans="1:3" ht="19.8">
      <c r="A814" s="55"/>
      <c r="B814" s="73"/>
      <c r="C814" s="74"/>
    </row>
    <row r="815" spans="1:3" ht="19.8">
      <c r="A815" s="55"/>
      <c r="B815" s="73"/>
      <c r="C815" s="74"/>
    </row>
    <row r="816" spans="1:3" ht="19.8">
      <c r="A816" s="55"/>
      <c r="B816" s="73"/>
      <c r="C816" s="74"/>
    </row>
    <row r="817" spans="1:3" ht="19.8">
      <c r="A817" s="55"/>
      <c r="B817" s="73"/>
      <c r="C817" s="74"/>
    </row>
    <row r="818" spans="1:3" ht="19.8">
      <c r="A818" s="55"/>
      <c r="B818" s="73"/>
      <c r="C818" s="74"/>
    </row>
    <row r="819" spans="1:3" ht="19.8">
      <c r="A819" s="55"/>
      <c r="B819" s="73"/>
      <c r="C819" s="74"/>
    </row>
    <row r="820" spans="1:3" ht="19.8">
      <c r="A820" s="55"/>
      <c r="B820" s="73"/>
      <c r="C820" s="74"/>
    </row>
    <row r="821" spans="1:3" ht="19.8">
      <c r="A821" s="55"/>
      <c r="B821" s="73"/>
      <c r="C821" s="74"/>
    </row>
    <row r="822" spans="1:3" ht="19.8">
      <c r="A822" s="55"/>
      <c r="B822" s="73"/>
      <c r="C822" s="74"/>
    </row>
    <row r="823" spans="1:3" ht="19.8">
      <c r="A823" s="55"/>
      <c r="B823" s="73"/>
      <c r="C823" s="74"/>
    </row>
    <row r="824" spans="1:3" ht="19.8">
      <c r="A824" s="55"/>
      <c r="B824" s="73"/>
      <c r="C824" s="74"/>
    </row>
    <row r="825" spans="1:3" ht="19.8">
      <c r="A825" s="55"/>
      <c r="B825" s="73"/>
      <c r="C825" s="74"/>
    </row>
    <row r="826" spans="1:3" ht="19.8">
      <c r="A826" s="55"/>
      <c r="B826" s="73"/>
      <c r="C826" s="74"/>
    </row>
    <row r="827" spans="1:3" ht="19.8">
      <c r="A827" s="55"/>
      <c r="B827" s="73"/>
      <c r="C827" s="74"/>
    </row>
    <row r="828" spans="1:3" ht="19.8">
      <c r="A828" s="55"/>
      <c r="B828" s="73"/>
      <c r="C828" s="74"/>
    </row>
    <row r="829" spans="1:3" ht="19.8">
      <c r="A829" s="55"/>
      <c r="B829" s="73"/>
      <c r="C829" s="74"/>
    </row>
    <row r="830" spans="1:3" ht="19.8">
      <c r="A830" s="55"/>
      <c r="B830" s="73"/>
      <c r="C830" s="74"/>
    </row>
    <row r="831" spans="1:3" ht="19.8">
      <c r="A831" s="55"/>
      <c r="B831" s="73"/>
      <c r="C831" s="74"/>
    </row>
    <row r="832" spans="1:3" ht="19.8">
      <c r="A832" s="55"/>
      <c r="B832" s="73"/>
      <c r="C832" s="74"/>
    </row>
    <row r="833" spans="1:3" ht="19.8">
      <c r="A833" s="55"/>
      <c r="B833" s="73"/>
      <c r="C833" s="74"/>
    </row>
    <row r="834" spans="1:3" ht="19.8">
      <c r="A834" s="55"/>
      <c r="B834" s="73"/>
      <c r="C834" s="74"/>
    </row>
    <row r="835" spans="1:3" ht="19.8">
      <c r="A835" s="55"/>
      <c r="B835" s="73"/>
      <c r="C835" s="74"/>
    </row>
    <row r="836" spans="1:3" ht="19.8">
      <c r="A836" s="55"/>
      <c r="B836" s="73"/>
      <c r="C836" s="74"/>
    </row>
    <row r="837" spans="1:3" ht="19.8">
      <c r="A837" s="55"/>
      <c r="B837" s="73"/>
      <c r="C837" s="74"/>
    </row>
    <row r="838" spans="1:3" ht="19.8">
      <c r="A838" s="55"/>
      <c r="B838" s="73"/>
      <c r="C838" s="74"/>
    </row>
    <row r="839" spans="1:3" ht="19.8">
      <c r="A839" s="55"/>
      <c r="B839" s="73"/>
      <c r="C839" s="74"/>
    </row>
    <row r="840" spans="1:3" ht="19.8">
      <c r="A840" s="55"/>
      <c r="B840" s="73"/>
      <c r="C840" s="74"/>
    </row>
    <row r="841" spans="1:3" ht="19.8">
      <c r="A841" s="55"/>
      <c r="B841" s="73"/>
      <c r="C841" s="74"/>
    </row>
    <row r="842" spans="1:3" ht="19.8">
      <c r="A842" s="55"/>
      <c r="B842" s="73"/>
      <c r="C842" s="74"/>
    </row>
    <row r="843" spans="1:3" ht="19.8">
      <c r="A843" s="55"/>
      <c r="B843" s="73"/>
      <c r="C843" s="74"/>
    </row>
    <row r="844" spans="1:3" ht="19.8">
      <c r="A844" s="55"/>
      <c r="B844" s="73"/>
      <c r="C844" s="74"/>
    </row>
    <row r="845" spans="1:3" ht="19.8">
      <c r="A845" s="55"/>
      <c r="B845" s="73"/>
      <c r="C845" s="74"/>
    </row>
    <row r="846" spans="1:3" ht="19.8">
      <c r="A846" s="55"/>
      <c r="B846" s="73"/>
      <c r="C846" s="74"/>
    </row>
    <row r="847" spans="1:3" ht="19.8">
      <c r="A847" s="55"/>
      <c r="B847" s="73"/>
      <c r="C847" s="74"/>
    </row>
    <row r="848" spans="1:3" ht="19.8">
      <c r="A848" s="55"/>
      <c r="B848" s="73"/>
      <c r="C848" s="74"/>
    </row>
    <row r="849" spans="1:3" ht="19.8">
      <c r="A849" s="55"/>
      <c r="B849" s="73"/>
      <c r="C849" s="74"/>
    </row>
    <row r="850" spans="1:3" ht="19.8">
      <c r="A850" s="55"/>
      <c r="B850" s="73"/>
      <c r="C850" s="74"/>
    </row>
    <row r="851" spans="1:3" ht="19.8">
      <c r="A851" s="55"/>
      <c r="B851" s="73"/>
      <c r="C851" s="74"/>
    </row>
    <row r="852" spans="1:3" ht="19.8">
      <c r="A852" s="55"/>
      <c r="B852" s="73"/>
      <c r="C852" s="74"/>
    </row>
    <row r="853" spans="1:3" ht="19.8">
      <c r="A853" s="55"/>
      <c r="B853" s="73"/>
      <c r="C853" s="74"/>
    </row>
    <row r="854" spans="1:3" ht="19.8">
      <c r="A854" s="55"/>
      <c r="B854" s="73"/>
      <c r="C854" s="74"/>
    </row>
    <row r="855" spans="1:3" ht="19.8">
      <c r="A855" s="55"/>
      <c r="B855" s="73"/>
      <c r="C855" s="74"/>
    </row>
    <row r="856" spans="1:3" ht="19.8">
      <c r="A856" s="55"/>
      <c r="B856" s="73"/>
      <c r="C856" s="74"/>
    </row>
    <row r="857" spans="1:3" ht="19.8">
      <c r="A857" s="55"/>
      <c r="B857" s="73"/>
      <c r="C857" s="74"/>
    </row>
    <row r="858" spans="1:3" ht="19.8">
      <c r="A858" s="55"/>
      <c r="B858" s="73"/>
      <c r="C858" s="74"/>
    </row>
    <row r="859" spans="1:3" ht="19.8">
      <c r="A859" s="55"/>
      <c r="B859" s="73"/>
      <c r="C859" s="74"/>
    </row>
    <row r="860" spans="1:3" ht="19.8">
      <c r="A860" s="55"/>
      <c r="B860" s="73"/>
      <c r="C860" s="74"/>
    </row>
    <row r="861" spans="1:3" ht="19.8">
      <c r="A861" s="55"/>
      <c r="B861" s="73"/>
      <c r="C861" s="74"/>
    </row>
    <row r="862" spans="1:3" ht="19.8">
      <c r="A862" s="55"/>
      <c r="B862" s="73"/>
      <c r="C862" s="74"/>
    </row>
    <row r="863" spans="1:3" ht="19.8">
      <c r="A863" s="55"/>
      <c r="B863" s="73"/>
      <c r="C863" s="74"/>
    </row>
    <row r="864" spans="1:3" ht="19.8">
      <c r="A864" s="55"/>
      <c r="B864" s="73"/>
      <c r="C864" s="74"/>
    </row>
    <row r="865" spans="1:3" ht="19.8">
      <c r="A865" s="55"/>
      <c r="B865" s="73"/>
      <c r="C865" s="74"/>
    </row>
    <row r="866" spans="1:3" ht="19.8">
      <c r="A866" s="55"/>
      <c r="B866" s="73"/>
      <c r="C866" s="74"/>
    </row>
    <row r="867" spans="1:3" ht="19.8">
      <c r="A867" s="55"/>
      <c r="B867" s="73"/>
      <c r="C867" s="74"/>
    </row>
    <row r="868" spans="1:3" ht="19.8">
      <c r="A868" s="55"/>
      <c r="B868" s="73"/>
      <c r="C868" s="74"/>
    </row>
    <row r="869" spans="1:3" ht="19.8">
      <c r="A869" s="55"/>
      <c r="B869" s="73"/>
      <c r="C869" s="74"/>
    </row>
    <row r="870" spans="1:3" ht="19.8">
      <c r="A870" s="55"/>
      <c r="B870" s="73"/>
      <c r="C870" s="74"/>
    </row>
    <row r="871" spans="1:3" ht="19.8">
      <c r="A871" s="55"/>
      <c r="B871" s="73"/>
      <c r="C871" s="74"/>
    </row>
    <row r="872" spans="1:3" ht="19.8">
      <c r="A872" s="55"/>
      <c r="B872" s="73"/>
      <c r="C872" s="74"/>
    </row>
    <row r="873" spans="1:3" ht="19.8">
      <c r="A873" s="55"/>
      <c r="B873" s="73"/>
      <c r="C873" s="74"/>
    </row>
    <row r="874" spans="1:3" ht="19.8">
      <c r="A874" s="55"/>
      <c r="B874" s="73"/>
      <c r="C874" s="74"/>
    </row>
    <row r="875" spans="1:3" ht="19.8">
      <c r="A875" s="55"/>
      <c r="B875" s="73"/>
      <c r="C875" s="74"/>
    </row>
    <row r="876" spans="1:3" ht="19.8">
      <c r="A876" s="55"/>
      <c r="B876" s="73"/>
      <c r="C876" s="74"/>
    </row>
    <row r="877" spans="1:3" ht="19.8">
      <c r="A877" s="55"/>
      <c r="B877" s="73"/>
      <c r="C877" s="74"/>
    </row>
    <row r="878" spans="1:3" ht="19.8">
      <c r="A878" s="55"/>
      <c r="B878" s="73"/>
      <c r="C878" s="74"/>
    </row>
    <row r="879" spans="1:3" ht="19.8">
      <c r="A879" s="55"/>
      <c r="B879" s="73"/>
      <c r="C879" s="74"/>
    </row>
    <row r="880" spans="1:3" ht="19.8">
      <c r="A880" s="55"/>
      <c r="B880" s="73"/>
      <c r="C880" s="74"/>
    </row>
    <row r="881" spans="1:3" ht="19.8">
      <c r="A881" s="55"/>
      <c r="B881" s="73"/>
      <c r="C881" s="74"/>
    </row>
    <row r="882" spans="1:3" ht="19.8">
      <c r="A882" s="55"/>
      <c r="B882" s="73"/>
      <c r="C882" s="74"/>
    </row>
    <row r="883" spans="1:3" ht="19.8">
      <c r="A883" s="55"/>
      <c r="B883" s="73"/>
      <c r="C883" s="74"/>
    </row>
    <row r="884" spans="1:3" ht="19.8">
      <c r="A884" s="55"/>
      <c r="B884" s="73"/>
      <c r="C884" s="74"/>
    </row>
    <row r="885" spans="1:3" ht="19.8">
      <c r="A885" s="55"/>
      <c r="B885" s="73"/>
      <c r="C885" s="74"/>
    </row>
    <row r="886" spans="1:3" ht="19.8">
      <c r="A886" s="55"/>
      <c r="B886" s="73"/>
      <c r="C886" s="74"/>
    </row>
    <row r="887" spans="1:3" ht="19.8">
      <c r="A887" s="55"/>
      <c r="B887" s="73"/>
      <c r="C887" s="74"/>
    </row>
    <row r="888" spans="1:3" ht="19.8">
      <c r="A888" s="55"/>
      <c r="B888" s="73"/>
      <c r="C888" s="74"/>
    </row>
    <row r="889" spans="1:3" ht="19.8">
      <c r="A889" s="55"/>
      <c r="B889" s="73"/>
      <c r="C889" s="74"/>
    </row>
    <row r="890" spans="1:3" ht="19.8">
      <c r="A890" s="55"/>
      <c r="B890" s="73"/>
      <c r="C890" s="74"/>
    </row>
    <row r="891" spans="1:3" ht="19.8">
      <c r="A891" s="55"/>
      <c r="B891" s="73"/>
      <c r="C891" s="74"/>
    </row>
    <row r="892" spans="1:3" ht="19.8">
      <c r="A892" s="55"/>
      <c r="B892" s="73"/>
      <c r="C892" s="74"/>
    </row>
    <row r="893" spans="1:3" ht="19.8">
      <c r="A893" s="55"/>
      <c r="B893" s="73"/>
      <c r="C893" s="74"/>
    </row>
    <row r="894" spans="1:3" ht="19.8">
      <c r="A894" s="55"/>
      <c r="B894" s="73"/>
      <c r="C894" s="74"/>
    </row>
    <row r="895" spans="1:3" ht="19.8">
      <c r="A895" s="55"/>
      <c r="B895" s="73"/>
      <c r="C895" s="74"/>
    </row>
    <row r="896" spans="1:3" ht="19.8">
      <c r="A896" s="55"/>
      <c r="B896" s="73"/>
      <c r="C896" s="74"/>
    </row>
    <row r="897" spans="1:3" ht="19.8">
      <c r="A897" s="55"/>
      <c r="B897" s="73"/>
      <c r="C897" s="74"/>
    </row>
    <row r="898" spans="1:3" ht="19.8">
      <c r="A898" s="55"/>
      <c r="B898" s="73"/>
      <c r="C898" s="74"/>
    </row>
    <row r="899" spans="1:3" ht="19.8">
      <c r="A899" s="55"/>
      <c r="B899" s="73"/>
      <c r="C899" s="74"/>
    </row>
    <row r="900" spans="1:3" ht="19.8">
      <c r="A900" s="55"/>
      <c r="B900" s="73"/>
      <c r="C900" s="74"/>
    </row>
    <row r="901" spans="1:3" ht="19.8">
      <c r="A901" s="55"/>
      <c r="B901" s="73"/>
      <c r="C901" s="74"/>
    </row>
    <row r="902" spans="1:3" ht="19.8">
      <c r="A902" s="55"/>
      <c r="B902" s="73"/>
      <c r="C902" s="74"/>
    </row>
    <row r="903" spans="1:3" ht="19.8">
      <c r="A903" s="55"/>
      <c r="B903" s="73"/>
      <c r="C903" s="74"/>
    </row>
    <row r="904" spans="1:3" ht="19.8">
      <c r="A904" s="55"/>
      <c r="B904" s="73"/>
      <c r="C904" s="74"/>
    </row>
    <row r="905" spans="1:3" ht="19.8">
      <c r="A905" s="55"/>
      <c r="B905" s="73"/>
      <c r="C905" s="74"/>
    </row>
    <row r="906" spans="1:3" ht="19.8">
      <c r="A906" s="55"/>
      <c r="B906" s="73"/>
      <c r="C906" s="74"/>
    </row>
    <row r="907" spans="1:3" ht="19.8">
      <c r="A907" s="55"/>
      <c r="B907" s="73"/>
      <c r="C907" s="74"/>
    </row>
    <row r="908" spans="1:3" ht="19.8">
      <c r="A908" s="55"/>
      <c r="B908" s="73"/>
      <c r="C908" s="74"/>
    </row>
    <row r="909" spans="1:3" ht="19.8">
      <c r="A909" s="55"/>
      <c r="B909" s="73"/>
      <c r="C909" s="74"/>
    </row>
    <row r="910" spans="1:3" ht="19.8">
      <c r="A910" s="55"/>
      <c r="B910" s="73"/>
      <c r="C910" s="74"/>
    </row>
    <row r="911" spans="1:3" ht="19.8">
      <c r="A911" s="55"/>
      <c r="B911" s="73"/>
      <c r="C911" s="74"/>
    </row>
    <row r="912" spans="1:3" ht="19.8">
      <c r="A912" s="55"/>
      <c r="B912" s="73"/>
      <c r="C912" s="74"/>
    </row>
    <row r="913" spans="1:3" ht="19.8">
      <c r="A913" s="55"/>
      <c r="B913" s="73"/>
      <c r="C913" s="74"/>
    </row>
    <row r="914" spans="1:3" ht="19.8">
      <c r="A914" s="55"/>
      <c r="B914" s="73"/>
      <c r="C914" s="74"/>
    </row>
    <row r="915" spans="1:3" ht="19.8">
      <c r="A915" s="55"/>
      <c r="B915" s="73"/>
      <c r="C915" s="74"/>
    </row>
    <row r="916" spans="1:3" ht="19.8">
      <c r="A916" s="55"/>
      <c r="B916" s="73"/>
      <c r="C916" s="74"/>
    </row>
    <row r="917" spans="1:3" ht="19.8">
      <c r="A917" s="55"/>
      <c r="B917" s="73"/>
      <c r="C917" s="74"/>
    </row>
    <row r="918" spans="1:3" ht="19.8">
      <c r="A918" s="55"/>
      <c r="B918" s="73"/>
      <c r="C918" s="74"/>
    </row>
    <row r="919" spans="1:3" ht="19.8">
      <c r="A919" s="55"/>
      <c r="B919" s="73"/>
      <c r="C919" s="74"/>
    </row>
    <row r="920" spans="1:3" ht="19.8">
      <c r="A920" s="55"/>
      <c r="B920" s="73"/>
      <c r="C920" s="74"/>
    </row>
    <row r="921" spans="1:3" ht="19.8">
      <c r="A921" s="55"/>
      <c r="B921" s="73"/>
      <c r="C921" s="74"/>
    </row>
    <row r="922" spans="1:3" ht="19.8">
      <c r="A922" s="55"/>
      <c r="B922" s="73"/>
      <c r="C922" s="74"/>
    </row>
    <row r="923" spans="1:3" ht="19.8">
      <c r="A923" s="55"/>
      <c r="B923" s="73"/>
      <c r="C923" s="74"/>
    </row>
    <row r="924" spans="1:3" ht="19.8">
      <c r="A924" s="55"/>
      <c r="B924" s="73"/>
      <c r="C924" s="74"/>
    </row>
    <row r="925" spans="1:3" ht="19.8">
      <c r="A925" s="55"/>
      <c r="B925" s="73"/>
      <c r="C925" s="74"/>
    </row>
    <row r="926" spans="1:3" ht="19.8">
      <c r="A926" s="55"/>
      <c r="B926" s="73"/>
      <c r="C926" s="74"/>
    </row>
    <row r="927" spans="1:3" ht="19.8">
      <c r="A927" s="55"/>
      <c r="B927" s="73"/>
      <c r="C927" s="74"/>
    </row>
    <row r="928" spans="1:3" ht="19.8">
      <c r="A928" s="55"/>
      <c r="B928" s="73"/>
      <c r="C928" s="74"/>
    </row>
    <row r="929" spans="1:3" ht="19.8">
      <c r="A929" s="55"/>
      <c r="B929" s="73"/>
      <c r="C929" s="74"/>
    </row>
    <row r="930" spans="1:3" ht="19.8">
      <c r="A930" s="55"/>
      <c r="B930" s="73"/>
      <c r="C930" s="74"/>
    </row>
    <row r="931" spans="1:3" ht="19.8">
      <c r="A931" s="55"/>
      <c r="B931" s="73"/>
      <c r="C931" s="74"/>
    </row>
    <row r="932" spans="1:3" ht="19.8">
      <c r="A932" s="55"/>
      <c r="B932" s="73"/>
      <c r="C932" s="74"/>
    </row>
    <row r="933" spans="1:3" ht="19.8">
      <c r="A933" s="55"/>
      <c r="B933" s="73"/>
      <c r="C933" s="74"/>
    </row>
    <row r="934" spans="1:3" ht="19.8">
      <c r="A934" s="55"/>
      <c r="B934" s="73"/>
      <c r="C934" s="74"/>
    </row>
    <row r="935" spans="1:3" ht="19.8">
      <c r="A935" s="55"/>
      <c r="B935" s="73"/>
      <c r="C935" s="74"/>
    </row>
    <row r="936" spans="1:3" ht="19.8">
      <c r="A936" s="55"/>
      <c r="B936" s="73"/>
      <c r="C936" s="74"/>
    </row>
    <row r="937" spans="1:3" ht="19.8">
      <c r="A937" s="55"/>
      <c r="B937" s="73"/>
      <c r="C937" s="74"/>
    </row>
    <row r="938" spans="1:3" ht="19.8">
      <c r="A938" s="55"/>
      <c r="B938" s="73"/>
      <c r="C938" s="74"/>
    </row>
    <row r="939" spans="1:3" ht="19.8">
      <c r="A939" s="55"/>
      <c r="B939" s="73"/>
      <c r="C939" s="74"/>
    </row>
    <row r="940" spans="1:3" ht="19.8">
      <c r="A940" s="55"/>
      <c r="B940" s="73"/>
      <c r="C940" s="74"/>
    </row>
    <row r="941" spans="1:3" ht="19.8">
      <c r="A941" s="55"/>
      <c r="B941" s="73"/>
      <c r="C941" s="74"/>
    </row>
    <row r="942" spans="1:3" ht="19.8">
      <c r="A942" s="55"/>
      <c r="B942" s="73"/>
      <c r="C942" s="74"/>
    </row>
    <row r="943" spans="1:3" ht="19.8">
      <c r="A943" s="55"/>
      <c r="B943" s="73"/>
      <c r="C943" s="74"/>
    </row>
    <row r="944" spans="1:3" ht="19.8">
      <c r="A944" s="55"/>
      <c r="B944" s="73"/>
      <c r="C944" s="74"/>
    </row>
    <row r="945" spans="1:3" ht="19.8">
      <c r="A945" s="55"/>
      <c r="B945" s="73"/>
      <c r="C945" s="74"/>
    </row>
    <row r="946" spans="1:3" ht="19.8">
      <c r="A946" s="55"/>
      <c r="B946" s="73"/>
      <c r="C946" s="74"/>
    </row>
    <row r="947" spans="1:3" ht="19.8">
      <c r="A947" s="55"/>
      <c r="B947" s="73"/>
      <c r="C947" s="74"/>
    </row>
    <row r="948" spans="1:3" ht="19.8">
      <c r="A948" s="55"/>
      <c r="B948" s="73"/>
      <c r="C948" s="74"/>
    </row>
    <row r="949" spans="1:3" ht="19.8">
      <c r="A949" s="55"/>
      <c r="B949" s="73"/>
      <c r="C949" s="74"/>
    </row>
    <row r="950" spans="1:3" ht="19.8">
      <c r="A950" s="55"/>
      <c r="B950" s="73"/>
      <c r="C950" s="74"/>
    </row>
    <row r="951" spans="1:3" ht="19.8">
      <c r="A951" s="55"/>
      <c r="B951" s="73"/>
      <c r="C951" s="74"/>
    </row>
    <row r="952" spans="1:3" ht="19.8">
      <c r="A952" s="55"/>
      <c r="B952" s="73"/>
      <c r="C952" s="74"/>
    </row>
    <row r="953" spans="1:3" ht="19.8">
      <c r="A953" s="55"/>
      <c r="B953" s="73"/>
      <c r="C953" s="74"/>
    </row>
    <row r="954" spans="1:3" ht="19.8">
      <c r="A954" s="55"/>
      <c r="B954" s="73"/>
      <c r="C954" s="74"/>
    </row>
    <row r="955" spans="1:3" ht="19.8">
      <c r="A955" s="55"/>
      <c r="B955" s="73"/>
      <c r="C955" s="74"/>
    </row>
    <row r="956" spans="1:3" ht="19.8">
      <c r="A956" s="55"/>
      <c r="B956" s="73"/>
      <c r="C956" s="74"/>
    </row>
    <row r="957" spans="1:3" ht="19.8">
      <c r="A957" s="55"/>
      <c r="B957" s="73"/>
      <c r="C957" s="74"/>
    </row>
    <row r="958" spans="1:3" ht="19.8">
      <c r="A958" s="55"/>
      <c r="B958" s="73"/>
      <c r="C958" s="74"/>
    </row>
    <row r="959" spans="1:3" ht="19.8">
      <c r="A959" s="55"/>
      <c r="B959" s="73"/>
      <c r="C959" s="74"/>
    </row>
    <row r="960" spans="1:3" ht="19.8">
      <c r="A960" s="55"/>
      <c r="B960" s="73"/>
      <c r="C960" s="74"/>
    </row>
    <row r="961" spans="1:3" ht="19.8">
      <c r="A961" s="55"/>
      <c r="B961" s="73"/>
      <c r="C961" s="74"/>
    </row>
    <row r="962" spans="1:3" ht="19.8">
      <c r="A962" s="55"/>
      <c r="B962" s="73"/>
      <c r="C962" s="74"/>
    </row>
    <row r="963" spans="1:3" ht="19.8">
      <c r="A963" s="55"/>
      <c r="B963" s="73"/>
      <c r="C963" s="74"/>
    </row>
    <row r="964" spans="1:3" ht="19.8">
      <c r="A964" s="55"/>
      <c r="B964" s="73"/>
      <c r="C964" s="74"/>
    </row>
    <row r="965" spans="1:3" ht="19.8">
      <c r="A965" s="55"/>
      <c r="B965" s="73"/>
      <c r="C965" s="74"/>
    </row>
    <row r="966" spans="1:3" ht="19.8">
      <c r="A966" s="55"/>
      <c r="B966" s="73"/>
      <c r="C966" s="74"/>
    </row>
    <row r="967" spans="1:3" ht="19.8">
      <c r="A967" s="55"/>
      <c r="B967" s="73"/>
      <c r="C967" s="74"/>
    </row>
    <row r="968" spans="1:3" ht="19.8">
      <c r="A968" s="55"/>
      <c r="B968" s="73"/>
      <c r="C968" s="74"/>
    </row>
    <row r="969" spans="1:3" ht="19.8">
      <c r="A969" s="55"/>
      <c r="B969" s="73"/>
      <c r="C969" s="74"/>
    </row>
    <row r="970" spans="1:3" ht="19.8">
      <c r="A970" s="55"/>
      <c r="B970" s="73"/>
      <c r="C970" s="74"/>
    </row>
    <row r="971" spans="1:3" ht="19.8">
      <c r="A971" s="55"/>
      <c r="B971" s="73"/>
      <c r="C971" s="74"/>
    </row>
    <row r="972" spans="1:3" ht="19.8">
      <c r="A972" s="55"/>
      <c r="B972" s="73"/>
      <c r="C972" s="74"/>
    </row>
    <row r="973" spans="1:3" ht="19.8">
      <c r="A973" s="55"/>
      <c r="B973" s="73"/>
      <c r="C973" s="74"/>
    </row>
    <row r="974" spans="1:3" ht="19.8">
      <c r="A974" s="55"/>
      <c r="B974" s="73"/>
      <c r="C974" s="74"/>
    </row>
    <row r="975" spans="1:3" ht="19.8">
      <c r="A975" s="55"/>
      <c r="B975" s="73"/>
      <c r="C975" s="74"/>
    </row>
    <row r="976" spans="1:3" ht="19.8">
      <c r="A976" s="55"/>
      <c r="B976" s="73"/>
      <c r="C976" s="74"/>
    </row>
    <row r="977" spans="1:3" ht="19.8">
      <c r="A977" s="55"/>
      <c r="B977" s="73"/>
      <c r="C977" s="74"/>
    </row>
    <row r="978" spans="1:3" ht="19.8">
      <c r="A978" s="55"/>
      <c r="B978" s="73"/>
      <c r="C978" s="74"/>
    </row>
    <row r="979" spans="1:3" ht="19.8">
      <c r="A979" s="55"/>
      <c r="B979" s="73"/>
      <c r="C979" s="74"/>
    </row>
    <row r="980" spans="1:3" ht="19.8">
      <c r="A980" s="55"/>
      <c r="B980" s="73"/>
      <c r="C980" s="74"/>
    </row>
    <row r="981" spans="1:3" ht="19.8">
      <c r="A981" s="55"/>
      <c r="B981" s="73"/>
      <c r="C981" s="74"/>
    </row>
    <row r="982" spans="1:3" ht="19.8">
      <c r="A982" s="55"/>
      <c r="B982" s="73"/>
      <c r="C982" s="74"/>
    </row>
    <row r="983" spans="1:3" ht="19.8">
      <c r="A983" s="55"/>
      <c r="B983" s="73"/>
      <c r="C983" s="74"/>
    </row>
    <row r="984" spans="1:3" ht="19.8">
      <c r="A984" s="55"/>
      <c r="B984" s="73"/>
      <c r="C984" s="74"/>
    </row>
    <row r="985" spans="1:3" ht="19.8">
      <c r="A985" s="55"/>
      <c r="B985" s="73"/>
      <c r="C985" s="74"/>
    </row>
    <row r="986" spans="1:3" ht="19.8">
      <c r="A986" s="55"/>
      <c r="B986" s="73"/>
      <c r="C986" s="74"/>
    </row>
    <row r="987" spans="1:3" ht="19.8">
      <c r="A987" s="55"/>
      <c r="B987" s="73"/>
      <c r="C987" s="74"/>
    </row>
    <row r="988" spans="1:3" ht="19.8">
      <c r="A988" s="55"/>
      <c r="B988" s="73"/>
      <c r="C988" s="74"/>
    </row>
    <row r="989" spans="1:3" ht="19.8">
      <c r="A989" s="55"/>
      <c r="B989" s="73"/>
      <c r="C989" s="74"/>
    </row>
    <row r="990" spans="1:3" ht="19.8">
      <c r="A990" s="55"/>
      <c r="B990" s="73"/>
      <c r="C990" s="74"/>
    </row>
    <row r="991" spans="1:3" ht="19.8">
      <c r="A991" s="55"/>
      <c r="B991" s="73"/>
      <c r="C991" s="74"/>
    </row>
    <row r="992" spans="1:3" ht="19.8">
      <c r="A992" s="55"/>
      <c r="B992" s="73"/>
      <c r="C992" s="74"/>
    </row>
    <row r="993" spans="1:3" ht="19.8">
      <c r="A993" s="55"/>
      <c r="B993" s="73"/>
      <c r="C993" s="74"/>
    </row>
    <row r="994" spans="1:3" ht="19.8">
      <c r="A994" s="55"/>
      <c r="B994" s="73"/>
      <c r="C994" s="74"/>
    </row>
    <row r="995" spans="1:3" ht="19.8">
      <c r="A995" s="55"/>
      <c r="B995" s="73"/>
      <c r="C995" s="74"/>
    </row>
    <row r="996" spans="1:3" ht="19.8">
      <c r="A996" s="55"/>
      <c r="B996" s="73"/>
      <c r="C996" s="74"/>
    </row>
    <row r="997" spans="1:3" ht="19.8">
      <c r="A997" s="55"/>
      <c r="B997" s="73"/>
      <c r="C997" s="74"/>
    </row>
    <row r="998" spans="1:3" ht="19.8">
      <c r="A998" s="55"/>
      <c r="B998" s="73"/>
      <c r="C998" s="74"/>
    </row>
    <row r="999" spans="1:3" ht="19.8">
      <c r="A999" s="55"/>
      <c r="B999" s="73"/>
      <c r="C999" s="74"/>
    </row>
    <row r="1000" spans="1:3" ht="19.8">
      <c r="A1000" s="55"/>
      <c r="B1000" s="73"/>
      <c r="C1000" s="74"/>
    </row>
    <row r="1001" spans="1:3" ht="19.8">
      <c r="A1001" s="55"/>
      <c r="B1001" s="73"/>
      <c r="C1001" s="74"/>
    </row>
    <row r="1002" spans="1:3" ht="19.8">
      <c r="A1002" s="55"/>
      <c r="B1002" s="73"/>
      <c r="C1002" s="74"/>
    </row>
    <row r="1003" spans="1:3" ht="19.8">
      <c r="A1003" s="55"/>
      <c r="B1003" s="73"/>
      <c r="C1003" s="74"/>
    </row>
    <row r="1004" spans="1:3" ht="19.8">
      <c r="A1004" s="55"/>
      <c r="B1004" s="73"/>
      <c r="C1004" s="74"/>
    </row>
    <row r="1005" spans="1:3" ht="19.8">
      <c r="A1005" s="55"/>
      <c r="B1005" s="73"/>
      <c r="C1005" s="74"/>
    </row>
    <row r="1006" spans="1:3" ht="19.8">
      <c r="A1006" s="55"/>
      <c r="B1006" s="73"/>
      <c r="C1006" s="74"/>
    </row>
    <row r="1007" spans="1:3" ht="19.8">
      <c r="A1007" s="55"/>
      <c r="B1007" s="73"/>
      <c r="C1007" s="74"/>
    </row>
    <row r="1008" spans="1:3" ht="19.8">
      <c r="A1008" s="55"/>
      <c r="B1008" s="73"/>
      <c r="C1008" s="74"/>
    </row>
    <row r="1009" spans="1:3" ht="19.8">
      <c r="A1009" s="55"/>
      <c r="B1009" s="73"/>
      <c r="C1009" s="74"/>
    </row>
    <row r="1010" spans="1:3" ht="19.8">
      <c r="A1010" s="55"/>
      <c r="B1010" s="73"/>
      <c r="C1010" s="74"/>
    </row>
    <row r="1011" spans="1:3" ht="19.8">
      <c r="A1011" s="55"/>
      <c r="B1011" s="73"/>
      <c r="C1011" s="74"/>
    </row>
    <row r="1012" spans="1:3" ht="19.8">
      <c r="A1012" s="55"/>
      <c r="B1012" s="73"/>
      <c r="C1012" s="74"/>
    </row>
    <row r="1013" spans="1:3" ht="19.8">
      <c r="A1013" s="55"/>
      <c r="B1013" s="73"/>
      <c r="C1013" s="74"/>
    </row>
    <row r="1014" spans="1:3" ht="19.8">
      <c r="A1014" s="55"/>
      <c r="B1014" s="73"/>
      <c r="C1014" s="74"/>
    </row>
    <row r="1015" spans="1:3" ht="19.8">
      <c r="A1015" s="55"/>
      <c r="B1015" s="73"/>
      <c r="C1015" s="74"/>
    </row>
    <row r="1016" spans="1:3" ht="19.8">
      <c r="A1016" s="55"/>
      <c r="B1016" s="73"/>
      <c r="C1016" s="74"/>
    </row>
    <row r="1017" spans="1:3" ht="19.8">
      <c r="A1017" s="55"/>
      <c r="B1017" s="73"/>
      <c r="C1017" s="74"/>
    </row>
    <row r="1018" spans="1:3" ht="19.8">
      <c r="A1018" s="55"/>
      <c r="B1018" s="73"/>
      <c r="C1018" s="74"/>
    </row>
    <row r="1019" spans="1:3" ht="19.8">
      <c r="A1019" s="55"/>
      <c r="B1019" s="73"/>
      <c r="C1019" s="74"/>
    </row>
    <row r="1020" spans="1:3" ht="19.8">
      <c r="A1020" s="55"/>
      <c r="B1020" s="73"/>
      <c r="C1020" s="74"/>
    </row>
    <row r="1021" spans="1:3" ht="19.8">
      <c r="A1021" s="55"/>
      <c r="B1021" s="73"/>
      <c r="C1021" s="74"/>
    </row>
    <row r="1022" spans="1:3" ht="19.8">
      <c r="A1022" s="55"/>
      <c r="B1022" s="73"/>
      <c r="C1022" s="74"/>
    </row>
    <row r="1023" spans="1:3" ht="19.8">
      <c r="A1023" s="55"/>
      <c r="B1023" s="73"/>
      <c r="C1023" s="74"/>
    </row>
    <row r="1024" spans="1:3" ht="19.8">
      <c r="A1024" s="55"/>
      <c r="B1024" s="73"/>
      <c r="C1024" s="74"/>
    </row>
    <row r="1025" spans="1:3" ht="19.8">
      <c r="A1025" s="55"/>
      <c r="B1025" s="73"/>
      <c r="C1025" s="74"/>
    </row>
    <row r="1026" spans="1:3" ht="19.8">
      <c r="A1026" s="55"/>
      <c r="B1026" s="73"/>
      <c r="C1026" s="74"/>
    </row>
    <row r="1027" spans="1:3" ht="19.8">
      <c r="A1027" s="55"/>
      <c r="B1027" s="73"/>
      <c r="C1027" s="74"/>
    </row>
    <row r="1028" spans="1:3" ht="19.8">
      <c r="A1028" s="55"/>
      <c r="B1028" s="73"/>
      <c r="C1028" s="74"/>
    </row>
    <row r="1029" spans="1:3" ht="19.8">
      <c r="A1029" s="55"/>
      <c r="B1029" s="73"/>
      <c r="C1029" s="74"/>
    </row>
    <row r="1030" spans="1:3" ht="19.8">
      <c r="A1030" s="55"/>
      <c r="B1030" s="73"/>
      <c r="C1030" s="74"/>
    </row>
    <row r="1031" spans="1:3" ht="19.8">
      <c r="A1031" s="55"/>
      <c r="B1031" s="73"/>
      <c r="C1031" s="74"/>
    </row>
    <row r="1032" spans="1:3" ht="19.8">
      <c r="A1032" s="55"/>
      <c r="B1032" s="73"/>
      <c r="C1032" s="74"/>
    </row>
    <row r="1033" spans="1:3" ht="19.8">
      <c r="A1033" s="55"/>
      <c r="B1033" s="73"/>
      <c r="C1033" s="74"/>
    </row>
    <row r="1034" spans="1:3" ht="19.8">
      <c r="A1034" s="55"/>
      <c r="B1034" s="73"/>
      <c r="C1034" s="74"/>
    </row>
    <row r="1035" spans="1:3" ht="19.8">
      <c r="A1035" s="55"/>
      <c r="B1035" s="73"/>
      <c r="C1035" s="74"/>
    </row>
    <row r="1036" spans="1:3" ht="19.8">
      <c r="A1036" s="55"/>
      <c r="B1036" s="73"/>
      <c r="C1036" s="74"/>
    </row>
    <row r="1037" spans="1:3" ht="19.8">
      <c r="A1037" s="55"/>
      <c r="B1037" s="73"/>
      <c r="C1037" s="74"/>
    </row>
    <row r="1038" spans="1:3" ht="19.8">
      <c r="A1038" s="55"/>
      <c r="B1038" s="73"/>
      <c r="C1038" s="74"/>
    </row>
    <row r="1039" spans="1:3" ht="19.8">
      <c r="A1039" s="55"/>
      <c r="B1039" s="73"/>
      <c r="C1039" s="74"/>
    </row>
    <row r="1040" spans="1:3" ht="19.8">
      <c r="A1040" s="55"/>
      <c r="B1040" s="73"/>
      <c r="C1040" s="74"/>
    </row>
    <row r="1041" spans="1:3" ht="19.8">
      <c r="A1041" s="55"/>
      <c r="B1041" s="73"/>
      <c r="C1041" s="74"/>
    </row>
    <row r="1042" spans="1:3" ht="19.8">
      <c r="A1042" s="55"/>
      <c r="B1042" s="73"/>
      <c r="C1042" s="74"/>
    </row>
    <row r="1043" spans="1:3" ht="19.8">
      <c r="A1043" s="55"/>
      <c r="B1043" s="73"/>
      <c r="C1043" s="74"/>
    </row>
    <row r="1044" spans="1:3" ht="19.8">
      <c r="A1044" s="55"/>
      <c r="B1044" s="73"/>
      <c r="C1044" s="74"/>
    </row>
    <row r="1045" spans="1:3" ht="19.8">
      <c r="A1045" s="55"/>
      <c r="B1045" s="73"/>
      <c r="C1045" s="74"/>
    </row>
    <row r="1046" spans="1:3" ht="19.8">
      <c r="A1046" s="55"/>
      <c r="B1046" s="73"/>
      <c r="C1046" s="74"/>
    </row>
    <row r="1047" spans="1:3" ht="19.8">
      <c r="A1047" s="55"/>
      <c r="B1047" s="73"/>
      <c r="C1047" s="74"/>
    </row>
    <row r="1048" spans="1:3" ht="19.8">
      <c r="A1048" s="55"/>
      <c r="B1048" s="73"/>
      <c r="C1048" s="74"/>
    </row>
    <row r="1049" spans="1:3" ht="19.8">
      <c r="A1049" s="55"/>
      <c r="B1049" s="73"/>
      <c r="C1049" s="74"/>
    </row>
    <row r="1050" spans="1:3" ht="19.8">
      <c r="A1050" s="55"/>
      <c r="B1050" s="73"/>
      <c r="C1050" s="74"/>
    </row>
    <row r="1051" spans="1:3" ht="19.8">
      <c r="A1051" s="55"/>
      <c r="B1051" s="73"/>
      <c r="C1051" s="74"/>
    </row>
    <row r="1052" spans="1:3" ht="19.8">
      <c r="A1052" s="55"/>
      <c r="B1052" s="73"/>
      <c r="C1052" s="74"/>
    </row>
    <row r="1053" spans="1:3" ht="19.8">
      <c r="A1053" s="55"/>
      <c r="B1053" s="73"/>
      <c r="C1053" s="74"/>
    </row>
    <row r="1054" spans="1:3" ht="19.8">
      <c r="A1054" s="55"/>
      <c r="B1054" s="73"/>
      <c r="C1054" s="74"/>
    </row>
    <row r="1055" spans="1:3" ht="19.8">
      <c r="A1055" s="55"/>
      <c r="B1055" s="73"/>
      <c r="C1055" s="74"/>
    </row>
    <row r="1056" spans="1:3" ht="19.8">
      <c r="A1056" s="55"/>
      <c r="B1056" s="73"/>
      <c r="C1056" s="74"/>
    </row>
    <row r="1057" spans="1:3" ht="19.8">
      <c r="A1057" s="55"/>
      <c r="B1057" s="73"/>
      <c r="C1057" s="74"/>
    </row>
    <row r="1058" spans="1:3" ht="19.8">
      <c r="A1058" s="55"/>
      <c r="B1058" s="73"/>
      <c r="C1058" s="74"/>
    </row>
    <row r="1059" spans="1:3" ht="19.8">
      <c r="A1059" s="55"/>
      <c r="B1059" s="73"/>
      <c r="C1059" s="74"/>
    </row>
    <row r="1060" spans="1:3" ht="19.8">
      <c r="A1060" s="55"/>
      <c r="B1060" s="73"/>
      <c r="C1060" s="74"/>
    </row>
    <row r="1061" spans="1:3" ht="19.8">
      <c r="A1061" s="55"/>
      <c r="B1061" s="73"/>
      <c r="C1061" s="74"/>
    </row>
    <row r="1062" spans="1:3" ht="19.8">
      <c r="A1062" s="55"/>
      <c r="B1062" s="73"/>
      <c r="C1062" s="74"/>
    </row>
    <row r="1063" spans="1:3" ht="19.8">
      <c r="A1063" s="55"/>
      <c r="B1063" s="73"/>
      <c r="C1063" s="74"/>
    </row>
    <row r="1064" spans="1:3" ht="19.8">
      <c r="A1064" s="55"/>
      <c r="B1064" s="73"/>
      <c r="C1064" s="74"/>
    </row>
    <row r="1065" spans="1:3" ht="19.8">
      <c r="A1065" s="55"/>
      <c r="B1065" s="73"/>
      <c r="C1065" s="74"/>
    </row>
    <row r="1066" spans="1:3" ht="19.8">
      <c r="A1066" s="55"/>
      <c r="B1066" s="73"/>
      <c r="C1066" s="74"/>
    </row>
    <row r="1067" spans="1:3" ht="19.8">
      <c r="A1067" s="55"/>
      <c r="B1067" s="73"/>
      <c r="C1067" s="74"/>
    </row>
    <row r="1068" spans="1:3" ht="19.8">
      <c r="A1068" s="55"/>
      <c r="B1068" s="73"/>
      <c r="C1068" s="74"/>
    </row>
    <row r="1069" spans="1:3" ht="19.8">
      <c r="A1069" s="55"/>
      <c r="B1069" s="73"/>
      <c r="C1069" s="74"/>
    </row>
    <row r="1070" spans="1:3" ht="19.8">
      <c r="A1070" s="55"/>
      <c r="B1070" s="73"/>
      <c r="C1070" s="74"/>
    </row>
    <row r="1071" spans="1:3" ht="19.8">
      <c r="A1071" s="55"/>
      <c r="B1071" s="73"/>
      <c r="C1071" s="74"/>
    </row>
    <row r="1072" spans="1:3" ht="19.8">
      <c r="A1072" s="55"/>
      <c r="B1072" s="73"/>
      <c r="C1072" s="74"/>
    </row>
    <row r="1073" spans="1:3" ht="19.8">
      <c r="A1073" s="55"/>
      <c r="B1073" s="73"/>
      <c r="C1073" s="74"/>
    </row>
    <row r="1074" spans="1:3" ht="19.8">
      <c r="A1074" s="55"/>
      <c r="B1074" s="73"/>
      <c r="C1074" s="74"/>
    </row>
    <row r="1075" spans="1:3" ht="19.8">
      <c r="A1075" s="55"/>
      <c r="B1075" s="73"/>
      <c r="C1075" s="74"/>
    </row>
    <row r="1076" spans="1:3" ht="19.8">
      <c r="A1076" s="55"/>
      <c r="B1076" s="73"/>
      <c r="C1076" s="74"/>
    </row>
    <row r="1077" spans="1:3" ht="19.8">
      <c r="A1077" s="55"/>
      <c r="B1077" s="73"/>
      <c r="C1077" s="74"/>
    </row>
    <row r="1078" spans="1:3" ht="19.8">
      <c r="A1078" s="55"/>
      <c r="B1078" s="73"/>
      <c r="C1078" s="74"/>
    </row>
    <row r="1079" spans="1:3" ht="19.8">
      <c r="A1079" s="55"/>
      <c r="B1079" s="73"/>
      <c r="C1079" s="74"/>
    </row>
    <row r="1080" spans="1:3" ht="19.8">
      <c r="A1080" s="55"/>
      <c r="B1080" s="73"/>
      <c r="C1080" s="74"/>
    </row>
    <row r="1081" spans="1:3" ht="19.8">
      <c r="A1081" s="55"/>
      <c r="B1081" s="73"/>
      <c r="C1081" s="74"/>
    </row>
    <row r="1082" spans="1:3" ht="19.8">
      <c r="A1082" s="55"/>
      <c r="B1082" s="73"/>
      <c r="C1082" s="74"/>
    </row>
    <row r="1083" spans="1:3" ht="19.8">
      <c r="A1083" s="55"/>
      <c r="B1083" s="73"/>
      <c r="C1083" s="74"/>
    </row>
    <row r="1084" spans="1:3" ht="19.8">
      <c r="A1084" s="55"/>
      <c r="B1084" s="73"/>
      <c r="C1084" s="74"/>
    </row>
    <row r="1085" spans="1:3" ht="19.8">
      <c r="A1085" s="55"/>
      <c r="B1085" s="73"/>
      <c r="C1085" s="74"/>
    </row>
    <row r="1086" spans="1:3" ht="19.8">
      <c r="A1086" s="55"/>
      <c r="B1086" s="73"/>
      <c r="C1086" s="74"/>
    </row>
    <row r="1087" spans="1:3" ht="19.8">
      <c r="A1087" s="55"/>
      <c r="B1087" s="73"/>
      <c r="C1087" s="74"/>
    </row>
    <row r="1088" spans="1:3" ht="19.8">
      <c r="A1088" s="55"/>
      <c r="B1088" s="73"/>
      <c r="C1088" s="74"/>
    </row>
    <row r="1089" spans="1:3" ht="19.8">
      <c r="A1089" s="55"/>
      <c r="B1089" s="73"/>
      <c r="C1089" s="74"/>
    </row>
    <row r="1090" spans="1:3" ht="19.8">
      <c r="A1090" s="55"/>
      <c r="B1090" s="73"/>
      <c r="C1090" s="74"/>
    </row>
    <row r="1091" spans="1:3" ht="19.8">
      <c r="A1091" s="55"/>
      <c r="B1091" s="73"/>
      <c r="C1091" s="74"/>
    </row>
    <row r="1092" spans="1:3" ht="19.8">
      <c r="A1092" s="55"/>
      <c r="B1092" s="73"/>
      <c r="C1092" s="74"/>
    </row>
    <row r="1093" spans="1:3" ht="19.8">
      <c r="A1093" s="55"/>
      <c r="B1093" s="73"/>
      <c r="C1093" s="74"/>
    </row>
    <row r="1094" spans="1:3" ht="19.8">
      <c r="A1094" s="55"/>
      <c r="B1094" s="73"/>
      <c r="C1094" s="74"/>
    </row>
    <row r="1095" spans="1:3" ht="19.8">
      <c r="A1095" s="55"/>
      <c r="B1095" s="73"/>
      <c r="C1095" s="74"/>
    </row>
    <row r="1096" spans="1:3" ht="19.8">
      <c r="A1096" s="55"/>
      <c r="B1096" s="73"/>
      <c r="C1096" s="74"/>
    </row>
    <row r="1097" spans="1:3" ht="19.8">
      <c r="A1097" s="55"/>
      <c r="B1097" s="73"/>
      <c r="C1097" s="74"/>
    </row>
    <row r="1098" spans="1:3" ht="19.8">
      <c r="A1098" s="55"/>
      <c r="B1098" s="73"/>
      <c r="C1098" s="74"/>
    </row>
    <row r="1099" spans="1:3" ht="19.8">
      <c r="A1099" s="55"/>
      <c r="B1099" s="73"/>
      <c r="C1099" s="74"/>
    </row>
    <row r="1100" spans="1:3" ht="19.8">
      <c r="A1100" s="55"/>
      <c r="B1100" s="73"/>
      <c r="C1100" s="74"/>
    </row>
    <row r="1101" spans="1:3" ht="19.8">
      <c r="A1101" s="55"/>
      <c r="B1101" s="73"/>
      <c r="C1101" s="74"/>
    </row>
    <row r="1102" spans="1:3" ht="19.8">
      <c r="A1102" s="55"/>
      <c r="B1102" s="73"/>
      <c r="C1102" s="74"/>
    </row>
    <row r="1103" spans="1:3" ht="19.8">
      <c r="A1103" s="55"/>
      <c r="B1103" s="73"/>
      <c r="C1103" s="74"/>
    </row>
    <row r="1104" spans="1:3" ht="19.8">
      <c r="A1104" s="55"/>
      <c r="B1104" s="73"/>
      <c r="C1104" s="74"/>
    </row>
    <row r="1105" spans="1:3" ht="19.8">
      <c r="A1105" s="55"/>
      <c r="B1105" s="73"/>
      <c r="C1105" s="74"/>
    </row>
    <row r="1106" spans="1:3" ht="19.8">
      <c r="A1106" s="55"/>
      <c r="B1106" s="73"/>
      <c r="C1106" s="74"/>
    </row>
    <row r="1107" spans="1:3" ht="19.8">
      <c r="A1107" s="55"/>
      <c r="B1107" s="73"/>
      <c r="C1107" s="74"/>
    </row>
    <row r="1108" spans="1:3" ht="19.8">
      <c r="A1108" s="55"/>
      <c r="B1108" s="73"/>
      <c r="C1108" s="74"/>
    </row>
    <row r="1109" spans="1:3" ht="19.8">
      <c r="A1109" s="55"/>
      <c r="B1109" s="73"/>
      <c r="C1109" s="74"/>
    </row>
    <row r="1110" spans="1:3" ht="19.8">
      <c r="A1110" s="55"/>
      <c r="B1110" s="73"/>
      <c r="C1110" s="74"/>
    </row>
    <row r="1111" spans="1:3" ht="19.8">
      <c r="A1111" s="55"/>
      <c r="B1111" s="73"/>
      <c r="C1111" s="74"/>
    </row>
    <row r="1112" spans="1:3" ht="19.8">
      <c r="A1112" s="55"/>
      <c r="B1112" s="73"/>
      <c r="C1112" s="74"/>
    </row>
    <row r="1113" spans="1:3" ht="19.8">
      <c r="A1113" s="55"/>
      <c r="B1113" s="73"/>
      <c r="C1113" s="7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E13"/>
  <sheetViews>
    <sheetView workbookViewId="0"/>
  </sheetViews>
  <sheetFormatPr defaultColWidth="12.6640625" defaultRowHeight="15.75" customHeight="1"/>
  <cols>
    <col min="1" max="1" width="32.88671875" customWidth="1"/>
    <col min="2" max="2" width="21.44140625" customWidth="1"/>
    <col min="3" max="3" width="35.88671875" customWidth="1"/>
    <col min="4" max="4" width="40.21875" customWidth="1"/>
    <col min="5" max="5" width="56.88671875" customWidth="1"/>
  </cols>
  <sheetData>
    <row r="1" spans="1:5" ht="15.75" customHeight="1">
      <c r="A1" s="78" t="s">
        <v>222</v>
      </c>
      <c r="B1" s="79" t="s">
        <v>2</v>
      </c>
      <c r="C1" s="80" t="s">
        <v>223</v>
      </c>
      <c r="D1" s="79" t="s">
        <v>224</v>
      </c>
      <c r="E1" s="81" t="s">
        <v>225</v>
      </c>
    </row>
    <row r="2" spans="1:5" ht="15.75" customHeight="1">
      <c r="A2" s="82"/>
      <c r="B2" s="83"/>
      <c r="C2" s="84"/>
      <c r="D2" s="83"/>
      <c r="E2" s="85"/>
    </row>
    <row r="3" spans="1:5" ht="15.75" customHeight="1">
      <c r="A3" s="82"/>
      <c r="B3" s="83"/>
      <c r="C3" s="84"/>
      <c r="D3" s="83"/>
      <c r="E3" s="85"/>
    </row>
    <row r="4" spans="1:5" ht="15.75" customHeight="1">
      <c r="A4" s="82"/>
      <c r="B4" s="83"/>
      <c r="C4" s="84"/>
      <c r="D4" s="83"/>
      <c r="E4" s="85"/>
    </row>
    <row r="5" spans="1:5" ht="15.75" customHeight="1">
      <c r="A5" s="86"/>
      <c r="B5" s="83"/>
      <c r="C5" s="84"/>
      <c r="D5" s="83"/>
      <c r="E5" s="85"/>
    </row>
    <row r="6" spans="1:5" ht="15.75" customHeight="1">
      <c r="A6" s="87"/>
      <c r="B6" s="88"/>
      <c r="C6" s="89"/>
      <c r="D6" s="88"/>
      <c r="E6" s="90"/>
    </row>
    <row r="7" spans="1:5" ht="15.75" customHeight="1">
      <c r="A7" s="87"/>
      <c r="B7" s="88"/>
      <c r="C7" s="91"/>
      <c r="D7" s="88"/>
      <c r="E7" s="90"/>
    </row>
    <row r="8" spans="1:5" ht="15.75" customHeight="1">
      <c r="A8" s="87"/>
      <c r="B8" s="88"/>
      <c r="C8" s="91"/>
      <c r="D8" s="88"/>
      <c r="E8" s="90"/>
    </row>
    <row r="9" spans="1:5" ht="15.75" customHeight="1">
      <c r="A9" s="87"/>
      <c r="B9" s="88"/>
      <c r="C9" s="92"/>
      <c r="D9" s="88"/>
      <c r="E9" s="90"/>
    </row>
    <row r="10" spans="1:5" ht="15.75" customHeight="1">
      <c r="A10" s="87"/>
      <c r="B10" s="88"/>
      <c r="C10" s="92"/>
      <c r="D10" s="88"/>
      <c r="E10" s="90"/>
    </row>
    <row r="11" spans="1:5" ht="15.75" customHeight="1">
      <c r="A11" s="87"/>
      <c r="B11" s="88"/>
      <c r="C11" s="92"/>
      <c r="D11" s="88"/>
      <c r="E11" s="90"/>
    </row>
    <row r="12" spans="1:5" ht="15.75" customHeight="1">
      <c r="A12" s="87"/>
      <c r="B12" s="88"/>
      <c r="C12" s="92"/>
      <c r="D12" s="88"/>
      <c r="E12" s="90"/>
    </row>
    <row r="13" spans="1:5" ht="15.75" customHeight="1">
      <c r="A13" s="93"/>
      <c r="B13" s="94"/>
      <c r="C13" s="95"/>
      <c r="D13" s="94"/>
      <c r="E13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G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21875" customWidth="1"/>
    <col min="2" max="2" width="25.33203125" customWidth="1"/>
    <col min="3" max="3" width="21" customWidth="1"/>
    <col min="4" max="4" width="88.33203125" customWidth="1"/>
    <col min="5" max="6" width="11.109375" customWidth="1"/>
    <col min="7" max="7" width="11.77734375" customWidth="1"/>
  </cols>
  <sheetData>
    <row r="1" spans="1:7" ht="15.75" customHeight="1">
      <c r="A1" s="97" t="s">
        <v>3</v>
      </c>
      <c r="B1" s="98" t="s">
        <v>222</v>
      </c>
      <c r="C1" s="99" t="s">
        <v>226</v>
      </c>
      <c r="D1" s="100" t="s">
        <v>227</v>
      </c>
      <c r="E1" s="101" t="s">
        <v>228</v>
      </c>
      <c r="F1" s="102" t="s">
        <v>229</v>
      </c>
      <c r="G1" s="103" t="s">
        <v>230</v>
      </c>
    </row>
    <row r="2" spans="1:7" ht="15.75" customHeight="1">
      <c r="A2" s="240"/>
      <c r="B2" s="104"/>
      <c r="C2" s="105"/>
      <c r="D2" s="106"/>
      <c r="E2" s="107"/>
      <c r="F2" s="107"/>
      <c r="G2" s="108" t="b">
        <v>0</v>
      </c>
    </row>
    <row r="3" spans="1:7" ht="15.75" customHeight="1">
      <c r="A3" s="241"/>
      <c r="B3" s="104"/>
      <c r="C3" s="105"/>
      <c r="D3" s="109"/>
      <c r="E3" s="107"/>
      <c r="F3" s="107"/>
      <c r="G3" s="108" t="b">
        <v>0</v>
      </c>
    </row>
    <row r="4" spans="1:7" ht="15.75" customHeight="1">
      <c r="A4" s="241"/>
      <c r="B4" s="104"/>
      <c r="C4" s="105"/>
      <c r="D4" s="106"/>
      <c r="E4" s="107"/>
      <c r="F4" s="107"/>
      <c r="G4" s="110" t="b">
        <v>0</v>
      </c>
    </row>
    <row r="5" spans="1:7" ht="15.75" customHeight="1">
      <c r="A5" s="242"/>
      <c r="B5" s="111"/>
      <c r="C5" s="112"/>
      <c r="D5" s="113"/>
      <c r="E5" s="114"/>
      <c r="F5" s="114"/>
      <c r="G5" s="115" t="b">
        <v>0</v>
      </c>
    </row>
    <row r="6" spans="1:7" ht="15.75" customHeight="1">
      <c r="A6" s="240"/>
      <c r="B6" s="116"/>
      <c r="C6" s="117"/>
      <c r="D6" s="118"/>
      <c r="E6" s="119"/>
      <c r="F6" s="120"/>
      <c r="G6" s="121" t="b">
        <v>0</v>
      </c>
    </row>
    <row r="7" spans="1:7" ht="15.75" customHeight="1">
      <c r="A7" s="241"/>
      <c r="B7" s="122"/>
      <c r="C7" s="123"/>
      <c r="D7" s="124"/>
      <c r="E7" s="119"/>
      <c r="F7" s="125"/>
      <c r="G7" s="126" t="b">
        <v>0</v>
      </c>
    </row>
    <row r="8" spans="1:7" ht="15.75" customHeight="1">
      <c r="A8" s="242"/>
      <c r="B8" s="127"/>
      <c r="C8" s="128"/>
      <c r="D8" s="129"/>
      <c r="E8" s="130"/>
      <c r="F8" s="130"/>
      <c r="G8" s="131" t="b">
        <v>0</v>
      </c>
    </row>
  </sheetData>
  <mergeCells count="2">
    <mergeCell ref="A2:A5"/>
    <mergeCell ref="A6:A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EB8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.75" customHeight="1"/>
  <cols>
    <col min="1" max="1" width="24.21875" customWidth="1"/>
    <col min="2" max="2" width="8.77734375" customWidth="1"/>
    <col min="3" max="132" width="8" customWidth="1"/>
  </cols>
  <sheetData>
    <row r="1" spans="1:132" ht="24.75" customHeight="1">
      <c r="A1" s="132"/>
      <c r="B1" s="133" t="s">
        <v>231</v>
      </c>
      <c r="C1" s="134" t="s">
        <v>232</v>
      </c>
      <c r="D1" s="134" t="s">
        <v>233</v>
      </c>
      <c r="E1" s="134" t="s">
        <v>234</v>
      </c>
      <c r="F1" s="134" t="s">
        <v>235</v>
      </c>
      <c r="G1" s="134" t="s">
        <v>236</v>
      </c>
      <c r="H1" s="134" t="s">
        <v>237</v>
      </c>
      <c r="I1" s="134" t="s">
        <v>238</v>
      </c>
      <c r="J1" s="134" t="s">
        <v>237</v>
      </c>
      <c r="K1" s="134" t="s">
        <v>239</v>
      </c>
      <c r="L1" s="134" t="s">
        <v>240</v>
      </c>
      <c r="M1" s="134" t="s">
        <v>241</v>
      </c>
      <c r="N1" s="134" t="s">
        <v>242</v>
      </c>
      <c r="O1" s="134" t="s">
        <v>243</v>
      </c>
      <c r="P1" s="134" t="s">
        <v>244</v>
      </c>
      <c r="Q1" s="134" t="s">
        <v>245</v>
      </c>
      <c r="R1" s="134" t="s">
        <v>246</v>
      </c>
      <c r="S1" s="134" t="s">
        <v>245</v>
      </c>
      <c r="T1" s="134" t="s">
        <v>247</v>
      </c>
      <c r="U1" s="134" t="s">
        <v>248</v>
      </c>
      <c r="V1" s="134" t="s">
        <v>249</v>
      </c>
      <c r="W1" s="134" t="s">
        <v>250</v>
      </c>
      <c r="X1" s="134" t="s">
        <v>251</v>
      </c>
      <c r="Y1" s="134" t="s">
        <v>251</v>
      </c>
      <c r="Z1" s="134" t="s">
        <v>252</v>
      </c>
      <c r="AA1" s="134" t="s">
        <v>253</v>
      </c>
      <c r="AB1" s="134" t="s">
        <v>254</v>
      </c>
      <c r="AC1" s="134" t="s">
        <v>253</v>
      </c>
      <c r="AD1" s="134" t="s">
        <v>255</v>
      </c>
      <c r="AE1" s="134" t="s">
        <v>256</v>
      </c>
      <c r="AF1" s="134" t="s">
        <v>257</v>
      </c>
      <c r="AG1" s="134" t="s">
        <v>256</v>
      </c>
      <c r="AH1" s="134" t="s">
        <v>258</v>
      </c>
      <c r="AI1" s="134" t="s">
        <v>259</v>
      </c>
      <c r="AJ1" s="134" t="s">
        <v>260</v>
      </c>
      <c r="AK1" s="134" t="s">
        <v>261</v>
      </c>
      <c r="AL1" s="134" t="s">
        <v>262</v>
      </c>
      <c r="AM1" s="134" t="s">
        <v>263</v>
      </c>
      <c r="AN1" s="134" t="s">
        <v>264</v>
      </c>
      <c r="AO1" s="134" t="s">
        <v>265</v>
      </c>
      <c r="AP1" s="134" t="s">
        <v>266</v>
      </c>
      <c r="AQ1" s="134" t="s">
        <v>267</v>
      </c>
      <c r="AR1" s="134" t="s">
        <v>268</v>
      </c>
      <c r="AS1" s="134" t="s">
        <v>269</v>
      </c>
      <c r="AT1" s="134" t="s">
        <v>270</v>
      </c>
      <c r="AU1" s="134" t="s">
        <v>269</v>
      </c>
      <c r="AV1" s="134" t="s">
        <v>271</v>
      </c>
      <c r="AW1" s="134" t="s">
        <v>272</v>
      </c>
      <c r="AX1" s="134" t="s">
        <v>273</v>
      </c>
      <c r="AY1" s="134" t="s">
        <v>274</v>
      </c>
      <c r="AZ1" s="134" t="s">
        <v>275</v>
      </c>
      <c r="BA1" s="134" t="s">
        <v>276</v>
      </c>
      <c r="BB1" s="134" t="s">
        <v>277</v>
      </c>
      <c r="BC1" s="134" t="s">
        <v>276</v>
      </c>
      <c r="BD1" s="134" t="s">
        <v>277</v>
      </c>
      <c r="BE1" s="134" t="s">
        <v>276</v>
      </c>
      <c r="BF1" s="134" t="s">
        <v>278</v>
      </c>
      <c r="BG1" s="134" t="s">
        <v>279</v>
      </c>
      <c r="BH1" s="134" t="s">
        <v>280</v>
      </c>
      <c r="BI1" s="134" t="s">
        <v>281</v>
      </c>
      <c r="BJ1" s="134" t="s">
        <v>282</v>
      </c>
      <c r="BK1" s="134" t="s">
        <v>283</v>
      </c>
      <c r="BL1" s="134" t="s">
        <v>284</v>
      </c>
      <c r="BM1" s="134" t="s">
        <v>285</v>
      </c>
      <c r="BN1" s="134" t="s">
        <v>284</v>
      </c>
      <c r="BO1" s="134" t="s">
        <v>286</v>
      </c>
      <c r="BP1" s="134" t="s">
        <v>287</v>
      </c>
      <c r="BQ1" s="134" t="s">
        <v>288</v>
      </c>
      <c r="BR1" s="134" t="s">
        <v>289</v>
      </c>
      <c r="BS1" s="134" t="s">
        <v>290</v>
      </c>
      <c r="BT1" s="134" t="s">
        <v>291</v>
      </c>
      <c r="BU1" s="134" t="s">
        <v>292</v>
      </c>
      <c r="BV1" s="134" t="s">
        <v>291</v>
      </c>
      <c r="BW1" s="134" t="s">
        <v>293</v>
      </c>
      <c r="BX1" s="134" t="s">
        <v>294</v>
      </c>
      <c r="BY1" s="134" t="s">
        <v>295</v>
      </c>
      <c r="BZ1" s="134" t="s">
        <v>294</v>
      </c>
      <c r="CA1" s="134" t="s">
        <v>296</v>
      </c>
      <c r="CB1" s="134" t="s">
        <v>297</v>
      </c>
      <c r="CC1" s="134" t="s">
        <v>298</v>
      </c>
      <c r="CD1" s="134" t="s">
        <v>299</v>
      </c>
      <c r="CE1" s="134" t="s">
        <v>300</v>
      </c>
      <c r="CF1" s="134" t="s">
        <v>301</v>
      </c>
      <c r="CG1" s="134" t="s">
        <v>302</v>
      </c>
      <c r="CH1" s="134" t="s">
        <v>303</v>
      </c>
      <c r="CI1" s="134" t="s">
        <v>304</v>
      </c>
      <c r="CJ1" s="134" t="s">
        <v>305</v>
      </c>
      <c r="CK1" s="134" t="s">
        <v>304</v>
      </c>
      <c r="CL1" s="134" t="s">
        <v>306</v>
      </c>
      <c r="CM1" s="134" t="s">
        <v>307</v>
      </c>
      <c r="CN1" s="134" t="s">
        <v>308</v>
      </c>
      <c r="CO1" s="134" t="s">
        <v>309</v>
      </c>
      <c r="CP1" s="134" t="s">
        <v>310</v>
      </c>
      <c r="CQ1" s="134" t="s">
        <v>311</v>
      </c>
      <c r="CR1" s="134" t="s">
        <v>310</v>
      </c>
      <c r="CS1" s="134" t="s">
        <v>312</v>
      </c>
      <c r="CT1" s="134" t="s">
        <v>313</v>
      </c>
      <c r="CU1" s="134" t="s">
        <v>314</v>
      </c>
      <c r="CV1" s="134" t="s">
        <v>315</v>
      </c>
      <c r="CW1" s="134" t="s">
        <v>316</v>
      </c>
      <c r="CX1" s="134" t="s">
        <v>317</v>
      </c>
      <c r="CY1" s="134" t="s">
        <v>318</v>
      </c>
      <c r="CZ1" s="134" t="s">
        <v>317</v>
      </c>
      <c r="DA1" s="134" t="s">
        <v>319</v>
      </c>
      <c r="DB1" s="134" t="s">
        <v>320</v>
      </c>
      <c r="DC1" s="134" t="s">
        <v>321</v>
      </c>
      <c r="DD1" s="134" t="s">
        <v>322</v>
      </c>
      <c r="DE1" s="134" t="s">
        <v>323</v>
      </c>
      <c r="DF1" s="134" t="s">
        <v>324</v>
      </c>
      <c r="DG1" s="134" t="s">
        <v>325</v>
      </c>
      <c r="DH1" s="134" t="s">
        <v>326</v>
      </c>
      <c r="DI1" s="134" t="s">
        <v>327</v>
      </c>
      <c r="DJ1" s="134" t="s">
        <v>328</v>
      </c>
      <c r="DK1" s="134" t="s">
        <v>329</v>
      </c>
      <c r="DL1" s="134" t="s">
        <v>330</v>
      </c>
      <c r="DM1" s="134" t="s">
        <v>331</v>
      </c>
      <c r="DN1" s="134" t="s">
        <v>332</v>
      </c>
      <c r="DO1" s="134" t="s">
        <v>333</v>
      </c>
      <c r="DP1" s="134" t="s">
        <v>334</v>
      </c>
      <c r="DQ1" s="134" t="s">
        <v>335</v>
      </c>
      <c r="DR1" s="134" t="s">
        <v>336</v>
      </c>
      <c r="DS1" s="134" t="s">
        <v>337</v>
      </c>
      <c r="DT1" s="134" t="s">
        <v>338</v>
      </c>
      <c r="DU1" s="134" t="s">
        <v>339</v>
      </c>
      <c r="DV1" s="134" t="s">
        <v>340</v>
      </c>
      <c r="DW1" s="134" t="s">
        <v>341</v>
      </c>
      <c r="DX1" s="134" t="s">
        <v>342</v>
      </c>
      <c r="DY1" s="134" t="s">
        <v>343</v>
      </c>
      <c r="DZ1" s="134" t="s">
        <v>344</v>
      </c>
      <c r="EA1" s="134" t="s">
        <v>345</v>
      </c>
      <c r="EB1" s="134"/>
    </row>
    <row r="2" spans="1:132" ht="18.600000000000001">
      <c r="A2" s="135" t="s">
        <v>217</v>
      </c>
      <c r="B2" s="136">
        <v>2</v>
      </c>
      <c r="C2" s="137">
        <v>0</v>
      </c>
      <c r="D2" s="138">
        <v>24</v>
      </c>
      <c r="E2" s="137">
        <v>0</v>
      </c>
      <c r="F2" s="137">
        <v>1</v>
      </c>
      <c r="G2" s="137">
        <v>0</v>
      </c>
      <c r="H2" s="137">
        <v>0</v>
      </c>
      <c r="I2" s="138">
        <v>26</v>
      </c>
      <c r="J2" s="137">
        <v>0</v>
      </c>
      <c r="K2" s="138">
        <v>0</v>
      </c>
      <c r="L2" s="137">
        <v>3</v>
      </c>
      <c r="M2" s="137">
        <v>0</v>
      </c>
      <c r="N2" s="137">
        <v>0</v>
      </c>
      <c r="O2" s="137">
        <v>2</v>
      </c>
      <c r="P2" s="137">
        <v>0</v>
      </c>
      <c r="Q2" s="137">
        <v>0</v>
      </c>
      <c r="R2" s="138">
        <v>16</v>
      </c>
      <c r="S2" s="137">
        <v>0</v>
      </c>
      <c r="T2" s="137">
        <v>0</v>
      </c>
      <c r="U2" s="137">
        <v>3</v>
      </c>
      <c r="V2" s="137">
        <v>3</v>
      </c>
      <c r="W2" s="137">
        <v>1</v>
      </c>
      <c r="X2" s="138">
        <v>0</v>
      </c>
      <c r="Y2" s="138">
        <v>0</v>
      </c>
      <c r="Z2" s="137">
        <v>0</v>
      </c>
      <c r="AA2" s="138">
        <v>0</v>
      </c>
      <c r="AB2" s="138">
        <v>5</v>
      </c>
      <c r="AC2" s="137">
        <v>0</v>
      </c>
      <c r="AD2" s="138">
        <v>0</v>
      </c>
      <c r="AE2" s="137">
        <v>0</v>
      </c>
      <c r="AF2" s="137">
        <v>4</v>
      </c>
      <c r="AG2" s="137">
        <v>0</v>
      </c>
      <c r="AH2" s="138">
        <v>0</v>
      </c>
      <c r="AI2" s="137">
        <v>0</v>
      </c>
      <c r="AJ2" s="137">
        <v>2</v>
      </c>
      <c r="AK2" s="137">
        <v>0</v>
      </c>
      <c r="AL2" s="137">
        <v>1</v>
      </c>
      <c r="AM2" s="137">
        <v>0</v>
      </c>
      <c r="AN2" s="137">
        <v>0</v>
      </c>
      <c r="AO2" s="137">
        <v>0</v>
      </c>
      <c r="AP2" s="137">
        <v>0</v>
      </c>
      <c r="AQ2" s="137">
        <v>0</v>
      </c>
      <c r="AR2" s="137">
        <v>0</v>
      </c>
      <c r="AS2" s="137">
        <v>0</v>
      </c>
      <c r="AT2" s="137">
        <v>3</v>
      </c>
      <c r="AU2" s="137">
        <v>0</v>
      </c>
      <c r="AV2" s="137">
        <v>0</v>
      </c>
      <c r="AW2" s="138">
        <v>2</v>
      </c>
      <c r="AX2" s="138">
        <v>1</v>
      </c>
      <c r="AY2" s="138">
        <v>2</v>
      </c>
      <c r="AZ2" s="138">
        <v>1</v>
      </c>
      <c r="BA2" s="137">
        <v>0</v>
      </c>
      <c r="BB2" s="138">
        <v>3</v>
      </c>
      <c r="BC2" s="137">
        <v>0</v>
      </c>
      <c r="BD2" s="138">
        <v>13</v>
      </c>
      <c r="BE2" s="138">
        <v>0</v>
      </c>
      <c r="BF2" s="138">
        <v>4</v>
      </c>
      <c r="BG2" s="138">
        <v>4</v>
      </c>
      <c r="BH2" s="138">
        <v>8</v>
      </c>
      <c r="BI2" s="138">
        <v>4</v>
      </c>
      <c r="BJ2" s="138">
        <v>4</v>
      </c>
      <c r="BK2" s="138">
        <v>2</v>
      </c>
      <c r="BL2" s="137">
        <v>0</v>
      </c>
      <c r="BM2" s="138">
        <v>7</v>
      </c>
      <c r="BN2" s="138">
        <v>0</v>
      </c>
      <c r="BO2" s="138">
        <v>4</v>
      </c>
      <c r="BP2" s="138">
        <v>3</v>
      </c>
      <c r="BQ2" s="138">
        <v>2</v>
      </c>
      <c r="BR2" s="138">
        <v>5</v>
      </c>
      <c r="BS2" s="138">
        <v>1</v>
      </c>
      <c r="BT2" s="138">
        <v>5</v>
      </c>
      <c r="BU2" s="138">
        <v>4</v>
      </c>
      <c r="BV2" s="137">
        <v>0</v>
      </c>
      <c r="BW2" s="137">
        <v>0</v>
      </c>
      <c r="BX2" s="137">
        <v>0</v>
      </c>
      <c r="BY2" s="137">
        <v>0</v>
      </c>
      <c r="BZ2" s="138">
        <v>5</v>
      </c>
      <c r="CA2" s="137">
        <v>0</v>
      </c>
      <c r="CB2" s="137">
        <v>0</v>
      </c>
      <c r="CC2" s="137">
        <v>0</v>
      </c>
      <c r="CD2" s="137">
        <v>0</v>
      </c>
      <c r="CE2" s="138">
        <v>2</v>
      </c>
      <c r="CF2" s="138">
        <v>6</v>
      </c>
      <c r="CG2" s="137">
        <v>0</v>
      </c>
      <c r="CH2" s="137">
        <v>0</v>
      </c>
      <c r="CI2" s="138">
        <v>1</v>
      </c>
      <c r="CJ2" s="137">
        <v>0</v>
      </c>
      <c r="CK2" s="137">
        <v>0</v>
      </c>
      <c r="CL2" s="138">
        <v>2</v>
      </c>
      <c r="CM2" s="138">
        <v>1</v>
      </c>
      <c r="CN2" s="138">
        <v>1</v>
      </c>
      <c r="CO2" s="137">
        <v>0</v>
      </c>
      <c r="CP2" s="137">
        <v>0</v>
      </c>
      <c r="CQ2" s="138">
        <v>2</v>
      </c>
      <c r="CR2" s="138">
        <v>1</v>
      </c>
      <c r="CS2" s="138">
        <v>2</v>
      </c>
      <c r="CT2" s="137">
        <v>0</v>
      </c>
      <c r="CU2" s="138">
        <v>2</v>
      </c>
      <c r="CV2" s="137">
        <v>0</v>
      </c>
      <c r="CW2" s="137">
        <v>0</v>
      </c>
      <c r="CX2" s="137">
        <v>0</v>
      </c>
      <c r="CY2" s="138">
        <v>2</v>
      </c>
      <c r="CZ2" s="137">
        <v>0</v>
      </c>
      <c r="DA2" s="138">
        <v>1</v>
      </c>
      <c r="DB2" s="137">
        <v>0</v>
      </c>
      <c r="DC2" s="137">
        <v>0</v>
      </c>
      <c r="DD2" s="138">
        <v>2</v>
      </c>
      <c r="DE2" s="137">
        <v>0</v>
      </c>
      <c r="DF2" s="138">
        <v>2</v>
      </c>
      <c r="DG2" s="137">
        <v>0</v>
      </c>
      <c r="DH2" s="138">
        <v>1</v>
      </c>
      <c r="DI2" s="137">
        <v>0</v>
      </c>
      <c r="DJ2" s="137">
        <v>0</v>
      </c>
      <c r="DK2" s="137">
        <v>0</v>
      </c>
      <c r="DL2" s="138">
        <v>3</v>
      </c>
      <c r="DM2" s="138">
        <v>2</v>
      </c>
      <c r="DN2" s="138">
        <v>2</v>
      </c>
      <c r="DO2" s="138">
        <v>5</v>
      </c>
      <c r="DP2" s="138">
        <v>-23</v>
      </c>
      <c r="DQ2" s="138">
        <v>25</v>
      </c>
      <c r="DR2" s="137">
        <v>0</v>
      </c>
      <c r="DS2" s="137">
        <v>0</v>
      </c>
      <c r="DT2" s="137">
        <v>0</v>
      </c>
      <c r="DU2" s="137">
        <v>0</v>
      </c>
      <c r="DV2" s="137">
        <v>0</v>
      </c>
      <c r="DW2" s="137">
        <v>0</v>
      </c>
      <c r="DX2" s="137">
        <v>0</v>
      </c>
      <c r="DY2" s="137">
        <v>0</v>
      </c>
      <c r="DZ2" s="137">
        <v>0</v>
      </c>
      <c r="EA2" s="137">
        <v>0</v>
      </c>
      <c r="EB2" s="137"/>
    </row>
    <row r="3" spans="1:132" ht="18.600000000000001">
      <c r="A3" s="135" t="s">
        <v>346</v>
      </c>
      <c r="B3" s="136">
        <v>2</v>
      </c>
      <c r="C3" s="138">
        <v>0</v>
      </c>
      <c r="D3" s="138">
        <v>11</v>
      </c>
      <c r="E3" s="137">
        <v>0</v>
      </c>
      <c r="F3" s="138">
        <v>10</v>
      </c>
      <c r="G3" s="138">
        <v>0</v>
      </c>
      <c r="H3" s="137">
        <v>0</v>
      </c>
      <c r="I3" s="138">
        <v>13</v>
      </c>
      <c r="J3" s="137">
        <v>0</v>
      </c>
      <c r="K3" s="137">
        <v>0</v>
      </c>
      <c r="L3" s="137">
        <v>0</v>
      </c>
      <c r="M3" s="138">
        <v>0</v>
      </c>
      <c r="N3" s="137">
        <v>0</v>
      </c>
      <c r="O3" s="138">
        <v>13</v>
      </c>
      <c r="P3" s="138">
        <v>0</v>
      </c>
      <c r="Q3" s="137">
        <v>0</v>
      </c>
      <c r="R3" s="137">
        <v>4</v>
      </c>
      <c r="S3" s="137">
        <v>0</v>
      </c>
      <c r="T3" s="137">
        <v>3</v>
      </c>
      <c r="U3" s="137">
        <v>2</v>
      </c>
      <c r="V3" s="137">
        <v>6</v>
      </c>
      <c r="W3" s="138">
        <v>4</v>
      </c>
      <c r="X3" s="137">
        <v>0</v>
      </c>
      <c r="Y3" s="138">
        <v>0</v>
      </c>
      <c r="Z3" s="137">
        <v>0</v>
      </c>
      <c r="AA3" s="137">
        <v>0</v>
      </c>
      <c r="AB3" s="138">
        <v>1</v>
      </c>
      <c r="AC3" s="137">
        <v>0</v>
      </c>
      <c r="AD3" s="137">
        <v>0</v>
      </c>
      <c r="AE3" s="137">
        <v>1</v>
      </c>
      <c r="AF3" s="138">
        <v>1</v>
      </c>
      <c r="AG3" s="137">
        <v>0</v>
      </c>
      <c r="AH3" s="137">
        <v>2</v>
      </c>
      <c r="AI3" s="137">
        <v>4</v>
      </c>
      <c r="AJ3" s="137">
        <v>0</v>
      </c>
      <c r="AK3" s="137">
        <v>1</v>
      </c>
      <c r="AL3" s="137">
        <v>1</v>
      </c>
      <c r="AM3" s="137">
        <v>0</v>
      </c>
      <c r="AN3" s="137">
        <v>0</v>
      </c>
      <c r="AO3" s="137">
        <v>1</v>
      </c>
      <c r="AP3" s="137">
        <v>0</v>
      </c>
      <c r="AQ3" s="137">
        <v>1</v>
      </c>
      <c r="AR3" s="137">
        <v>0</v>
      </c>
      <c r="AS3" s="137">
        <v>0</v>
      </c>
      <c r="AT3" s="137">
        <v>1</v>
      </c>
      <c r="AU3" s="137">
        <v>0</v>
      </c>
      <c r="AV3" s="137">
        <v>0</v>
      </c>
      <c r="AW3" s="138">
        <v>2</v>
      </c>
      <c r="AX3" s="138">
        <v>0</v>
      </c>
      <c r="AY3" s="137">
        <v>2</v>
      </c>
      <c r="AZ3" s="138">
        <v>0</v>
      </c>
      <c r="BA3" s="137">
        <v>0</v>
      </c>
      <c r="BB3" s="138">
        <v>5</v>
      </c>
      <c r="BC3" s="137">
        <v>0</v>
      </c>
      <c r="BD3" s="138">
        <v>5</v>
      </c>
      <c r="BE3" s="137">
        <v>0</v>
      </c>
      <c r="BF3" s="138">
        <v>4</v>
      </c>
      <c r="BG3" s="138">
        <v>6</v>
      </c>
      <c r="BH3" s="138">
        <v>0</v>
      </c>
      <c r="BI3" s="138">
        <v>0</v>
      </c>
      <c r="BJ3" s="138">
        <v>5</v>
      </c>
      <c r="BK3" s="138">
        <v>6</v>
      </c>
      <c r="BL3" s="137">
        <v>0</v>
      </c>
      <c r="BM3" s="138">
        <v>6</v>
      </c>
      <c r="BN3" s="137">
        <v>0</v>
      </c>
      <c r="BO3" s="138">
        <v>1</v>
      </c>
      <c r="BP3" s="138">
        <v>5</v>
      </c>
      <c r="BQ3" s="138">
        <v>3</v>
      </c>
      <c r="BR3" s="138">
        <v>10</v>
      </c>
      <c r="BS3" s="138">
        <v>5</v>
      </c>
      <c r="BT3" s="138">
        <v>5</v>
      </c>
      <c r="BU3" s="138">
        <v>2</v>
      </c>
      <c r="BV3" s="137">
        <v>0</v>
      </c>
      <c r="BW3" s="137">
        <v>0</v>
      </c>
      <c r="BX3" s="137">
        <v>0</v>
      </c>
      <c r="BY3" s="137">
        <v>0</v>
      </c>
      <c r="BZ3" s="137">
        <v>0</v>
      </c>
      <c r="CA3" s="137">
        <v>0</v>
      </c>
      <c r="CB3" s="137">
        <v>0</v>
      </c>
      <c r="CC3" s="137">
        <v>0</v>
      </c>
      <c r="CD3" s="137">
        <v>0</v>
      </c>
      <c r="CE3" s="137">
        <v>0</v>
      </c>
      <c r="CF3" s="137">
        <v>0</v>
      </c>
      <c r="CG3" s="137">
        <v>0</v>
      </c>
      <c r="CH3" s="137">
        <v>0</v>
      </c>
      <c r="CI3" s="138">
        <v>-20</v>
      </c>
      <c r="CJ3" s="138">
        <v>22</v>
      </c>
      <c r="CK3" s="137">
        <v>0</v>
      </c>
      <c r="CL3" s="138">
        <v>3</v>
      </c>
      <c r="CM3" s="138">
        <v>1</v>
      </c>
      <c r="CN3" s="137">
        <v>0</v>
      </c>
      <c r="CO3" s="137">
        <v>0</v>
      </c>
      <c r="CP3" s="137">
        <v>0</v>
      </c>
      <c r="CQ3" s="138">
        <v>4</v>
      </c>
      <c r="CR3" s="137">
        <v>0</v>
      </c>
      <c r="CS3" s="137">
        <v>0</v>
      </c>
      <c r="CT3" s="138">
        <v>3</v>
      </c>
      <c r="CU3" s="137">
        <v>0</v>
      </c>
      <c r="CV3" s="137">
        <v>0</v>
      </c>
      <c r="CW3" s="137">
        <v>0</v>
      </c>
      <c r="CX3" s="137">
        <v>0</v>
      </c>
      <c r="CY3" s="137">
        <v>0</v>
      </c>
      <c r="CZ3" s="137">
        <v>0</v>
      </c>
      <c r="DA3" s="137">
        <v>0</v>
      </c>
      <c r="DB3" s="137">
        <v>0</v>
      </c>
      <c r="DC3" s="138">
        <v>3</v>
      </c>
      <c r="DD3" s="137">
        <v>0</v>
      </c>
      <c r="DE3" s="137">
        <v>0</v>
      </c>
      <c r="DF3" s="137">
        <v>0</v>
      </c>
      <c r="DG3" s="137">
        <v>0</v>
      </c>
      <c r="DH3" s="138">
        <v>4</v>
      </c>
      <c r="DI3" s="137">
        <v>0</v>
      </c>
      <c r="DJ3" s="137">
        <v>0</v>
      </c>
      <c r="DK3" s="138">
        <v>3</v>
      </c>
      <c r="DL3" s="138">
        <v>11</v>
      </c>
      <c r="DM3" s="138">
        <v>3</v>
      </c>
      <c r="DN3" s="138">
        <v>5</v>
      </c>
      <c r="DO3" s="138">
        <v>5</v>
      </c>
      <c r="DP3" s="138">
        <v>-23</v>
      </c>
      <c r="DQ3" s="138">
        <v>28</v>
      </c>
      <c r="DR3" s="137">
        <v>0</v>
      </c>
      <c r="DS3" s="137">
        <v>0</v>
      </c>
      <c r="DT3" s="138">
        <v>-18</v>
      </c>
      <c r="DU3" s="138">
        <v>29</v>
      </c>
      <c r="DV3" s="138">
        <v>4</v>
      </c>
      <c r="DW3" s="138">
        <v>10</v>
      </c>
      <c r="DX3" s="138">
        <v>1</v>
      </c>
      <c r="DY3" s="138">
        <v>2</v>
      </c>
      <c r="DZ3" s="137">
        <v>0</v>
      </c>
      <c r="EA3" s="138">
        <v>5</v>
      </c>
      <c r="EB3" s="137"/>
    </row>
    <row r="4" spans="1:132" ht="18.600000000000001">
      <c r="A4" s="135" t="s">
        <v>145</v>
      </c>
      <c r="B4" s="136">
        <v>2</v>
      </c>
      <c r="C4" s="138">
        <v>0</v>
      </c>
      <c r="D4" s="138">
        <v>22</v>
      </c>
      <c r="E4" s="138">
        <v>4</v>
      </c>
      <c r="F4" s="138">
        <v>0</v>
      </c>
      <c r="G4" s="137">
        <v>0</v>
      </c>
      <c r="H4" s="137">
        <v>0</v>
      </c>
      <c r="I4" s="138">
        <v>9</v>
      </c>
      <c r="J4" s="137">
        <v>0</v>
      </c>
      <c r="K4" s="137">
        <v>0</v>
      </c>
      <c r="L4" s="137">
        <v>0</v>
      </c>
      <c r="M4" s="137">
        <v>0</v>
      </c>
      <c r="N4" s="138">
        <v>4</v>
      </c>
      <c r="O4" s="138">
        <v>13</v>
      </c>
      <c r="P4" s="137">
        <v>0</v>
      </c>
      <c r="Q4" s="137">
        <v>0</v>
      </c>
      <c r="R4" s="138">
        <v>4</v>
      </c>
      <c r="S4" s="137">
        <v>0</v>
      </c>
      <c r="T4" s="137">
        <v>9</v>
      </c>
      <c r="U4" s="137">
        <v>2</v>
      </c>
      <c r="V4" s="137">
        <v>8</v>
      </c>
      <c r="W4" s="137">
        <v>6</v>
      </c>
      <c r="X4" s="137">
        <v>1</v>
      </c>
      <c r="Y4" s="138">
        <v>2</v>
      </c>
      <c r="Z4" s="138">
        <v>1</v>
      </c>
      <c r="AA4" s="137">
        <v>0</v>
      </c>
      <c r="AB4" s="138">
        <v>6</v>
      </c>
      <c r="AC4" s="137">
        <v>0</v>
      </c>
      <c r="AD4" s="137">
        <v>1</v>
      </c>
      <c r="AE4" s="137">
        <v>3</v>
      </c>
      <c r="AF4" s="137">
        <v>6</v>
      </c>
      <c r="AG4" s="137">
        <v>0</v>
      </c>
      <c r="AH4" s="137">
        <v>2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2</v>
      </c>
      <c r="AU4" s="137">
        <v>0</v>
      </c>
      <c r="AV4" s="137">
        <v>0</v>
      </c>
      <c r="AW4" s="138">
        <v>1</v>
      </c>
      <c r="AX4" s="138">
        <v>0</v>
      </c>
      <c r="AY4" s="137">
        <v>0</v>
      </c>
      <c r="AZ4" s="137">
        <v>3</v>
      </c>
      <c r="BA4" s="137">
        <v>0</v>
      </c>
      <c r="BB4" s="138">
        <v>0</v>
      </c>
      <c r="BC4" s="137">
        <v>3</v>
      </c>
      <c r="BD4" s="138">
        <v>4</v>
      </c>
      <c r="BE4" s="137">
        <v>0</v>
      </c>
      <c r="BF4" s="138">
        <v>6</v>
      </c>
      <c r="BG4" s="138">
        <v>5</v>
      </c>
      <c r="BH4" s="137">
        <v>4</v>
      </c>
      <c r="BI4" s="137">
        <v>3</v>
      </c>
      <c r="BJ4" s="138">
        <v>5</v>
      </c>
      <c r="BK4" s="138">
        <v>4</v>
      </c>
      <c r="BL4" s="137">
        <v>0</v>
      </c>
      <c r="BM4" s="138">
        <v>7</v>
      </c>
      <c r="BN4" s="137">
        <v>0</v>
      </c>
      <c r="BO4" s="138">
        <v>4</v>
      </c>
      <c r="BP4" s="138">
        <v>4</v>
      </c>
      <c r="BQ4" s="138">
        <v>7</v>
      </c>
      <c r="BR4" s="138">
        <v>1</v>
      </c>
      <c r="BS4" s="138">
        <v>2</v>
      </c>
      <c r="BT4" s="138">
        <v>1</v>
      </c>
      <c r="BU4" s="138">
        <v>6</v>
      </c>
      <c r="BV4" s="137">
        <v>0</v>
      </c>
      <c r="BW4" s="137">
        <v>0</v>
      </c>
      <c r="BX4" s="137">
        <v>0</v>
      </c>
      <c r="BY4" s="137">
        <v>0</v>
      </c>
      <c r="BZ4" s="137">
        <v>0</v>
      </c>
      <c r="CA4" s="137">
        <v>0</v>
      </c>
      <c r="CB4" s="137">
        <v>0</v>
      </c>
      <c r="CC4" s="137">
        <v>0</v>
      </c>
      <c r="CD4" s="137">
        <v>0</v>
      </c>
      <c r="CE4" s="137">
        <v>0</v>
      </c>
      <c r="CF4" s="137">
        <v>0</v>
      </c>
      <c r="CG4" s="137">
        <v>0</v>
      </c>
      <c r="CH4" s="137">
        <v>0</v>
      </c>
      <c r="CI4" s="138">
        <v>4</v>
      </c>
      <c r="CJ4" s="138">
        <v>2</v>
      </c>
      <c r="CK4" s="137">
        <v>0</v>
      </c>
      <c r="CL4" s="137">
        <v>0</v>
      </c>
      <c r="CM4" s="137">
        <v>0</v>
      </c>
      <c r="CN4" s="138">
        <v>2</v>
      </c>
      <c r="CO4" s="137">
        <v>0</v>
      </c>
      <c r="CP4" s="137">
        <v>0</v>
      </c>
      <c r="CQ4" s="138">
        <v>4</v>
      </c>
      <c r="CR4" s="137">
        <v>0</v>
      </c>
      <c r="CS4" s="137">
        <v>0</v>
      </c>
      <c r="CT4" s="137">
        <v>0</v>
      </c>
      <c r="CU4" s="138">
        <v>2</v>
      </c>
      <c r="CV4" s="138">
        <v>4</v>
      </c>
      <c r="CW4" s="137">
        <v>0</v>
      </c>
      <c r="CX4" s="137">
        <v>0</v>
      </c>
      <c r="CY4" s="137">
        <v>0</v>
      </c>
      <c r="CZ4" s="137">
        <v>0</v>
      </c>
      <c r="DA4" s="137">
        <v>0</v>
      </c>
      <c r="DB4" s="137">
        <v>0</v>
      </c>
      <c r="DC4" s="137">
        <v>0</v>
      </c>
      <c r="DD4" s="137">
        <v>0</v>
      </c>
      <c r="DE4" s="137">
        <v>0</v>
      </c>
      <c r="DF4" s="137">
        <v>0</v>
      </c>
      <c r="DG4" s="137">
        <v>0</v>
      </c>
      <c r="DH4" s="137">
        <v>0</v>
      </c>
      <c r="DI4" s="137">
        <v>0</v>
      </c>
      <c r="DJ4" s="137">
        <v>0</v>
      </c>
      <c r="DK4" s="137">
        <v>0</v>
      </c>
      <c r="DL4" s="138">
        <v>3</v>
      </c>
      <c r="DM4" s="138">
        <v>7</v>
      </c>
      <c r="DN4" s="138">
        <v>7</v>
      </c>
      <c r="DO4" s="138">
        <v>6</v>
      </c>
      <c r="DP4" s="138">
        <v>5</v>
      </c>
      <c r="DQ4" s="138">
        <v>1</v>
      </c>
      <c r="DR4" s="137">
        <v>0</v>
      </c>
      <c r="DS4" s="137">
        <v>0</v>
      </c>
      <c r="DT4" s="138">
        <v>2</v>
      </c>
      <c r="DU4" s="137">
        <v>0</v>
      </c>
      <c r="DV4" s="137">
        <v>0</v>
      </c>
      <c r="DW4" s="138">
        <v>1</v>
      </c>
      <c r="DX4" s="138">
        <v>1</v>
      </c>
      <c r="DY4" s="137">
        <v>0</v>
      </c>
      <c r="DZ4" s="138">
        <v>1</v>
      </c>
      <c r="EA4" s="137">
        <v>0</v>
      </c>
      <c r="EB4" s="137"/>
    </row>
    <row r="5" spans="1:132" ht="18.600000000000001">
      <c r="A5" s="135" t="s">
        <v>347</v>
      </c>
      <c r="B5" s="136">
        <v>2</v>
      </c>
      <c r="C5" s="138">
        <v>0</v>
      </c>
      <c r="D5" s="137">
        <v>12</v>
      </c>
      <c r="E5" s="137">
        <v>1</v>
      </c>
      <c r="F5" s="137">
        <v>9</v>
      </c>
      <c r="G5" s="137">
        <v>0</v>
      </c>
      <c r="H5" s="137">
        <v>0</v>
      </c>
      <c r="I5" s="138">
        <v>12</v>
      </c>
      <c r="J5" s="137">
        <v>0</v>
      </c>
      <c r="K5" s="137">
        <v>0</v>
      </c>
      <c r="L5" s="137">
        <v>0</v>
      </c>
      <c r="M5" s="137">
        <v>0</v>
      </c>
      <c r="N5" s="137">
        <v>1</v>
      </c>
      <c r="O5" s="137">
        <v>8</v>
      </c>
      <c r="P5" s="137">
        <v>4</v>
      </c>
      <c r="Q5" s="137">
        <v>0</v>
      </c>
      <c r="R5" s="138">
        <v>5</v>
      </c>
      <c r="S5" s="137">
        <v>0</v>
      </c>
      <c r="T5" s="138">
        <v>3</v>
      </c>
      <c r="U5" s="137">
        <v>3</v>
      </c>
      <c r="V5" s="137">
        <v>1</v>
      </c>
      <c r="W5" s="138">
        <v>3</v>
      </c>
      <c r="X5" s="137">
        <v>3</v>
      </c>
      <c r="Y5" s="138">
        <v>1</v>
      </c>
      <c r="Z5" s="138">
        <v>1</v>
      </c>
      <c r="AA5" s="137">
        <v>0</v>
      </c>
      <c r="AB5" s="138">
        <v>2</v>
      </c>
      <c r="AC5" s="137">
        <v>0</v>
      </c>
      <c r="AD5" s="137">
        <v>0</v>
      </c>
      <c r="AE5" s="137">
        <v>2</v>
      </c>
      <c r="AF5" s="138">
        <v>2</v>
      </c>
      <c r="AG5" s="137">
        <v>0</v>
      </c>
      <c r="AH5" s="137">
        <v>3</v>
      </c>
      <c r="AI5" s="137">
        <v>1</v>
      </c>
      <c r="AJ5" s="137">
        <v>0</v>
      </c>
      <c r="AK5" s="137">
        <v>0</v>
      </c>
      <c r="AL5" s="137">
        <v>1</v>
      </c>
      <c r="AM5" s="137">
        <v>2</v>
      </c>
      <c r="AN5" s="137">
        <v>1</v>
      </c>
      <c r="AO5" s="137">
        <v>0</v>
      </c>
      <c r="AP5" s="137">
        <v>0</v>
      </c>
      <c r="AQ5" s="137">
        <v>0</v>
      </c>
      <c r="AR5" s="137">
        <v>0</v>
      </c>
      <c r="AS5" s="137">
        <v>0</v>
      </c>
      <c r="AT5" s="138">
        <v>2</v>
      </c>
      <c r="AU5" s="137">
        <v>0</v>
      </c>
      <c r="AV5" s="138">
        <v>0</v>
      </c>
      <c r="AW5" s="138">
        <v>1</v>
      </c>
      <c r="AX5" s="137">
        <v>3</v>
      </c>
      <c r="AY5" s="138">
        <v>1</v>
      </c>
      <c r="AZ5" s="138">
        <v>1</v>
      </c>
      <c r="BA5" s="137">
        <v>0</v>
      </c>
      <c r="BB5" s="137">
        <v>0</v>
      </c>
      <c r="BC5" s="138">
        <v>2</v>
      </c>
      <c r="BD5" s="138">
        <v>4</v>
      </c>
      <c r="BE5" s="137">
        <v>3</v>
      </c>
      <c r="BF5" s="138">
        <v>3</v>
      </c>
      <c r="BG5" s="138">
        <v>6</v>
      </c>
      <c r="BH5" s="138">
        <v>2</v>
      </c>
      <c r="BI5" s="138">
        <v>3</v>
      </c>
      <c r="BJ5" s="138">
        <v>3</v>
      </c>
      <c r="BK5" s="138">
        <v>1</v>
      </c>
      <c r="BL5" s="137">
        <v>2</v>
      </c>
      <c r="BM5" s="138">
        <v>2</v>
      </c>
      <c r="BN5" s="137">
        <v>1</v>
      </c>
      <c r="BO5" s="138">
        <v>4</v>
      </c>
      <c r="BP5" s="138">
        <v>5</v>
      </c>
      <c r="BQ5" s="138">
        <v>8</v>
      </c>
      <c r="BR5" s="138">
        <v>4</v>
      </c>
      <c r="BS5" s="138">
        <v>2</v>
      </c>
      <c r="BT5" s="138">
        <v>2</v>
      </c>
      <c r="BU5" s="138">
        <v>1</v>
      </c>
      <c r="BV5" s="137">
        <v>0</v>
      </c>
      <c r="BW5" s="138">
        <v>1</v>
      </c>
      <c r="BX5" s="137">
        <v>0</v>
      </c>
      <c r="BY5" s="137">
        <v>0</v>
      </c>
      <c r="BZ5" s="137">
        <v>0</v>
      </c>
      <c r="CA5" s="137">
        <v>0</v>
      </c>
      <c r="CB5" s="138">
        <v>1</v>
      </c>
      <c r="CC5" s="137">
        <v>0</v>
      </c>
      <c r="CD5" s="138">
        <v>5</v>
      </c>
      <c r="CE5" s="137">
        <v>0</v>
      </c>
      <c r="CF5" s="137">
        <v>0</v>
      </c>
      <c r="CG5" s="137">
        <v>0</v>
      </c>
      <c r="CH5" s="137">
        <v>0</v>
      </c>
      <c r="CI5" s="138">
        <v>-23</v>
      </c>
      <c r="CJ5" s="138">
        <v>23</v>
      </c>
      <c r="CK5" s="137">
        <v>0</v>
      </c>
      <c r="CL5" s="138">
        <v>2</v>
      </c>
      <c r="CM5" s="138">
        <v>1</v>
      </c>
      <c r="CN5" s="137">
        <v>0</v>
      </c>
      <c r="CO5" s="137">
        <v>0</v>
      </c>
      <c r="CP5" s="137">
        <v>0</v>
      </c>
      <c r="CQ5" s="138">
        <v>1</v>
      </c>
      <c r="CR5" s="137">
        <v>0</v>
      </c>
      <c r="CS5" s="138">
        <v>5</v>
      </c>
      <c r="CT5" s="137">
        <v>0</v>
      </c>
      <c r="CU5" s="137">
        <v>0</v>
      </c>
      <c r="CV5" s="137">
        <v>0</v>
      </c>
      <c r="CW5" s="137">
        <v>0</v>
      </c>
      <c r="CX5" s="137">
        <v>0</v>
      </c>
      <c r="CY5" s="137">
        <v>0</v>
      </c>
      <c r="CZ5" s="137">
        <v>0</v>
      </c>
      <c r="DA5" s="137">
        <v>0</v>
      </c>
      <c r="DB5" s="137">
        <v>0</v>
      </c>
      <c r="DC5" s="138">
        <v>2</v>
      </c>
      <c r="DD5" s="137">
        <v>0</v>
      </c>
      <c r="DE5" s="137">
        <v>0</v>
      </c>
      <c r="DF5" s="138">
        <v>2</v>
      </c>
      <c r="DG5" s="137">
        <v>0</v>
      </c>
      <c r="DH5" s="138">
        <v>1</v>
      </c>
      <c r="DI5" s="137">
        <v>0</v>
      </c>
      <c r="DJ5" s="137">
        <v>0</v>
      </c>
      <c r="DK5" s="137">
        <v>0</v>
      </c>
      <c r="DL5" s="138">
        <v>3</v>
      </c>
      <c r="DM5" s="138">
        <v>2</v>
      </c>
      <c r="DN5" s="138">
        <v>2</v>
      </c>
      <c r="DO5" s="138">
        <v>3</v>
      </c>
      <c r="DP5" s="138">
        <v>-25</v>
      </c>
      <c r="DQ5" s="138">
        <v>26</v>
      </c>
      <c r="DR5" s="137">
        <v>0</v>
      </c>
      <c r="DS5" s="138">
        <v>3</v>
      </c>
      <c r="DT5" s="138">
        <v>4</v>
      </c>
      <c r="DU5" s="138">
        <v>1</v>
      </c>
      <c r="DV5" s="137">
        <v>0</v>
      </c>
      <c r="DW5" s="137">
        <v>0</v>
      </c>
      <c r="DX5" s="137">
        <v>0</v>
      </c>
      <c r="DY5" s="138">
        <v>1</v>
      </c>
      <c r="DZ5" s="137">
        <v>0</v>
      </c>
      <c r="EA5" s="138">
        <v>1</v>
      </c>
      <c r="EB5" s="137"/>
    </row>
    <row r="6" spans="1:132" ht="18.600000000000001">
      <c r="A6" s="135" t="s">
        <v>109</v>
      </c>
      <c r="B6" s="136">
        <v>2</v>
      </c>
      <c r="C6" s="138">
        <v>5</v>
      </c>
      <c r="D6" s="138">
        <v>0</v>
      </c>
      <c r="E6" s="137">
        <v>4</v>
      </c>
      <c r="F6" s="137">
        <v>3</v>
      </c>
      <c r="G6" s="137">
        <v>2</v>
      </c>
      <c r="H6" s="137">
        <v>0</v>
      </c>
      <c r="I6" s="138">
        <v>7</v>
      </c>
      <c r="J6" s="137">
        <v>0</v>
      </c>
      <c r="K6" s="137">
        <v>2</v>
      </c>
      <c r="L6" s="137">
        <v>5</v>
      </c>
      <c r="M6" s="137">
        <v>1</v>
      </c>
      <c r="N6" s="137">
        <v>3</v>
      </c>
      <c r="O6" s="137">
        <v>7</v>
      </c>
      <c r="P6" s="137">
        <v>0</v>
      </c>
      <c r="Q6" s="137">
        <v>0</v>
      </c>
      <c r="R6" s="138">
        <v>3</v>
      </c>
      <c r="S6" s="137">
        <v>0</v>
      </c>
      <c r="T6" s="137">
        <v>6</v>
      </c>
      <c r="U6" s="138">
        <v>2</v>
      </c>
      <c r="V6" s="138">
        <v>3</v>
      </c>
      <c r="W6" s="138">
        <v>4</v>
      </c>
      <c r="X6" s="137">
        <v>2</v>
      </c>
      <c r="Y6" s="137">
        <v>0</v>
      </c>
      <c r="Z6" s="137">
        <v>0</v>
      </c>
      <c r="AA6" s="137">
        <v>0</v>
      </c>
      <c r="AB6" s="138">
        <v>2</v>
      </c>
      <c r="AC6" s="137">
        <v>0</v>
      </c>
      <c r="AD6" s="137">
        <v>0</v>
      </c>
      <c r="AE6" s="137">
        <v>0</v>
      </c>
      <c r="AF6" s="138">
        <v>2</v>
      </c>
      <c r="AG6" s="137">
        <v>0</v>
      </c>
      <c r="AH6" s="137">
        <v>0</v>
      </c>
      <c r="AI6" s="137">
        <v>0</v>
      </c>
      <c r="AJ6" s="138">
        <v>0</v>
      </c>
      <c r="AK6" s="137">
        <v>2</v>
      </c>
      <c r="AL6" s="138">
        <v>1</v>
      </c>
      <c r="AM6" s="137">
        <v>1</v>
      </c>
      <c r="AN6" s="137">
        <v>1</v>
      </c>
      <c r="AO6" s="137">
        <v>0</v>
      </c>
      <c r="AP6" s="137">
        <v>1</v>
      </c>
      <c r="AQ6" s="137">
        <v>0</v>
      </c>
      <c r="AR6" s="137">
        <v>2</v>
      </c>
      <c r="AS6" s="137">
        <v>0</v>
      </c>
      <c r="AT6" s="138">
        <v>1</v>
      </c>
      <c r="AU6" s="137">
        <v>0</v>
      </c>
      <c r="AV6" s="137">
        <v>2</v>
      </c>
      <c r="AW6" s="138">
        <v>-21</v>
      </c>
      <c r="AX6" s="138">
        <v>22</v>
      </c>
      <c r="AY6" s="138">
        <v>6</v>
      </c>
      <c r="AZ6" s="138">
        <v>1</v>
      </c>
      <c r="BA6" s="137">
        <v>0</v>
      </c>
      <c r="BB6" s="138">
        <v>2</v>
      </c>
      <c r="BC6" s="137">
        <v>1</v>
      </c>
      <c r="BD6" s="138">
        <v>6</v>
      </c>
      <c r="BE6" s="137">
        <v>0</v>
      </c>
      <c r="BF6" s="137">
        <v>3</v>
      </c>
      <c r="BG6" s="138">
        <v>1</v>
      </c>
      <c r="BH6" s="138">
        <v>5</v>
      </c>
      <c r="BI6" s="138">
        <v>0</v>
      </c>
      <c r="BJ6" s="137">
        <v>4</v>
      </c>
      <c r="BK6" s="138">
        <v>5</v>
      </c>
      <c r="BL6" s="137">
        <v>0</v>
      </c>
      <c r="BM6" s="138">
        <v>3</v>
      </c>
      <c r="BN6" s="137">
        <v>0</v>
      </c>
      <c r="BO6" s="137">
        <v>1</v>
      </c>
      <c r="BP6" s="138">
        <v>9</v>
      </c>
      <c r="BQ6" s="137">
        <v>3</v>
      </c>
      <c r="BR6" s="137">
        <v>8</v>
      </c>
      <c r="BS6" s="138">
        <v>8</v>
      </c>
      <c r="BT6" s="138">
        <v>3</v>
      </c>
      <c r="BU6" s="138">
        <v>2</v>
      </c>
      <c r="BV6" s="137">
        <v>0</v>
      </c>
      <c r="BW6" s="138">
        <v>2</v>
      </c>
      <c r="BX6" s="138">
        <v>0</v>
      </c>
      <c r="BY6" s="137">
        <v>3</v>
      </c>
      <c r="BZ6" s="137">
        <v>0</v>
      </c>
      <c r="CA6" s="138">
        <v>1</v>
      </c>
      <c r="CB6" s="138">
        <v>1</v>
      </c>
      <c r="CC6" s="138">
        <v>3</v>
      </c>
      <c r="CD6" s="138">
        <v>2</v>
      </c>
      <c r="CE6" s="138">
        <v>2</v>
      </c>
      <c r="CF6" s="138">
        <v>2</v>
      </c>
      <c r="CG6" s="138">
        <v>2</v>
      </c>
      <c r="CH6" s="138">
        <v>0</v>
      </c>
      <c r="CI6" s="138">
        <v>0</v>
      </c>
      <c r="CJ6" s="137">
        <v>0</v>
      </c>
      <c r="CK6" s="137">
        <v>0</v>
      </c>
      <c r="CL6" s="138">
        <v>0</v>
      </c>
      <c r="CM6" s="138">
        <v>2</v>
      </c>
      <c r="CN6" s="138">
        <v>0</v>
      </c>
      <c r="CO6" s="138">
        <v>1</v>
      </c>
      <c r="CP6" s="137">
        <v>0</v>
      </c>
      <c r="CQ6" s="138">
        <v>2</v>
      </c>
      <c r="CR6" s="138">
        <v>3</v>
      </c>
      <c r="CS6" s="138">
        <v>4</v>
      </c>
      <c r="CT6" s="137">
        <v>0</v>
      </c>
      <c r="CU6" s="137">
        <v>0</v>
      </c>
      <c r="CV6" s="138">
        <v>1</v>
      </c>
      <c r="CW6" s="138">
        <v>2</v>
      </c>
      <c r="CX6" s="138">
        <v>2</v>
      </c>
      <c r="CY6" s="138">
        <v>1</v>
      </c>
      <c r="CZ6" s="138">
        <v>1</v>
      </c>
      <c r="DA6" s="137">
        <v>0</v>
      </c>
      <c r="DB6" s="138">
        <v>1</v>
      </c>
      <c r="DC6" s="137">
        <v>0</v>
      </c>
      <c r="DD6" s="138">
        <v>1</v>
      </c>
      <c r="DE6" s="137">
        <v>0</v>
      </c>
      <c r="DF6" s="138">
        <v>1</v>
      </c>
      <c r="DG6" s="137">
        <v>0</v>
      </c>
      <c r="DH6" s="137">
        <v>0</v>
      </c>
      <c r="DI6" s="137">
        <v>0</v>
      </c>
      <c r="DJ6" s="138">
        <v>1</v>
      </c>
      <c r="DK6" s="138">
        <v>3</v>
      </c>
      <c r="DL6" s="137">
        <v>0</v>
      </c>
      <c r="DM6" s="138">
        <v>1</v>
      </c>
      <c r="DN6" s="138">
        <v>1</v>
      </c>
      <c r="DO6" s="137">
        <v>0</v>
      </c>
      <c r="DP6" s="138">
        <v>-26</v>
      </c>
      <c r="DQ6" s="138">
        <v>26</v>
      </c>
      <c r="DR6" s="138">
        <v>2</v>
      </c>
      <c r="DS6" s="137">
        <v>0</v>
      </c>
      <c r="DT6" s="138">
        <v>1</v>
      </c>
      <c r="DU6" s="138">
        <v>1</v>
      </c>
      <c r="DV6" s="137">
        <v>0</v>
      </c>
      <c r="DW6" s="137">
        <v>0</v>
      </c>
      <c r="DX6" s="137">
        <v>0</v>
      </c>
      <c r="DY6" s="137">
        <v>0</v>
      </c>
      <c r="DZ6" s="137">
        <v>0</v>
      </c>
      <c r="EA6" s="137">
        <v>0</v>
      </c>
      <c r="EB6" s="137"/>
    </row>
    <row r="7" spans="1:132" ht="18.600000000000001">
      <c r="A7" s="135" t="s">
        <v>348</v>
      </c>
      <c r="B7" s="136">
        <v>3</v>
      </c>
      <c r="C7" s="137">
        <v>5</v>
      </c>
      <c r="D7" s="138">
        <v>0</v>
      </c>
      <c r="E7" s="138">
        <v>7</v>
      </c>
      <c r="F7" s="138">
        <v>5</v>
      </c>
      <c r="G7" s="137">
        <v>5</v>
      </c>
      <c r="H7" s="137">
        <v>0</v>
      </c>
      <c r="I7" s="138">
        <v>9</v>
      </c>
      <c r="J7" s="137">
        <v>0</v>
      </c>
      <c r="K7" s="137">
        <v>0</v>
      </c>
      <c r="L7" s="137">
        <v>0</v>
      </c>
      <c r="M7" s="137">
        <v>0</v>
      </c>
      <c r="N7" s="138">
        <v>5</v>
      </c>
      <c r="O7" s="137">
        <v>0</v>
      </c>
      <c r="P7" s="138">
        <v>13</v>
      </c>
      <c r="Q7" s="137">
        <v>0</v>
      </c>
      <c r="R7" s="138">
        <v>0</v>
      </c>
      <c r="S7" s="137">
        <v>0</v>
      </c>
      <c r="T7" s="138">
        <v>0</v>
      </c>
      <c r="U7" s="138">
        <v>0</v>
      </c>
      <c r="V7" s="138">
        <v>0</v>
      </c>
      <c r="W7" s="138">
        <v>4</v>
      </c>
      <c r="X7" s="137">
        <v>6</v>
      </c>
      <c r="Y7" s="137">
        <v>6</v>
      </c>
      <c r="Z7" s="137">
        <v>0</v>
      </c>
      <c r="AA7" s="137">
        <v>0</v>
      </c>
      <c r="AB7" s="138">
        <v>3</v>
      </c>
      <c r="AC7" s="137">
        <v>0</v>
      </c>
      <c r="AD7" s="137">
        <v>0</v>
      </c>
      <c r="AE7" s="138">
        <v>4</v>
      </c>
      <c r="AF7" s="138">
        <v>4</v>
      </c>
      <c r="AG7" s="137">
        <v>0</v>
      </c>
      <c r="AH7" s="138">
        <v>0</v>
      </c>
      <c r="AI7" s="138">
        <v>0</v>
      </c>
      <c r="AJ7" s="137">
        <v>0</v>
      </c>
      <c r="AK7" s="138">
        <v>2</v>
      </c>
      <c r="AL7" s="138">
        <v>1</v>
      </c>
      <c r="AM7" s="137">
        <v>0</v>
      </c>
      <c r="AN7" s="137">
        <v>0</v>
      </c>
      <c r="AO7" s="138">
        <v>0</v>
      </c>
      <c r="AP7" s="137">
        <v>0</v>
      </c>
      <c r="AQ7" s="138">
        <v>0</v>
      </c>
      <c r="AR7" s="137">
        <v>0</v>
      </c>
      <c r="AS7" s="137">
        <v>0</v>
      </c>
      <c r="AT7" s="138">
        <v>1</v>
      </c>
      <c r="AU7" s="137">
        <v>1</v>
      </c>
      <c r="AV7" s="137">
        <v>4</v>
      </c>
      <c r="AW7" s="138">
        <v>0</v>
      </c>
      <c r="AX7" s="137">
        <v>0</v>
      </c>
      <c r="AY7" s="138">
        <v>0</v>
      </c>
      <c r="AZ7" s="138">
        <v>5</v>
      </c>
      <c r="BA7" s="137">
        <v>2</v>
      </c>
      <c r="BB7" s="137">
        <v>3</v>
      </c>
      <c r="BC7" s="138">
        <v>0</v>
      </c>
      <c r="BD7" s="138">
        <v>6</v>
      </c>
      <c r="BE7" s="138">
        <v>0</v>
      </c>
      <c r="BF7" s="138">
        <v>1</v>
      </c>
      <c r="BG7" s="138">
        <v>10</v>
      </c>
      <c r="BH7" s="138">
        <v>4</v>
      </c>
      <c r="BI7" s="138">
        <v>6</v>
      </c>
      <c r="BJ7" s="138">
        <v>5</v>
      </c>
      <c r="BK7" s="138">
        <v>3</v>
      </c>
      <c r="BL7" s="138">
        <v>3</v>
      </c>
      <c r="BM7" s="138">
        <v>6</v>
      </c>
      <c r="BN7" s="138">
        <v>0</v>
      </c>
      <c r="BO7" s="138">
        <v>1</v>
      </c>
      <c r="BP7" s="138">
        <v>1</v>
      </c>
      <c r="BQ7" s="138">
        <v>14</v>
      </c>
      <c r="BR7" s="138">
        <v>9</v>
      </c>
      <c r="BS7" s="138">
        <v>1</v>
      </c>
      <c r="BT7" s="138">
        <v>2</v>
      </c>
      <c r="BU7" s="138">
        <v>2</v>
      </c>
      <c r="BV7" s="137">
        <v>0</v>
      </c>
      <c r="BW7" s="138">
        <v>0</v>
      </c>
      <c r="BX7" s="137">
        <v>0</v>
      </c>
      <c r="BY7" s="138">
        <v>0</v>
      </c>
      <c r="BZ7" s="137">
        <v>4</v>
      </c>
      <c r="CA7" s="138">
        <v>0</v>
      </c>
      <c r="CB7" s="138">
        <v>0</v>
      </c>
      <c r="CC7" s="138">
        <v>10</v>
      </c>
      <c r="CD7" s="138">
        <v>0</v>
      </c>
      <c r="CE7" s="138">
        <v>0</v>
      </c>
      <c r="CF7" s="138">
        <v>0</v>
      </c>
      <c r="CG7" s="138">
        <v>0</v>
      </c>
      <c r="CH7" s="137">
        <v>5</v>
      </c>
      <c r="CI7" s="137">
        <v>1</v>
      </c>
      <c r="CJ7" s="137">
        <v>0</v>
      </c>
      <c r="CK7" s="137">
        <v>1</v>
      </c>
      <c r="CL7" s="137">
        <v>5</v>
      </c>
      <c r="CM7" s="138">
        <v>3</v>
      </c>
      <c r="CN7" s="137">
        <v>0</v>
      </c>
      <c r="CO7" s="138">
        <v>3</v>
      </c>
      <c r="CP7" s="137">
        <v>1</v>
      </c>
      <c r="CQ7" s="138">
        <v>1</v>
      </c>
      <c r="CR7" s="138">
        <v>3</v>
      </c>
      <c r="CS7" s="137">
        <v>0</v>
      </c>
      <c r="CT7" s="138">
        <v>4</v>
      </c>
      <c r="CU7" s="138">
        <v>5</v>
      </c>
      <c r="CV7" s="137">
        <v>0</v>
      </c>
      <c r="CW7" s="138">
        <v>1</v>
      </c>
      <c r="CX7" s="138">
        <v>1</v>
      </c>
      <c r="CY7" s="138">
        <v>2</v>
      </c>
      <c r="CZ7" s="138">
        <v>4</v>
      </c>
      <c r="DA7" s="138">
        <v>3</v>
      </c>
      <c r="DB7" s="138">
        <v>4</v>
      </c>
      <c r="DC7" s="138">
        <v>3</v>
      </c>
      <c r="DD7" s="138">
        <v>1</v>
      </c>
      <c r="DE7" s="138">
        <v>1</v>
      </c>
      <c r="DF7" s="137">
        <v>0</v>
      </c>
      <c r="DG7" s="137">
        <v>0</v>
      </c>
      <c r="DH7" s="138">
        <v>2</v>
      </c>
      <c r="DI7" s="138">
        <v>5</v>
      </c>
      <c r="DJ7" s="138">
        <v>5</v>
      </c>
      <c r="DK7" s="137">
        <v>0</v>
      </c>
      <c r="DL7" s="138">
        <v>1</v>
      </c>
      <c r="DM7" s="138">
        <v>2</v>
      </c>
      <c r="DN7" s="138">
        <v>1</v>
      </c>
      <c r="DO7" s="137">
        <v>0</v>
      </c>
      <c r="DP7" s="138">
        <v>2</v>
      </c>
      <c r="DQ7" s="137">
        <v>0</v>
      </c>
      <c r="DR7" s="137">
        <v>0</v>
      </c>
      <c r="DS7" s="137">
        <v>0</v>
      </c>
      <c r="DT7" s="137">
        <v>0</v>
      </c>
      <c r="DU7" s="137">
        <v>0</v>
      </c>
      <c r="DV7" s="137">
        <v>0</v>
      </c>
      <c r="DW7" s="137">
        <v>0</v>
      </c>
      <c r="DX7" s="137">
        <v>0</v>
      </c>
      <c r="DY7" s="138">
        <v>1</v>
      </c>
      <c r="DZ7" s="137">
        <v>0</v>
      </c>
      <c r="EA7" s="137">
        <v>0</v>
      </c>
      <c r="EB7" s="137"/>
    </row>
    <row r="8" spans="1:132" ht="18.600000000000001">
      <c r="A8" s="135" t="s">
        <v>171</v>
      </c>
      <c r="B8" s="136">
        <v>2</v>
      </c>
      <c r="C8" s="138">
        <v>26</v>
      </c>
      <c r="D8" s="138">
        <v>0</v>
      </c>
      <c r="E8" s="138">
        <v>0</v>
      </c>
      <c r="F8" s="138">
        <v>0</v>
      </c>
      <c r="G8" s="138">
        <v>0</v>
      </c>
      <c r="H8" s="137">
        <v>0</v>
      </c>
      <c r="I8" s="138">
        <v>21</v>
      </c>
      <c r="J8" s="137">
        <v>0</v>
      </c>
      <c r="K8" s="138">
        <v>0</v>
      </c>
      <c r="L8" s="137">
        <v>0</v>
      </c>
      <c r="M8" s="137">
        <v>0</v>
      </c>
      <c r="N8" s="138">
        <v>4</v>
      </c>
      <c r="O8" s="138">
        <v>6</v>
      </c>
      <c r="P8" s="138">
        <v>0</v>
      </c>
      <c r="Q8" s="137">
        <v>0</v>
      </c>
      <c r="R8" s="137">
        <v>13</v>
      </c>
      <c r="S8" s="137">
        <v>3</v>
      </c>
      <c r="T8" s="137">
        <v>5</v>
      </c>
      <c r="U8" s="137">
        <v>3</v>
      </c>
      <c r="V8" s="137">
        <v>1</v>
      </c>
      <c r="W8" s="137">
        <v>3</v>
      </c>
      <c r="X8" s="137">
        <v>0</v>
      </c>
      <c r="Y8" s="137">
        <v>0</v>
      </c>
      <c r="Z8" s="137">
        <v>1</v>
      </c>
      <c r="AA8" s="137">
        <v>0</v>
      </c>
      <c r="AB8" s="138">
        <v>4</v>
      </c>
      <c r="AC8" s="137">
        <v>0</v>
      </c>
      <c r="AD8" s="138">
        <v>0</v>
      </c>
      <c r="AE8" s="138">
        <v>3</v>
      </c>
      <c r="AF8" s="138">
        <v>0</v>
      </c>
      <c r="AG8" s="137">
        <v>0</v>
      </c>
      <c r="AH8" s="138">
        <v>3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8">
        <v>0</v>
      </c>
      <c r="AU8" s="137">
        <v>0</v>
      </c>
      <c r="AV8" s="137">
        <v>1</v>
      </c>
      <c r="AW8" s="138">
        <v>0</v>
      </c>
      <c r="AX8" s="137">
        <v>0</v>
      </c>
      <c r="AY8" s="137">
        <v>0</v>
      </c>
      <c r="AZ8" s="138">
        <v>0</v>
      </c>
      <c r="BA8" s="138">
        <v>0</v>
      </c>
      <c r="BB8" s="138">
        <v>0</v>
      </c>
      <c r="BC8" s="138">
        <v>0</v>
      </c>
      <c r="BD8" s="137">
        <v>25</v>
      </c>
      <c r="BE8" s="137">
        <v>2</v>
      </c>
      <c r="BF8" s="138">
        <v>1</v>
      </c>
      <c r="BG8" s="138">
        <v>4</v>
      </c>
      <c r="BH8" s="138">
        <v>5</v>
      </c>
      <c r="BI8" s="138">
        <v>2</v>
      </c>
      <c r="BJ8" s="138">
        <v>2</v>
      </c>
      <c r="BK8" s="138">
        <v>1</v>
      </c>
      <c r="BL8" s="137">
        <v>0</v>
      </c>
      <c r="BM8" s="138">
        <v>6</v>
      </c>
      <c r="BN8" s="137">
        <v>0</v>
      </c>
      <c r="BO8" s="138">
        <v>0</v>
      </c>
      <c r="BP8" s="138">
        <v>3</v>
      </c>
      <c r="BQ8" s="138">
        <v>1</v>
      </c>
      <c r="BR8" s="138">
        <v>0</v>
      </c>
      <c r="BS8" s="138">
        <v>5</v>
      </c>
      <c r="BT8" s="138">
        <v>11</v>
      </c>
      <c r="BU8" s="138">
        <v>3</v>
      </c>
      <c r="BV8" s="137">
        <v>0</v>
      </c>
      <c r="BW8" s="137">
        <v>0</v>
      </c>
      <c r="BX8" s="137">
        <v>0</v>
      </c>
      <c r="BY8" s="137">
        <v>5</v>
      </c>
      <c r="BZ8" s="138">
        <v>0</v>
      </c>
      <c r="CA8" s="137">
        <v>7</v>
      </c>
      <c r="CB8" s="137">
        <v>6</v>
      </c>
      <c r="CC8" s="138">
        <v>0</v>
      </c>
      <c r="CD8" s="137">
        <v>0</v>
      </c>
      <c r="CE8" s="137">
        <v>0</v>
      </c>
      <c r="CF8" s="137">
        <v>0</v>
      </c>
      <c r="CG8" s="137">
        <v>0</v>
      </c>
      <c r="CH8" s="138">
        <v>0</v>
      </c>
      <c r="CI8" s="138">
        <v>0</v>
      </c>
      <c r="CJ8" s="137">
        <v>0</v>
      </c>
      <c r="CK8" s="138">
        <v>0</v>
      </c>
      <c r="CL8" s="138">
        <v>4</v>
      </c>
      <c r="CM8" s="138">
        <v>1</v>
      </c>
      <c r="CN8" s="137">
        <v>0</v>
      </c>
      <c r="CO8" s="138">
        <v>0</v>
      </c>
      <c r="CP8" s="138">
        <v>0</v>
      </c>
      <c r="CQ8" s="137">
        <v>0</v>
      </c>
      <c r="CR8" s="137">
        <v>0</v>
      </c>
      <c r="CS8" s="137">
        <v>0</v>
      </c>
      <c r="CT8" s="137">
        <v>0</v>
      </c>
      <c r="CU8" s="137">
        <v>0</v>
      </c>
      <c r="CV8" s="137">
        <v>0</v>
      </c>
      <c r="CW8" s="137">
        <v>0</v>
      </c>
      <c r="CX8" s="137">
        <v>0</v>
      </c>
      <c r="CY8" s="137">
        <v>0</v>
      </c>
      <c r="CZ8" s="137">
        <v>0</v>
      </c>
      <c r="DA8" s="137">
        <v>0</v>
      </c>
      <c r="DB8" s="137">
        <v>0</v>
      </c>
      <c r="DC8" s="137">
        <v>0</v>
      </c>
      <c r="DD8" s="137">
        <v>0</v>
      </c>
      <c r="DE8" s="137">
        <v>0</v>
      </c>
      <c r="DF8" s="137">
        <v>0</v>
      </c>
      <c r="DG8" s="137">
        <v>0</v>
      </c>
      <c r="DH8" s="137">
        <v>0</v>
      </c>
      <c r="DI8" s="137">
        <v>0</v>
      </c>
      <c r="DJ8" s="137">
        <v>0</v>
      </c>
      <c r="DK8" s="137">
        <v>0</v>
      </c>
      <c r="DL8" s="137">
        <v>0</v>
      </c>
      <c r="DM8" s="137">
        <v>0</v>
      </c>
      <c r="DN8" s="137">
        <v>0</v>
      </c>
      <c r="DO8" s="137">
        <v>0</v>
      </c>
      <c r="DP8" s="138">
        <v>-26</v>
      </c>
      <c r="DQ8" s="138">
        <v>26</v>
      </c>
      <c r="DR8" s="137">
        <v>0</v>
      </c>
      <c r="DS8" s="137">
        <v>0</v>
      </c>
      <c r="DT8" s="137">
        <v>0</v>
      </c>
      <c r="DU8" s="137">
        <v>0</v>
      </c>
      <c r="DV8" s="137">
        <v>0</v>
      </c>
      <c r="DW8" s="137">
        <v>0</v>
      </c>
      <c r="DX8" s="137">
        <v>0</v>
      </c>
      <c r="DY8" s="137">
        <v>0</v>
      </c>
      <c r="DZ8" s="138">
        <v>1</v>
      </c>
      <c r="EA8" s="137">
        <v>0</v>
      </c>
      <c r="EB8" s="137"/>
    </row>
    <row r="9" spans="1:132" ht="18.600000000000001">
      <c r="A9" s="135" t="s">
        <v>349</v>
      </c>
      <c r="B9" s="136">
        <v>2</v>
      </c>
      <c r="C9" s="138">
        <v>0</v>
      </c>
      <c r="D9" s="138">
        <v>0</v>
      </c>
      <c r="E9" s="137">
        <v>2</v>
      </c>
      <c r="F9" s="138">
        <v>15</v>
      </c>
      <c r="G9" s="137">
        <v>5</v>
      </c>
      <c r="H9" s="137">
        <v>0</v>
      </c>
      <c r="I9" s="138">
        <v>4</v>
      </c>
      <c r="J9" s="137">
        <v>0</v>
      </c>
      <c r="K9" s="137">
        <v>0</v>
      </c>
      <c r="L9" s="138">
        <v>7</v>
      </c>
      <c r="M9" s="137">
        <v>4</v>
      </c>
      <c r="N9" s="137">
        <v>1</v>
      </c>
      <c r="O9" s="138">
        <v>2</v>
      </c>
      <c r="P9" s="137">
        <v>0</v>
      </c>
      <c r="Q9" s="137">
        <v>0</v>
      </c>
      <c r="R9" s="138">
        <v>9</v>
      </c>
      <c r="S9" s="137">
        <v>0</v>
      </c>
      <c r="T9" s="138">
        <v>2</v>
      </c>
      <c r="U9" s="138">
        <v>1</v>
      </c>
      <c r="V9" s="138">
        <v>0</v>
      </c>
      <c r="W9" s="138">
        <v>2</v>
      </c>
      <c r="X9" s="138">
        <v>0</v>
      </c>
      <c r="Y9" s="138">
        <v>2</v>
      </c>
      <c r="Z9" s="138">
        <v>7</v>
      </c>
      <c r="AA9" s="137">
        <v>0</v>
      </c>
      <c r="AB9" s="137">
        <v>0</v>
      </c>
      <c r="AC9" s="137">
        <v>0</v>
      </c>
      <c r="AD9" s="137">
        <v>0</v>
      </c>
      <c r="AE9" s="137">
        <v>0</v>
      </c>
      <c r="AF9" s="138">
        <v>3</v>
      </c>
      <c r="AG9" s="137">
        <v>0</v>
      </c>
      <c r="AH9" s="137">
        <v>3</v>
      </c>
      <c r="AI9" s="137">
        <v>1</v>
      </c>
      <c r="AJ9" s="137">
        <v>1</v>
      </c>
      <c r="AK9" s="137">
        <v>3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8">
        <v>0</v>
      </c>
      <c r="AX9" s="138">
        <v>0</v>
      </c>
      <c r="AY9" s="137">
        <v>0</v>
      </c>
      <c r="AZ9" s="137">
        <v>0</v>
      </c>
      <c r="BA9" s="137">
        <v>0</v>
      </c>
      <c r="BB9" s="138">
        <v>4</v>
      </c>
      <c r="BC9" s="137">
        <v>0</v>
      </c>
      <c r="BD9" s="138">
        <v>14</v>
      </c>
      <c r="BE9" s="137">
        <v>0</v>
      </c>
      <c r="BF9" s="138">
        <v>4</v>
      </c>
      <c r="BG9" s="138">
        <v>10</v>
      </c>
      <c r="BH9" s="138">
        <v>2</v>
      </c>
      <c r="BI9" s="138">
        <v>5</v>
      </c>
      <c r="BJ9" s="138">
        <v>0</v>
      </c>
      <c r="BK9" s="138">
        <v>4</v>
      </c>
      <c r="BL9" s="137">
        <v>0</v>
      </c>
      <c r="BM9" s="138">
        <v>6</v>
      </c>
      <c r="BN9" s="137">
        <v>2</v>
      </c>
      <c r="BO9" s="137">
        <v>5</v>
      </c>
      <c r="BP9" s="138">
        <v>0</v>
      </c>
      <c r="BQ9" s="138">
        <v>2</v>
      </c>
      <c r="BR9" s="138">
        <v>7</v>
      </c>
      <c r="BS9" s="138">
        <v>3</v>
      </c>
      <c r="BT9" s="138">
        <v>2</v>
      </c>
      <c r="BU9" s="138">
        <v>3</v>
      </c>
      <c r="BV9" s="137">
        <v>0</v>
      </c>
      <c r="BW9" s="137">
        <v>0</v>
      </c>
      <c r="BX9" s="137">
        <v>0</v>
      </c>
      <c r="BY9" s="138">
        <v>0</v>
      </c>
      <c r="BZ9" s="137">
        <v>0</v>
      </c>
      <c r="CA9" s="138">
        <v>0</v>
      </c>
      <c r="CB9" s="138">
        <v>0</v>
      </c>
      <c r="CC9" s="137">
        <v>5</v>
      </c>
      <c r="CD9" s="137">
        <v>0</v>
      </c>
      <c r="CE9" s="137">
        <v>8</v>
      </c>
      <c r="CF9" s="137">
        <v>3</v>
      </c>
      <c r="CG9" s="137">
        <v>0</v>
      </c>
      <c r="CH9" s="137">
        <v>0</v>
      </c>
      <c r="CI9" s="137">
        <v>-23</v>
      </c>
      <c r="CJ9" s="137">
        <v>23</v>
      </c>
      <c r="CK9" s="137">
        <v>0</v>
      </c>
      <c r="CL9" s="138">
        <v>1</v>
      </c>
      <c r="CM9" s="138">
        <v>1</v>
      </c>
      <c r="CN9" s="137">
        <v>0</v>
      </c>
      <c r="CO9" s="137">
        <v>0</v>
      </c>
      <c r="CP9" s="137">
        <v>2</v>
      </c>
      <c r="CQ9" s="137">
        <v>0</v>
      </c>
      <c r="CR9" s="138">
        <v>4</v>
      </c>
      <c r="CS9" s="137">
        <v>0</v>
      </c>
      <c r="CT9" s="138">
        <v>1</v>
      </c>
      <c r="CU9" s="138">
        <v>4</v>
      </c>
      <c r="CV9" s="138">
        <v>3</v>
      </c>
      <c r="CW9" s="138">
        <v>3</v>
      </c>
      <c r="CX9" s="138">
        <v>1</v>
      </c>
      <c r="CY9" s="138">
        <v>2</v>
      </c>
      <c r="CZ9" s="138">
        <v>6</v>
      </c>
      <c r="DA9" s="138">
        <v>8</v>
      </c>
      <c r="DB9" s="137">
        <v>0</v>
      </c>
      <c r="DC9" s="138">
        <v>3</v>
      </c>
      <c r="DD9" s="138">
        <v>2</v>
      </c>
      <c r="DE9" s="137">
        <v>0</v>
      </c>
      <c r="DF9" s="138">
        <v>2</v>
      </c>
      <c r="DG9" s="137">
        <v>0</v>
      </c>
      <c r="DH9" s="138">
        <v>4</v>
      </c>
      <c r="DI9" s="138">
        <v>2</v>
      </c>
      <c r="DJ9" s="137">
        <v>0</v>
      </c>
      <c r="DK9" s="137">
        <v>0</v>
      </c>
      <c r="DL9" s="137">
        <v>0</v>
      </c>
      <c r="DM9" s="137">
        <v>0</v>
      </c>
      <c r="DN9" s="138">
        <v>5</v>
      </c>
      <c r="DO9" s="137">
        <v>0</v>
      </c>
      <c r="DP9" s="138">
        <v>-26</v>
      </c>
      <c r="DQ9" s="138">
        <v>33</v>
      </c>
      <c r="DR9" s="138">
        <v>4</v>
      </c>
      <c r="DS9" s="138">
        <v>6</v>
      </c>
      <c r="DT9" s="138">
        <v>1</v>
      </c>
      <c r="DU9" s="138">
        <v>3</v>
      </c>
      <c r="DV9" s="138">
        <v>2</v>
      </c>
      <c r="DW9" s="138">
        <v>3</v>
      </c>
      <c r="DX9" s="138">
        <v>6</v>
      </c>
      <c r="DY9" s="138">
        <v>3</v>
      </c>
      <c r="DZ9" s="138">
        <v>3</v>
      </c>
      <c r="EA9" s="137">
        <v>0</v>
      </c>
      <c r="EB9" s="137"/>
    </row>
    <row r="10" spans="1:132" ht="18.600000000000001">
      <c r="A10" s="135" t="s">
        <v>124</v>
      </c>
      <c r="B10" s="136">
        <v>2</v>
      </c>
      <c r="C10" s="137">
        <v>2</v>
      </c>
      <c r="D10" s="138">
        <v>6</v>
      </c>
      <c r="E10" s="137">
        <v>0</v>
      </c>
      <c r="F10" s="138">
        <v>10</v>
      </c>
      <c r="G10" s="137">
        <v>2</v>
      </c>
      <c r="H10" s="137">
        <v>0</v>
      </c>
      <c r="I10" s="138">
        <v>11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8">
        <v>4</v>
      </c>
      <c r="P10" s="137">
        <v>9</v>
      </c>
      <c r="Q10" s="137">
        <v>0</v>
      </c>
      <c r="R10" s="137">
        <v>0</v>
      </c>
      <c r="S10" s="137">
        <v>0</v>
      </c>
      <c r="T10" s="138">
        <v>3</v>
      </c>
      <c r="U10" s="138">
        <v>5</v>
      </c>
      <c r="V10" s="137">
        <v>5</v>
      </c>
      <c r="W10" s="137">
        <v>1</v>
      </c>
      <c r="X10" s="137">
        <v>0</v>
      </c>
      <c r="Y10" s="138">
        <v>8</v>
      </c>
      <c r="Z10" s="137">
        <v>1</v>
      </c>
      <c r="AA10" s="137">
        <v>0</v>
      </c>
      <c r="AB10" s="138">
        <v>5</v>
      </c>
      <c r="AC10" s="137">
        <v>0</v>
      </c>
      <c r="AD10" s="137">
        <v>0</v>
      </c>
      <c r="AE10" s="137">
        <v>5</v>
      </c>
      <c r="AF10" s="137">
        <v>6</v>
      </c>
      <c r="AG10" s="137">
        <v>0</v>
      </c>
      <c r="AH10" s="137">
        <v>1</v>
      </c>
      <c r="AI10" s="137">
        <v>1</v>
      </c>
      <c r="AJ10" s="137">
        <v>0</v>
      </c>
      <c r="AK10" s="137">
        <v>0</v>
      </c>
      <c r="AL10" s="137">
        <v>2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8">
        <v>0</v>
      </c>
      <c r="AS10" s="137">
        <v>0</v>
      </c>
      <c r="AT10" s="137">
        <v>1</v>
      </c>
      <c r="AU10" s="137">
        <v>0</v>
      </c>
      <c r="AV10" s="137">
        <v>0</v>
      </c>
      <c r="AW10" s="137">
        <v>0</v>
      </c>
      <c r="AX10" s="137">
        <v>0</v>
      </c>
      <c r="AY10" s="137">
        <v>4</v>
      </c>
      <c r="AZ10" s="137">
        <v>0</v>
      </c>
      <c r="BA10" s="137">
        <v>1</v>
      </c>
      <c r="BB10" s="138">
        <v>5</v>
      </c>
      <c r="BC10" s="137">
        <v>0</v>
      </c>
      <c r="BD10" s="138">
        <v>4</v>
      </c>
      <c r="BE10" s="138">
        <v>0</v>
      </c>
      <c r="BF10" s="138">
        <v>9</v>
      </c>
      <c r="BG10" s="138">
        <v>9</v>
      </c>
      <c r="BH10" s="138">
        <v>11</v>
      </c>
      <c r="BI10" s="138">
        <v>2</v>
      </c>
      <c r="BJ10" s="137">
        <v>2</v>
      </c>
      <c r="BK10" s="138">
        <v>1</v>
      </c>
      <c r="BL10" s="137">
        <v>2</v>
      </c>
      <c r="BM10" s="138">
        <v>5</v>
      </c>
      <c r="BN10" s="137">
        <v>0</v>
      </c>
      <c r="BO10" s="137">
        <v>10</v>
      </c>
      <c r="BP10" s="137">
        <v>2</v>
      </c>
      <c r="BQ10" s="137">
        <v>5</v>
      </c>
      <c r="BR10" s="138">
        <v>2</v>
      </c>
      <c r="BS10" s="138">
        <v>0</v>
      </c>
      <c r="BT10" s="138">
        <v>4</v>
      </c>
      <c r="BU10" s="138">
        <v>6</v>
      </c>
      <c r="BV10" s="137">
        <v>0</v>
      </c>
      <c r="BW10" s="137">
        <v>0</v>
      </c>
      <c r="BX10" s="137">
        <v>0</v>
      </c>
      <c r="BY10" s="137">
        <v>0</v>
      </c>
      <c r="BZ10" s="137">
        <v>0</v>
      </c>
      <c r="CA10" s="137">
        <v>3</v>
      </c>
      <c r="CB10" s="137">
        <v>0</v>
      </c>
      <c r="CC10" s="138">
        <v>6</v>
      </c>
      <c r="CD10" s="137">
        <v>0</v>
      </c>
      <c r="CE10" s="138">
        <v>1</v>
      </c>
      <c r="CF10" s="138">
        <v>0</v>
      </c>
      <c r="CG10" s="137">
        <v>0</v>
      </c>
      <c r="CH10" s="137">
        <v>4</v>
      </c>
      <c r="CI10" s="138">
        <v>3</v>
      </c>
      <c r="CJ10" s="138">
        <v>3</v>
      </c>
      <c r="CK10" s="137">
        <v>0</v>
      </c>
      <c r="CL10" s="138">
        <v>4</v>
      </c>
      <c r="CM10" s="138">
        <v>0</v>
      </c>
      <c r="CN10" s="137">
        <v>6</v>
      </c>
      <c r="CO10" s="137">
        <v>0</v>
      </c>
      <c r="CP10" s="138">
        <v>0</v>
      </c>
      <c r="CQ10" s="138">
        <v>3</v>
      </c>
      <c r="CR10" s="138">
        <v>3</v>
      </c>
      <c r="CS10" s="137">
        <v>0</v>
      </c>
      <c r="CT10" s="137">
        <v>0</v>
      </c>
      <c r="CU10" s="137">
        <v>0</v>
      </c>
      <c r="CV10" s="138">
        <v>4</v>
      </c>
      <c r="CW10" s="138">
        <v>3</v>
      </c>
      <c r="CX10" s="137">
        <v>0</v>
      </c>
      <c r="CY10" s="138">
        <v>2</v>
      </c>
      <c r="CZ10" s="137">
        <v>0</v>
      </c>
      <c r="DA10" s="137">
        <v>0</v>
      </c>
      <c r="DB10" s="137">
        <v>0</v>
      </c>
      <c r="DC10" s="137">
        <v>0</v>
      </c>
      <c r="DD10" s="137">
        <v>0</v>
      </c>
      <c r="DE10" s="138">
        <v>8</v>
      </c>
      <c r="DF10" s="137">
        <v>0</v>
      </c>
      <c r="DG10" s="137">
        <v>0</v>
      </c>
      <c r="DH10" s="138">
        <v>3</v>
      </c>
      <c r="DI10" s="137">
        <v>0</v>
      </c>
      <c r="DJ10" s="137">
        <v>0</v>
      </c>
      <c r="DK10" s="137">
        <v>0</v>
      </c>
      <c r="DL10" s="137">
        <v>0</v>
      </c>
      <c r="DM10" s="137">
        <v>0</v>
      </c>
      <c r="DN10" s="137">
        <v>0</v>
      </c>
      <c r="DO10" s="137">
        <v>0</v>
      </c>
      <c r="DP10" s="137">
        <v>0</v>
      </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    <c r="DV10" s="137">
        <v>0</v>
      </c>
      <c r="DW10" s="137">
        <v>0</v>
      </c>
      <c r="DX10" s="137">
        <v>0</v>
      </c>
      <c r="DY10" s="137">
        <v>0</v>
      </c>
      <c r="DZ10" s="137">
        <v>0</v>
      </c>
      <c r="EA10" s="137">
        <v>0</v>
      </c>
      <c r="EB10" s="137"/>
    </row>
    <row r="11" spans="1:132" ht="18.600000000000001">
      <c r="A11" s="135" t="s">
        <v>110</v>
      </c>
      <c r="B11" s="136">
        <v>1</v>
      </c>
      <c r="C11" s="138">
        <v>0</v>
      </c>
      <c r="D11" s="138">
        <v>26</v>
      </c>
      <c r="E11" s="138">
        <v>0</v>
      </c>
      <c r="F11" s="137">
        <v>0</v>
      </c>
      <c r="G11" s="137">
        <v>0</v>
      </c>
      <c r="H11" s="137">
        <v>0</v>
      </c>
      <c r="I11" s="137">
        <v>32</v>
      </c>
      <c r="J11" s="137">
        <v>0</v>
      </c>
      <c r="K11" s="138">
        <v>0</v>
      </c>
      <c r="L11" s="137">
        <v>0</v>
      </c>
      <c r="M11" s="137">
        <v>0</v>
      </c>
      <c r="N11" s="138">
        <v>0</v>
      </c>
      <c r="O11" s="137">
        <v>0</v>
      </c>
      <c r="P11" s="137">
        <v>0</v>
      </c>
      <c r="Q11" s="137">
        <v>0</v>
      </c>
      <c r="R11" s="137">
        <v>28</v>
      </c>
      <c r="S11" s="137">
        <v>0</v>
      </c>
      <c r="T11" s="137">
        <v>2</v>
      </c>
      <c r="U11" s="137">
        <v>1</v>
      </c>
      <c r="V11" s="137">
        <v>1</v>
      </c>
      <c r="W11" s="137">
        <v>0</v>
      </c>
      <c r="X11" s="137">
        <v>0</v>
      </c>
      <c r="Y11" s="137">
        <v>0</v>
      </c>
      <c r="Z11" s="137">
        <v>0</v>
      </c>
      <c r="AA11" s="137">
        <v>0</v>
      </c>
      <c r="AB11" s="138">
        <v>6</v>
      </c>
      <c r="AC11" s="137">
        <v>0</v>
      </c>
      <c r="AD11" s="137">
        <v>0</v>
      </c>
      <c r="AE11" s="138">
        <v>0</v>
      </c>
      <c r="AF11" s="138">
        <v>5</v>
      </c>
      <c r="AG11" s="137">
        <v>0</v>
      </c>
      <c r="AH11" s="138">
        <v>0</v>
      </c>
      <c r="AI11" s="138">
        <v>0</v>
      </c>
      <c r="AJ11" s="137">
        <v>0</v>
      </c>
      <c r="AK11" s="137">
        <v>1</v>
      </c>
      <c r="AL11" s="138">
        <v>0</v>
      </c>
      <c r="AM11" s="138">
        <v>0</v>
      </c>
      <c r="AN11" s="138">
        <v>1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8">
        <v>4</v>
      </c>
      <c r="AU11" s="137">
        <v>0</v>
      </c>
      <c r="AV11" s="137">
        <v>0</v>
      </c>
      <c r="AW11" s="138">
        <v>0</v>
      </c>
      <c r="AX11" s="138">
        <v>0</v>
      </c>
      <c r="AY11" s="138">
        <v>0</v>
      </c>
      <c r="AZ11" s="138">
        <v>0</v>
      </c>
      <c r="BA11" s="137">
        <v>0</v>
      </c>
      <c r="BB11" s="138">
        <v>5</v>
      </c>
      <c r="BC11" s="137">
        <v>0</v>
      </c>
      <c r="BD11" s="137">
        <v>39</v>
      </c>
      <c r="BE11" s="138">
        <v>1</v>
      </c>
      <c r="BF11" s="138">
        <v>0</v>
      </c>
      <c r="BG11" s="138">
        <v>2</v>
      </c>
      <c r="BH11" s="138">
        <v>1</v>
      </c>
      <c r="BI11" s="137">
        <v>4</v>
      </c>
      <c r="BJ11" s="138">
        <v>0</v>
      </c>
      <c r="BK11" s="138">
        <v>1</v>
      </c>
      <c r="BL11" s="137">
        <v>0</v>
      </c>
      <c r="BM11" s="138">
        <v>7</v>
      </c>
      <c r="BN11" s="137">
        <v>0</v>
      </c>
      <c r="BO11" s="138">
        <v>1</v>
      </c>
      <c r="BP11" s="138">
        <v>3</v>
      </c>
      <c r="BQ11" s="138">
        <v>4</v>
      </c>
      <c r="BR11" s="138">
        <v>1</v>
      </c>
      <c r="BS11" s="138">
        <v>0</v>
      </c>
      <c r="BT11" s="138">
        <v>3</v>
      </c>
      <c r="BU11" s="138">
        <v>3</v>
      </c>
      <c r="BV11" s="137">
        <v>0</v>
      </c>
      <c r="BW11" s="137">
        <v>0</v>
      </c>
      <c r="BX11" s="137">
        <v>0</v>
      </c>
      <c r="BY11" s="137">
        <v>16</v>
      </c>
      <c r="BZ11" s="137">
        <v>0</v>
      </c>
      <c r="CA11" s="138">
        <v>1</v>
      </c>
      <c r="CB11" s="137">
        <v>0</v>
      </c>
      <c r="CC11" s="138">
        <v>1</v>
      </c>
      <c r="CD11" s="137">
        <v>0</v>
      </c>
      <c r="CE11" s="138">
        <v>0</v>
      </c>
      <c r="CF11" s="137">
        <v>0</v>
      </c>
      <c r="CG11" s="137">
        <v>0</v>
      </c>
      <c r="CH11" s="138">
        <v>0</v>
      </c>
      <c r="CI11" s="138">
        <v>0</v>
      </c>
      <c r="CJ11" s="138">
        <v>7</v>
      </c>
      <c r="CK11" s="137">
        <v>0</v>
      </c>
      <c r="CL11" s="138">
        <v>2</v>
      </c>
      <c r="CM11" s="137">
        <v>0</v>
      </c>
      <c r="CN11" s="138">
        <v>0</v>
      </c>
      <c r="CO11" s="137">
        <v>2</v>
      </c>
      <c r="CP11" s="137">
        <v>0</v>
      </c>
      <c r="CQ11" s="138">
        <v>1</v>
      </c>
      <c r="CR11" s="137">
        <v>0</v>
      </c>
      <c r="CS11" s="137">
        <v>0</v>
      </c>
      <c r="CT11" s="137">
        <v>0</v>
      </c>
      <c r="CU11" s="137">
        <v>0</v>
      </c>
      <c r="CV11" s="137">
        <v>0</v>
      </c>
      <c r="CW11" s="137">
        <v>0</v>
      </c>
      <c r="CX11" s="137">
        <v>0</v>
      </c>
      <c r="CY11" s="137">
        <v>0</v>
      </c>
      <c r="CZ11" s="137">
        <v>0</v>
      </c>
      <c r="DA11" s="137">
        <v>0</v>
      </c>
      <c r="DB11" s="137">
        <v>0</v>
      </c>
      <c r="DC11" s="137">
        <v>0</v>
      </c>
      <c r="DD11" s="137">
        <v>0</v>
      </c>
      <c r="DE11" s="137">
        <v>0</v>
      </c>
      <c r="DF11" s="137">
        <v>0</v>
      </c>
      <c r="DG11" s="137">
        <v>0</v>
      </c>
      <c r="DH11" s="137">
        <v>0</v>
      </c>
      <c r="DI11" s="137">
        <v>0</v>
      </c>
      <c r="DJ11" s="138">
        <v>1</v>
      </c>
      <c r="DK11" s="138">
        <v>2</v>
      </c>
      <c r="DL11" s="138">
        <v>7</v>
      </c>
      <c r="DM11" s="138">
        <v>2</v>
      </c>
      <c r="DN11" s="137">
        <v>0</v>
      </c>
      <c r="DO11" s="137">
        <v>0</v>
      </c>
      <c r="DP11" s="138">
        <v>-24</v>
      </c>
      <c r="DQ11" s="138">
        <v>29</v>
      </c>
      <c r="DR11" s="137">
        <v>0</v>
      </c>
      <c r="DS11" s="138">
        <v>4</v>
      </c>
      <c r="DT11" s="138">
        <v>9</v>
      </c>
      <c r="DU11" s="138">
        <v>2</v>
      </c>
      <c r="DV11" s="137">
        <v>0</v>
      </c>
      <c r="DW11" s="137">
        <v>0</v>
      </c>
      <c r="DX11" s="137">
        <v>0</v>
      </c>
      <c r="DY11" s="137">
        <v>0</v>
      </c>
      <c r="DZ11" s="137">
        <v>0</v>
      </c>
      <c r="EA11" s="137">
        <v>0</v>
      </c>
      <c r="EB11" s="137"/>
    </row>
    <row r="12" spans="1:132" ht="18.600000000000001">
      <c r="A12" s="135" t="s">
        <v>204</v>
      </c>
      <c r="B12" s="136">
        <v>2</v>
      </c>
      <c r="C12" s="138">
        <v>0</v>
      </c>
      <c r="D12" s="138">
        <v>26</v>
      </c>
      <c r="E12" s="138">
        <v>0</v>
      </c>
      <c r="F12" s="137">
        <v>0</v>
      </c>
      <c r="G12" s="137">
        <v>0</v>
      </c>
      <c r="H12" s="137">
        <v>0</v>
      </c>
      <c r="I12" s="138">
        <v>32</v>
      </c>
      <c r="J12" s="137">
        <v>0</v>
      </c>
      <c r="K12" s="137">
        <v>0</v>
      </c>
      <c r="L12" s="137">
        <v>0</v>
      </c>
      <c r="M12" s="137">
        <v>0</v>
      </c>
      <c r="N12" s="138">
        <v>0</v>
      </c>
      <c r="O12" s="138">
        <v>0</v>
      </c>
      <c r="P12" s="137">
        <v>0</v>
      </c>
      <c r="Q12" s="137">
        <v>0</v>
      </c>
      <c r="R12" s="138">
        <v>30</v>
      </c>
      <c r="S12" s="137">
        <v>0</v>
      </c>
      <c r="T12" s="138">
        <v>0</v>
      </c>
      <c r="U12" s="138">
        <v>2</v>
      </c>
      <c r="V12" s="138">
        <v>0</v>
      </c>
      <c r="W12" s="138">
        <v>0</v>
      </c>
      <c r="X12" s="137">
        <v>0</v>
      </c>
      <c r="Y12" s="138">
        <v>0</v>
      </c>
      <c r="Z12" s="138">
        <v>0</v>
      </c>
      <c r="AA12" s="137">
        <v>0</v>
      </c>
      <c r="AB12" s="138">
        <v>5</v>
      </c>
      <c r="AC12" s="137">
        <v>0</v>
      </c>
      <c r="AD12" s="137">
        <v>1</v>
      </c>
      <c r="AE12" s="137">
        <v>0</v>
      </c>
      <c r="AF12" s="138">
        <v>0</v>
      </c>
      <c r="AG12" s="137">
        <v>0</v>
      </c>
      <c r="AH12" s="137">
        <v>0</v>
      </c>
      <c r="AI12" s="137">
        <v>6</v>
      </c>
      <c r="AJ12" s="137">
        <v>0</v>
      </c>
      <c r="AK12" s="137">
        <v>0</v>
      </c>
      <c r="AL12" s="137">
        <v>0</v>
      </c>
      <c r="AM12" s="137">
        <v>1</v>
      </c>
      <c r="AN12" s="137">
        <v>0</v>
      </c>
      <c r="AO12" s="137">
        <v>0</v>
      </c>
      <c r="AP12" s="137">
        <v>0</v>
      </c>
      <c r="AQ12" s="137">
        <v>0</v>
      </c>
      <c r="AR12" s="137">
        <v>0</v>
      </c>
      <c r="AS12" s="137">
        <v>0</v>
      </c>
      <c r="AT12" s="137">
        <v>4</v>
      </c>
      <c r="AU12" s="138">
        <v>0</v>
      </c>
      <c r="AV12" s="137">
        <v>0</v>
      </c>
      <c r="AW12" s="137">
        <v>0</v>
      </c>
      <c r="AX12" s="137">
        <v>1</v>
      </c>
      <c r="AY12" s="137">
        <v>0</v>
      </c>
      <c r="AZ12" s="138">
        <v>0</v>
      </c>
      <c r="BA12" s="137">
        <v>0</v>
      </c>
      <c r="BB12" s="138">
        <v>5</v>
      </c>
      <c r="BC12" s="138">
        <v>0</v>
      </c>
      <c r="BD12" s="138">
        <v>39</v>
      </c>
      <c r="BE12" s="137">
        <v>0</v>
      </c>
      <c r="BF12" s="138">
        <v>1</v>
      </c>
      <c r="BG12" s="138">
        <v>2</v>
      </c>
      <c r="BH12" s="138">
        <v>1</v>
      </c>
      <c r="BI12" s="137">
        <v>4</v>
      </c>
      <c r="BJ12" s="138">
        <v>0</v>
      </c>
      <c r="BK12" s="137">
        <v>1</v>
      </c>
      <c r="BL12" s="137">
        <v>0</v>
      </c>
      <c r="BM12" s="138">
        <v>7</v>
      </c>
      <c r="BN12" s="137">
        <v>0</v>
      </c>
      <c r="BO12" s="137">
        <v>1</v>
      </c>
      <c r="BP12" s="138">
        <v>3</v>
      </c>
      <c r="BQ12" s="138">
        <v>5</v>
      </c>
      <c r="BR12" s="137">
        <v>2</v>
      </c>
      <c r="BS12" s="138">
        <v>1</v>
      </c>
      <c r="BT12" s="138">
        <v>5</v>
      </c>
      <c r="BU12" s="138">
        <v>5</v>
      </c>
      <c r="BV12" s="137">
        <v>0</v>
      </c>
      <c r="BW12" s="137">
        <v>1</v>
      </c>
      <c r="BX12" s="137">
        <v>0</v>
      </c>
      <c r="BY12" s="138">
        <v>2</v>
      </c>
      <c r="BZ12" s="138">
        <v>0</v>
      </c>
      <c r="CA12" s="138">
        <v>4</v>
      </c>
      <c r="CB12" s="137">
        <v>2</v>
      </c>
      <c r="CC12" s="137">
        <v>6</v>
      </c>
      <c r="CD12" s="137">
        <v>2</v>
      </c>
      <c r="CE12" s="137">
        <v>3</v>
      </c>
      <c r="CF12" s="137">
        <v>2</v>
      </c>
      <c r="CG12" s="137">
        <v>0</v>
      </c>
      <c r="CH12" s="137">
        <v>1</v>
      </c>
      <c r="CI12" s="137">
        <v>0</v>
      </c>
      <c r="CJ12" s="138">
        <v>0</v>
      </c>
      <c r="CK12" s="137">
        <v>0</v>
      </c>
      <c r="CL12" s="138">
        <v>0</v>
      </c>
      <c r="CM12" s="137">
        <v>2</v>
      </c>
      <c r="CN12" s="137">
        <v>0</v>
      </c>
      <c r="CO12" s="138">
        <v>0</v>
      </c>
      <c r="CP12" s="137">
        <v>0</v>
      </c>
      <c r="CQ12" s="138">
        <v>3</v>
      </c>
      <c r="CR12" s="137">
        <v>0</v>
      </c>
      <c r="CS12" s="137">
        <v>0</v>
      </c>
      <c r="CT12" s="137">
        <v>0</v>
      </c>
      <c r="CU12" s="138">
        <v>2</v>
      </c>
      <c r="CV12" s="138">
        <v>6</v>
      </c>
      <c r="CW12" s="137">
        <v>0</v>
      </c>
      <c r="CX12" s="137">
        <v>0</v>
      </c>
      <c r="CY12" s="138">
        <v>3</v>
      </c>
      <c r="CZ12" s="137">
        <v>0</v>
      </c>
      <c r="DA12" s="137">
        <v>0</v>
      </c>
      <c r="DB12" s="137">
        <v>0</v>
      </c>
      <c r="DC12" s="138">
        <v>15</v>
      </c>
      <c r="DD12" s="138">
        <v>1</v>
      </c>
      <c r="DE12" s="137">
        <v>0</v>
      </c>
      <c r="DF12" s="137">
        <v>0</v>
      </c>
      <c r="DG12" s="137">
        <v>0</v>
      </c>
      <c r="DH12" s="138">
        <v>4</v>
      </c>
      <c r="DI12" s="137">
        <v>0</v>
      </c>
      <c r="DJ12" s="137">
        <v>0</v>
      </c>
      <c r="DK12" s="137">
        <v>0</v>
      </c>
      <c r="DL12" s="137">
        <v>0</v>
      </c>
      <c r="DM12" s="138">
        <v>5</v>
      </c>
      <c r="DN12" s="137">
        <v>0</v>
      </c>
      <c r="DO12" s="138">
        <v>4</v>
      </c>
      <c r="DP12" s="137">
        <v>0</v>
      </c>
      <c r="DQ12" s="137">
        <v>0</v>
      </c>
      <c r="DR12" s="137">
        <v>0</v>
      </c>
      <c r="DS12" s="137">
        <v>0</v>
      </c>
      <c r="DT12" s="137">
        <v>0</v>
      </c>
      <c r="DU12" s="138">
        <v>1</v>
      </c>
      <c r="DV12" s="138">
        <v>3</v>
      </c>
      <c r="DW12" s="137">
        <v>0</v>
      </c>
      <c r="DX12" s="137">
        <v>0</v>
      </c>
      <c r="DY12" s="138">
        <v>1</v>
      </c>
      <c r="DZ12" s="137">
        <v>0</v>
      </c>
      <c r="EA12" s="137">
        <v>0</v>
      </c>
      <c r="EB12" s="137"/>
    </row>
    <row r="13" spans="1:132" ht="18.600000000000001">
      <c r="A13" s="135" t="s">
        <v>104</v>
      </c>
      <c r="B13" s="136">
        <v>2</v>
      </c>
      <c r="C13" s="138">
        <v>0</v>
      </c>
      <c r="D13" s="138">
        <v>26</v>
      </c>
      <c r="E13" s="138">
        <v>0</v>
      </c>
      <c r="F13" s="138">
        <v>0</v>
      </c>
      <c r="G13" s="137">
        <v>0</v>
      </c>
      <c r="H13" s="137">
        <v>0</v>
      </c>
      <c r="I13" s="138">
        <v>32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8">
        <v>0</v>
      </c>
      <c r="P13" s="137">
        <v>0</v>
      </c>
      <c r="Q13" s="137">
        <v>0</v>
      </c>
      <c r="R13" s="138">
        <v>20</v>
      </c>
      <c r="S13" s="137">
        <v>0</v>
      </c>
      <c r="T13" s="138">
        <v>0</v>
      </c>
      <c r="U13" s="138">
        <v>2</v>
      </c>
      <c r="V13" s="138">
        <v>3</v>
      </c>
      <c r="W13" s="138">
        <v>2</v>
      </c>
      <c r="X13" s="138">
        <v>0</v>
      </c>
      <c r="Y13" s="138">
        <v>0</v>
      </c>
      <c r="Z13" s="138">
        <v>0</v>
      </c>
      <c r="AA13" s="137">
        <v>0</v>
      </c>
      <c r="AB13" s="138">
        <v>6</v>
      </c>
      <c r="AC13" s="137">
        <v>2</v>
      </c>
      <c r="AD13" s="137">
        <v>1</v>
      </c>
      <c r="AE13" s="137">
        <v>1</v>
      </c>
      <c r="AF13" s="137">
        <v>6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1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8">
        <v>5</v>
      </c>
      <c r="AU13" s="137">
        <v>1</v>
      </c>
      <c r="AV13" s="138">
        <v>0</v>
      </c>
      <c r="AW13" s="138">
        <v>1</v>
      </c>
      <c r="AX13" s="137">
        <v>0</v>
      </c>
      <c r="AY13" s="138">
        <v>0</v>
      </c>
      <c r="AZ13" s="138">
        <v>0</v>
      </c>
      <c r="BA13" s="137">
        <v>0</v>
      </c>
      <c r="BB13" s="138">
        <v>5</v>
      </c>
      <c r="BC13" s="137">
        <v>0</v>
      </c>
      <c r="BD13" s="138">
        <v>24</v>
      </c>
      <c r="BE13" s="137">
        <v>0</v>
      </c>
      <c r="BF13" s="138">
        <v>1</v>
      </c>
      <c r="BG13" s="138">
        <v>4</v>
      </c>
      <c r="BH13" s="138">
        <v>4</v>
      </c>
      <c r="BI13" s="138">
        <v>5</v>
      </c>
      <c r="BJ13" s="138">
        <v>0</v>
      </c>
      <c r="BK13" s="138">
        <v>2</v>
      </c>
      <c r="BL13" s="137">
        <v>0</v>
      </c>
      <c r="BM13" s="138">
        <v>11</v>
      </c>
      <c r="BN13" s="137">
        <v>0</v>
      </c>
      <c r="BO13" s="138">
        <v>0</v>
      </c>
      <c r="BP13" s="138">
        <v>4</v>
      </c>
      <c r="BQ13" s="138">
        <v>5</v>
      </c>
      <c r="BR13" s="138">
        <v>3</v>
      </c>
      <c r="BS13" s="138">
        <v>2</v>
      </c>
      <c r="BT13" s="138">
        <v>1</v>
      </c>
      <c r="BU13" s="138">
        <v>5</v>
      </c>
      <c r="BV13" s="137">
        <v>0</v>
      </c>
      <c r="BW13" s="137">
        <v>0</v>
      </c>
      <c r="BX13" s="137">
        <v>0</v>
      </c>
      <c r="BY13" s="138">
        <v>7</v>
      </c>
      <c r="BZ13" s="137">
        <v>0</v>
      </c>
      <c r="CA13" s="138">
        <v>4</v>
      </c>
      <c r="CB13" s="137">
        <v>2</v>
      </c>
      <c r="CC13" s="138">
        <v>0</v>
      </c>
      <c r="CD13" s="137">
        <v>1</v>
      </c>
      <c r="CE13" s="137">
        <v>1</v>
      </c>
      <c r="CF13" s="138">
        <v>0</v>
      </c>
      <c r="CG13" s="137">
        <v>2</v>
      </c>
      <c r="CH13" s="138">
        <v>0</v>
      </c>
      <c r="CI13" s="137">
        <v>2</v>
      </c>
      <c r="CJ13" s="137">
        <v>5</v>
      </c>
      <c r="CK13" s="137">
        <v>0</v>
      </c>
      <c r="CL13" s="137">
        <v>1</v>
      </c>
      <c r="CM13" s="138">
        <v>1</v>
      </c>
      <c r="CN13" s="137">
        <v>1</v>
      </c>
      <c r="CO13" s="137">
        <v>0</v>
      </c>
      <c r="CP13" s="137">
        <v>0</v>
      </c>
      <c r="CQ13" s="138">
        <v>4</v>
      </c>
      <c r="CR13" s="138">
        <v>2</v>
      </c>
      <c r="CS13" s="138">
        <v>2</v>
      </c>
      <c r="CT13" s="138">
        <v>1</v>
      </c>
      <c r="CU13" s="138">
        <v>3</v>
      </c>
      <c r="CV13" s="138">
        <v>1</v>
      </c>
      <c r="CW13" s="137">
        <v>0</v>
      </c>
      <c r="CX13" s="137">
        <v>0</v>
      </c>
      <c r="CY13" s="138">
        <v>3</v>
      </c>
      <c r="CZ13" s="138">
        <v>1</v>
      </c>
      <c r="DA13" s="137">
        <v>0</v>
      </c>
      <c r="DB13" s="138">
        <v>1</v>
      </c>
      <c r="DC13" s="138">
        <v>2</v>
      </c>
      <c r="DD13" s="138">
        <v>1</v>
      </c>
      <c r="DE13" s="138">
        <v>1</v>
      </c>
      <c r="DF13" s="138">
        <v>1</v>
      </c>
      <c r="DG13" s="137">
        <v>0</v>
      </c>
      <c r="DH13" s="138">
        <v>5</v>
      </c>
      <c r="DI13" s="138">
        <v>2</v>
      </c>
      <c r="DJ13" s="138">
        <v>1</v>
      </c>
      <c r="DK13" s="137">
        <v>0</v>
      </c>
      <c r="DL13" s="138">
        <v>1</v>
      </c>
      <c r="DM13" s="138">
        <v>1</v>
      </c>
      <c r="DN13" s="137">
        <v>0</v>
      </c>
      <c r="DO13" s="138">
        <v>1</v>
      </c>
      <c r="DP13" s="138">
        <v>-26</v>
      </c>
      <c r="DQ13" s="138">
        <v>26</v>
      </c>
      <c r="DR13" s="137">
        <v>0</v>
      </c>
      <c r="DS13" s="138">
        <v>3</v>
      </c>
      <c r="DT13" s="138">
        <v>3</v>
      </c>
      <c r="DU13" s="137">
        <v>0</v>
      </c>
      <c r="DV13" s="138">
        <v>2</v>
      </c>
      <c r="DW13" s="138">
        <v>1</v>
      </c>
      <c r="DX13" s="137">
        <v>0</v>
      </c>
      <c r="DY13" s="138">
        <v>2</v>
      </c>
      <c r="DZ13" s="137">
        <v>0</v>
      </c>
      <c r="EA13" s="138">
        <v>1</v>
      </c>
      <c r="EB13" s="137"/>
    </row>
    <row r="14" spans="1:132" ht="18.600000000000001">
      <c r="A14" s="135" t="s">
        <v>194</v>
      </c>
      <c r="B14" s="136">
        <v>1</v>
      </c>
      <c r="C14" s="137">
        <v>0</v>
      </c>
      <c r="D14" s="138">
        <v>26</v>
      </c>
      <c r="E14" s="137">
        <v>0</v>
      </c>
      <c r="F14" s="137">
        <v>0</v>
      </c>
      <c r="G14" s="137">
        <v>0</v>
      </c>
      <c r="H14" s="137">
        <v>0</v>
      </c>
      <c r="I14" s="138">
        <v>31</v>
      </c>
      <c r="J14" s="137">
        <v>1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  <c r="P14" s="137">
        <v>0</v>
      </c>
      <c r="Q14" s="137">
        <v>0</v>
      </c>
      <c r="R14" s="137">
        <v>26</v>
      </c>
      <c r="S14" s="137">
        <v>0</v>
      </c>
      <c r="T14" s="137">
        <v>0</v>
      </c>
      <c r="U14" s="138">
        <v>2</v>
      </c>
      <c r="V14" s="138">
        <v>0</v>
      </c>
      <c r="W14" s="138">
        <v>1</v>
      </c>
      <c r="X14" s="137">
        <v>0</v>
      </c>
      <c r="Y14" s="138">
        <v>1</v>
      </c>
      <c r="Z14" s="137">
        <v>0</v>
      </c>
      <c r="AA14" s="137">
        <v>0</v>
      </c>
      <c r="AB14" s="138">
        <v>6</v>
      </c>
      <c r="AC14" s="138">
        <v>0</v>
      </c>
      <c r="AD14" s="137">
        <v>0</v>
      </c>
      <c r="AE14" s="138">
        <v>0</v>
      </c>
      <c r="AF14" s="138">
        <v>4</v>
      </c>
      <c r="AG14" s="137">
        <v>0</v>
      </c>
      <c r="AH14" s="137">
        <v>0</v>
      </c>
      <c r="AI14" s="138">
        <v>0</v>
      </c>
      <c r="AJ14" s="138">
        <v>0</v>
      </c>
      <c r="AK14" s="138">
        <v>0</v>
      </c>
      <c r="AL14" s="138">
        <v>0</v>
      </c>
      <c r="AM14" s="138">
        <v>1</v>
      </c>
      <c r="AN14" s="138">
        <v>0</v>
      </c>
      <c r="AO14" s="138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3</v>
      </c>
      <c r="AU14" s="137">
        <v>1</v>
      </c>
      <c r="AV14" s="138">
        <v>0</v>
      </c>
      <c r="AW14" s="138">
        <v>0</v>
      </c>
      <c r="AX14" s="138">
        <v>0</v>
      </c>
      <c r="AY14" s="138">
        <v>1</v>
      </c>
      <c r="AZ14" s="138">
        <v>0</v>
      </c>
      <c r="BA14" s="137">
        <v>0</v>
      </c>
      <c r="BB14" s="138">
        <v>3</v>
      </c>
      <c r="BC14" s="137">
        <v>0</v>
      </c>
      <c r="BD14" s="138">
        <v>39</v>
      </c>
      <c r="BE14" s="137">
        <v>0</v>
      </c>
      <c r="BF14" s="138">
        <v>0</v>
      </c>
      <c r="BG14" s="138">
        <v>0</v>
      </c>
      <c r="BH14" s="138">
        <v>2</v>
      </c>
      <c r="BI14" s="138">
        <v>0</v>
      </c>
      <c r="BJ14" s="138">
        <v>0</v>
      </c>
      <c r="BK14" s="138">
        <v>0</v>
      </c>
      <c r="BL14" s="138">
        <v>0</v>
      </c>
      <c r="BM14" s="138">
        <v>8</v>
      </c>
      <c r="BN14" s="137">
        <v>0</v>
      </c>
      <c r="BO14" s="138">
        <v>0</v>
      </c>
      <c r="BP14" s="138">
        <v>3</v>
      </c>
      <c r="BQ14" s="138">
        <v>1</v>
      </c>
      <c r="BR14" s="138">
        <v>1</v>
      </c>
      <c r="BS14" s="138">
        <v>4</v>
      </c>
      <c r="BT14" s="138">
        <v>4</v>
      </c>
      <c r="BU14" s="138">
        <v>4</v>
      </c>
      <c r="BV14" s="137">
        <v>0</v>
      </c>
      <c r="BW14" s="138">
        <v>0</v>
      </c>
      <c r="BX14" s="137">
        <v>0</v>
      </c>
      <c r="BY14" s="138">
        <v>0</v>
      </c>
      <c r="BZ14" s="137">
        <v>0</v>
      </c>
      <c r="CA14" s="138">
        <v>0</v>
      </c>
      <c r="CB14" s="138">
        <v>0</v>
      </c>
      <c r="CC14" s="138">
        <v>0</v>
      </c>
      <c r="CD14" s="138">
        <v>0</v>
      </c>
      <c r="CE14" s="138">
        <v>0</v>
      </c>
      <c r="CF14" s="137">
        <v>0</v>
      </c>
      <c r="CG14" s="138">
        <v>1</v>
      </c>
      <c r="CH14" s="137">
        <v>1</v>
      </c>
      <c r="CI14" s="138">
        <v>0</v>
      </c>
      <c r="CJ14" s="138">
        <v>0</v>
      </c>
      <c r="CK14" s="137">
        <v>0</v>
      </c>
      <c r="CL14" s="138">
        <v>0</v>
      </c>
      <c r="CM14" s="138">
        <v>1</v>
      </c>
      <c r="CN14" s="138">
        <v>0</v>
      </c>
      <c r="CO14" s="137">
        <v>0</v>
      </c>
      <c r="CP14" s="137">
        <v>0</v>
      </c>
      <c r="CQ14" s="138">
        <v>2</v>
      </c>
      <c r="CR14" s="137">
        <v>0</v>
      </c>
      <c r="CS14" s="137">
        <v>0</v>
      </c>
      <c r="CT14" s="137">
        <v>0</v>
      </c>
      <c r="CU14" s="137">
        <v>0</v>
      </c>
      <c r="CV14" s="138">
        <v>2</v>
      </c>
      <c r="CW14" s="137">
        <v>0</v>
      </c>
      <c r="CX14" s="137">
        <v>0</v>
      </c>
      <c r="CY14" s="138">
        <v>1</v>
      </c>
      <c r="CZ14" s="137">
        <v>0</v>
      </c>
      <c r="DA14" s="137">
        <v>0</v>
      </c>
      <c r="DB14" s="138">
        <v>1</v>
      </c>
      <c r="DC14" s="137">
        <v>0</v>
      </c>
      <c r="DD14" s="137">
        <v>0</v>
      </c>
      <c r="DE14" s="138">
        <v>1</v>
      </c>
      <c r="DF14" s="137">
        <v>0</v>
      </c>
      <c r="DG14" s="138">
        <v>3</v>
      </c>
      <c r="DH14" s="138">
        <v>1</v>
      </c>
      <c r="DI14" s="137">
        <v>0</v>
      </c>
      <c r="DJ14" s="138">
        <v>2</v>
      </c>
      <c r="DK14" s="138">
        <v>1</v>
      </c>
      <c r="DL14" s="138">
        <v>6</v>
      </c>
      <c r="DM14" s="138">
        <v>2</v>
      </c>
      <c r="DN14" s="138">
        <v>4</v>
      </c>
      <c r="DO14" s="138">
        <v>5</v>
      </c>
      <c r="DP14" s="138">
        <v>-25</v>
      </c>
      <c r="DQ14" s="138">
        <v>27</v>
      </c>
      <c r="DR14" s="137">
        <v>0</v>
      </c>
      <c r="DS14" s="138">
        <v>3</v>
      </c>
      <c r="DT14" s="137">
        <v>0</v>
      </c>
      <c r="DU14" s="138">
        <v>3</v>
      </c>
      <c r="DV14" s="137">
        <v>0</v>
      </c>
      <c r="DW14" s="137">
        <v>0</v>
      </c>
      <c r="DX14" s="138">
        <v>1</v>
      </c>
      <c r="DY14" s="138">
        <v>1</v>
      </c>
      <c r="DZ14" s="137">
        <v>0</v>
      </c>
      <c r="EA14" s="138">
        <v>3</v>
      </c>
      <c r="EB14" s="137"/>
    </row>
    <row r="15" spans="1:132" ht="18.600000000000001">
      <c r="A15" s="135" t="s">
        <v>350</v>
      </c>
      <c r="B15" s="136">
        <v>2</v>
      </c>
      <c r="C15" s="137">
        <v>0</v>
      </c>
      <c r="D15" s="138">
        <v>26</v>
      </c>
      <c r="E15" s="138">
        <v>0</v>
      </c>
      <c r="F15" s="138">
        <v>0</v>
      </c>
      <c r="G15" s="137">
        <v>0</v>
      </c>
      <c r="H15" s="137">
        <v>0</v>
      </c>
      <c r="I15" s="138">
        <v>23</v>
      </c>
      <c r="J15" s="138">
        <v>0</v>
      </c>
      <c r="K15" s="138">
        <v>1</v>
      </c>
      <c r="L15" s="137">
        <v>4</v>
      </c>
      <c r="M15" s="138">
        <v>1</v>
      </c>
      <c r="N15" s="137">
        <v>0</v>
      </c>
      <c r="O15" s="138">
        <v>2</v>
      </c>
      <c r="P15" s="138">
        <v>0</v>
      </c>
      <c r="Q15" s="137">
        <v>0</v>
      </c>
      <c r="R15" s="137">
        <v>19</v>
      </c>
      <c r="S15" s="137">
        <v>0</v>
      </c>
      <c r="T15" s="137">
        <v>0</v>
      </c>
      <c r="U15" s="137">
        <v>0</v>
      </c>
      <c r="V15" s="137">
        <v>3</v>
      </c>
      <c r="W15" s="137">
        <v>2</v>
      </c>
      <c r="X15" s="137">
        <v>1</v>
      </c>
      <c r="Y15" s="138">
        <v>0</v>
      </c>
      <c r="Z15" s="137">
        <v>0</v>
      </c>
      <c r="AA15" s="137">
        <v>0</v>
      </c>
      <c r="AB15" s="138">
        <v>5</v>
      </c>
      <c r="AC15" s="137">
        <v>0</v>
      </c>
      <c r="AD15" s="137">
        <v>0</v>
      </c>
      <c r="AE15" s="137">
        <v>2</v>
      </c>
      <c r="AF15" s="137">
        <v>6</v>
      </c>
      <c r="AG15" s="137">
        <v>0</v>
      </c>
      <c r="AH15" s="137">
        <v>0</v>
      </c>
      <c r="AI15" s="137">
        <v>0</v>
      </c>
      <c r="AJ15" s="137">
        <v>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1</v>
      </c>
      <c r="AU15" s="137">
        <v>0</v>
      </c>
      <c r="AV15" s="137">
        <v>1</v>
      </c>
      <c r="AW15" s="138">
        <v>1</v>
      </c>
      <c r="AX15" s="138">
        <v>0</v>
      </c>
      <c r="AY15" s="137">
        <v>0</v>
      </c>
      <c r="AZ15" s="138">
        <v>2</v>
      </c>
      <c r="BA15" s="138">
        <v>0</v>
      </c>
      <c r="BB15" s="138">
        <v>5</v>
      </c>
      <c r="BC15" s="137">
        <v>0</v>
      </c>
      <c r="BD15" s="138">
        <v>24</v>
      </c>
      <c r="BE15" s="137">
        <v>0</v>
      </c>
      <c r="BF15" s="138">
        <v>0</v>
      </c>
      <c r="BG15" s="138">
        <v>2</v>
      </c>
      <c r="BH15" s="138">
        <v>2</v>
      </c>
      <c r="BI15" s="138">
        <v>2</v>
      </c>
      <c r="BJ15" s="138">
        <v>2</v>
      </c>
      <c r="BK15" s="138">
        <v>1</v>
      </c>
      <c r="BL15" s="137">
        <v>0</v>
      </c>
      <c r="BM15" s="138">
        <v>15</v>
      </c>
      <c r="BN15" s="137">
        <v>0</v>
      </c>
      <c r="BO15" s="137">
        <v>1</v>
      </c>
      <c r="BP15" s="138">
        <v>1</v>
      </c>
      <c r="BQ15" s="137">
        <v>1</v>
      </c>
      <c r="BR15" s="137">
        <v>6</v>
      </c>
      <c r="BS15" s="138">
        <v>1</v>
      </c>
      <c r="BT15" s="138">
        <v>2</v>
      </c>
      <c r="BU15" s="138">
        <v>3</v>
      </c>
      <c r="BV15" s="137">
        <v>0</v>
      </c>
      <c r="BW15" s="138">
        <v>0</v>
      </c>
      <c r="BX15" s="137">
        <v>0</v>
      </c>
      <c r="BY15" s="137">
        <v>1</v>
      </c>
      <c r="BZ15" s="137">
        <v>0</v>
      </c>
      <c r="CA15" s="138">
        <v>0</v>
      </c>
      <c r="CB15" s="138">
        <v>0</v>
      </c>
      <c r="CC15" s="138">
        <v>0</v>
      </c>
      <c r="CD15" s="137">
        <v>0</v>
      </c>
      <c r="CE15" s="137">
        <v>0</v>
      </c>
      <c r="CF15" s="137">
        <v>0</v>
      </c>
      <c r="CG15" s="138">
        <v>0</v>
      </c>
      <c r="CH15" s="138">
        <v>0</v>
      </c>
      <c r="CI15" s="137">
        <v>2</v>
      </c>
      <c r="CJ15" s="137">
        <v>10</v>
      </c>
      <c r="CK15" s="137">
        <v>1</v>
      </c>
      <c r="CL15" s="137">
        <v>4</v>
      </c>
      <c r="CM15" s="138">
        <v>4</v>
      </c>
      <c r="CN15" s="137">
        <v>0</v>
      </c>
      <c r="CO15" s="137">
        <v>3</v>
      </c>
      <c r="CP15" s="137">
        <v>0</v>
      </c>
      <c r="CQ15" s="138">
        <v>3</v>
      </c>
      <c r="CR15" s="137">
        <v>0</v>
      </c>
      <c r="CS15" s="137">
        <v>0</v>
      </c>
      <c r="CT15" s="137">
        <v>0</v>
      </c>
      <c r="CU15" s="137">
        <v>0</v>
      </c>
      <c r="CV15" s="138">
        <v>10</v>
      </c>
      <c r="CW15" s="137">
        <v>0</v>
      </c>
      <c r="CX15" s="137">
        <v>0</v>
      </c>
      <c r="CY15" s="138">
        <v>2</v>
      </c>
      <c r="CZ15" s="138">
        <v>2</v>
      </c>
      <c r="DA15" s="137">
        <v>0</v>
      </c>
      <c r="DB15" s="137">
        <v>0</v>
      </c>
      <c r="DC15" s="137">
        <v>0</v>
      </c>
      <c r="DD15" s="137">
        <v>0</v>
      </c>
      <c r="DE15" s="137">
        <v>0</v>
      </c>
      <c r="DF15" s="137">
        <v>0</v>
      </c>
      <c r="DG15" s="137">
        <v>0</v>
      </c>
      <c r="DH15" s="138">
        <v>2</v>
      </c>
      <c r="DI15" s="137">
        <v>0</v>
      </c>
      <c r="DJ15" s="138">
        <v>2</v>
      </c>
      <c r="DK15" s="137">
        <v>0</v>
      </c>
      <c r="DL15" s="137">
        <v>0</v>
      </c>
      <c r="DM15" s="138">
        <v>1</v>
      </c>
      <c r="DN15" s="138">
        <v>3</v>
      </c>
      <c r="DO15" s="138">
        <v>1</v>
      </c>
      <c r="DP15" s="138">
        <v>-24</v>
      </c>
      <c r="DQ15" s="138">
        <v>26</v>
      </c>
      <c r="DR15" s="137">
        <v>0</v>
      </c>
      <c r="DS15" s="137">
        <v>0</v>
      </c>
      <c r="DT15" s="138">
        <v>1</v>
      </c>
      <c r="DU15" s="138">
        <v>1</v>
      </c>
      <c r="DV15" s="137">
        <v>0</v>
      </c>
      <c r="DW15" s="137">
        <v>0</v>
      </c>
      <c r="DX15" s="137">
        <v>0</v>
      </c>
      <c r="DY15" s="137">
        <v>0</v>
      </c>
      <c r="DZ15" s="137">
        <v>0</v>
      </c>
      <c r="EA15" s="137">
        <v>0</v>
      </c>
      <c r="EB15" s="137"/>
    </row>
    <row r="16" spans="1:132" ht="18.600000000000001">
      <c r="A16" s="135" t="s">
        <v>110</v>
      </c>
      <c r="B16" s="136">
        <v>1</v>
      </c>
      <c r="C16" s="138">
        <v>0</v>
      </c>
      <c r="D16" s="138">
        <v>26</v>
      </c>
      <c r="E16" s="138">
        <v>0</v>
      </c>
      <c r="F16" s="138">
        <v>0</v>
      </c>
      <c r="G16" s="137">
        <v>0</v>
      </c>
      <c r="H16" s="137">
        <v>0</v>
      </c>
      <c r="I16" s="138">
        <v>32</v>
      </c>
      <c r="J16" s="137">
        <v>0</v>
      </c>
      <c r="K16" s="137">
        <v>0</v>
      </c>
      <c r="L16" s="137">
        <v>0</v>
      </c>
      <c r="M16" s="137">
        <v>0</v>
      </c>
      <c r="N16" s="138">
        <v>0</v>
      </c>
      <c r="O16" s="138">
        <v>0</v>
      </c>
      <c r="P16" s="138">
        <v>0</v>
      </c>
      <c r="Q16" s="137">
        <v>0</v>
      </c>
      <c r="R16" s="138">
        <v>28</v>
      </c>
      <c r="S16" s="138">
        <v>0</v>
      </c>
      <c r="T16" s="138">
        <v>2</v>
      </c>
      <c r="U16" s="138">
        <v>1</v>
      </c>
      <c r="V16" s="138">
        <v>1</v>
      </c>
      <c r="W16" s="138">
        <v>0</v>
      </c>
      <c r="X16" s="137">
        <v>0</v>
      </c>
      <c r="Y16" s="137">
        <v>0</v>
      </c>
      <c r="Z16" s="137">
        <v>0</v>
      </c>
      <c r="AA16" s="137">
        <v>0</v>
      </c>
      <c r="AB16" s="138">
        <v>6</v>
      </c>
      <c r="AC16" s="137">
        <v>0</v>
      </c>
      <c r="AD16" s="137">
        <v>0</v>
      </c>
      <c r="AE16" s="138">
        <v>0</v>
      </c>
      <c r="AF16" s="138">
        <v>5</v>
      </c>
      <c r="AG16" s="137">
        <v>0</v>
      </c>
      <c r="AH16" s="137">
        <v>0</v>
      </c>
      <c r="AI16" s="138">
        <v>0</v>
      </c>
      <c r="AJ16" s="137">
        <v>0</v>
      </c>
      <c r="AK16" s="137">
        <v>1</v>
      </c>
      <c r="AL16" s="137">
        <v>0</v>
      </c>
      <c r="AM16" s="137">
        <v>0</v>
      </c>
      <c r="AN16" s="137">
        <v>1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8">
        <v>4</v>
      </c>
      <c r="AU16" s="138">
        <v>0</v>
      </c>
      <c r="AV16" s="138">
        <v>0</v>
      </c>
      <c r="AW16" s="137">
        <v>0</v>
      </c>
      <c r="AX16" s="137">
        <v>0</v>
      </c>
      <c r="AY16" s="138">
        <v>0</v>
      </c>
      <c r="AZ16" s="138">
        <v>0</v>
      </c>
      <c r="BA16" s="137">
        <v>0</v>
      </c>
      <c r="BB16" s="138">
        <v>5</v>
      </c>
      <c r="BC16" s="137">
        <v>0</v>
      </c>
      <c r="BD16" s="138">
        <v>39</v>
      </c>
      <c r="BE16" s="137">
        <v>1</v>
      </c>
      <c r="BF16" s="138">
        <v>0</v>
      </c>
      <c r="BG16" s="138">
        <v>2</v>
      </c>
      <c r="BH16" s="138">
        <v>1</v>
      </c>
      <c r="BI16" s="137">
        <v>4</v>
      </c>
      <c r="BJ16" s="137">
        <v>0</v>
      </c>
      <c r="BK16" s="137">
        <v>1</v>
      </c>
      <c r="BL16" s="137">
        <v>0</v>
      </c>
      <c r="BM16" s="138">
        <v>7</v>
      </c>
      <c r="BN16" s="137">
        <v>0</v>
      </c>
      <c r="BO16" s="137">
        <v>1</v>
      </c>
      <c r="BP16" s="138">
        <v>3</v>
      </c>
      <c r="BQ16" s="138">
        <v>4</v>
      </c>
      <c r="BR16" s="138">
        <v>1</v>
      </c>
      <c r="BS16" s="137">
        <v>0</v>
      </c>
      <c r="BT16" s="138">
        <v>3</v>
      </c>
      <c r="BU16" s="138">
        <v>3</v>
      </c>
      <c r="BV16" s="137">
        <v>0</v>
      </c>
      <c r="BW16" s="137">
        <v>0</v>
      </c>
      <c r="BX16" s="137">
        <v>0</v>
      </c>
      <c r="BY16" s="138">
        <v>16</v>
      </c>
      <c r="BZ16" s="137">
        <v>0</v>
      </c>
      <c r="CA16" s="138">
        <v>1</v>
      </c>
      <c r="CB16" s="138">
        <v>0</v>
      </c>
      <c r="CC16" s="137">
        <v>1</v>
      </c>
      <c r="CD16" s="138">
        <v>0</v>
      </c>
      <c r="CE16" s="138">
        <v>0</v>
      </c>
      <c r="CF16" s="137">
        <v>0</v>
      </c>
      <c r="CG16" s="137">
        <v>0</v>
      </c>
      <c r="CH16" s="137">
        <v>0</v>
      </c>
      <c r="CI16" s="138">
        <v>0</v>
      </c>
      <c r="CJ16" s="138">
        <v>7</v>
      </c>
      <c r="CK16" s="138">
        <v>0</v>
      </c>
      <c r="CL16" s="138">
        <v>2</v>
      </c>
      <c r="CM16" s="138">
        <v>0</v>
      </c>
      <c r="CN16" s="137">
        <v>0</v>
      </c>
      <c r="CO16" s="138">
        <v>2</v>
      </c>
      <c r="CP16" s="137">
        <v>0</v>
      </c>
      <c r="CQ16" s="138">
        <v>1</v>
      </c>
      <c r="CR16" s="137">
        <v>0</v>
      </c>
      <c r="CS16" s="137">
        <v>0</v>
      </c>
      <c r="CT16" s="137">
        <v>0</v>
      </c>
      <c r="CU16" s="137">
        <v>0</v>
      </c>
      <c r="CV16" s="137">
        <v>0</v>
      </c>
      <c r="CW16" s="137">
        <v>0</v>
      </c>
      <c r="CX16" s="137">
        <v>0</v>
      </c>
      <c r="CY16" s="137">
        <v>0</v>
      </c>
      <c r="CZ16" s="137">
        <v>0</v>
      </c>
      <c r="DA16" s="137">
        <v>0</v>
      </c>
      <c r="DB16" s="137">
        <v>0</v>
      </c>
      <c r="DC16" s="137">
        <v>0</v>
      </c>
      <c r="DD16" s="137">
        <v>0</v>
      </c>
      <c r="DE16" s="137">
        <v>0</v>
      </c>
      <c r="DF16" s="137">
        <v>0</v>
      </c>
      <c r="DG16" s="137">
        <v>0</v>
      </c>
      <c r="DH16" s="137">
        <v>0</v>
      </c>
      <c r="DI16" s="137">
        <v>0</v>
      </c>
      <c r="DJ16" s="138">
        <v>1</v>
      </c>
      <c r="DK16" s="138">
        <v>2</v>
      </c>
      <c r="DL16" s="138">
        <v>7</v>
      </c>
      <c r="DM16" s="138">
        <v>2</v>
      </c>
      <c r="DN16" s="137">
        <v>0</v>
      </c>
      <c r="DO16" s="137">
        <v>0</v>
      </c>
      <c r="DP16" s="138">
        <v>-24</v>
      </c>
      <c r="DQ16" s="138">
        <v>29</v>
      </c>
      <c r="DR16" s="137">
        <v>0</v>
      </c>
      <c r="DS16" s="138">
        <v>4</v>
      </c>
      <c r="DT16" s="138">
        <v>9</v>
      </c>
      <c r="DU16" s="138">
        <v>2</v>
      </c>
      <c r="DV16" s="137">
        <v>0</v>
      </c>
      <c r="DW16" s="137">
        <v>0</v>
      </c>
      <c r="DX16" s="137">
        <v>0</v>
      </c>
      <c r="DY16" s="137">
        <v>0</v>
      </c>
      <c r="DZ16" s="137">
        <v>0</v>
      </c>
      <c r="EA16" s="137">
        <v>0</v>
      </c>
      <c r="EB16" s="137"/>
    </row>
    <row r="17" spans="1:132" ht="18.600000000000001">
      <c r="A17" s="135" t="s">
        <v>194</v>
      </c>
      <c r="B17" s="136">
        <v>1</v>
      </c>
      <c r="C17" s="137">
        <v>0</v>
      </c>
      <c r="D17" s="137">
        <v>26</v>
      </c>
      <c r="E17" s="137">
        <v>0</v>
      </c>
      <c r="F17" s="137">
        <v>0</v>
      </c>
      <c r="G17" s="137">
        <v>0</v>
      </c>
      <c r="H17" s="137">
        <v>0</v>
      </c>
      <c r="I17" s="137">
        <v>31</v>
      </c>
      <c r="J17" s="137">
        <v>1</v>
      </c>
      <c r="K17" s="137">
        <v>0</v>
      </c>
      <c r="L17" s="137">
        <v>0</v>
      </c>
      <c r="M17" s="137">
        <v>0</v>
      </c>
      <c r="N17" s="137">
        <v>0</v>
      </c>
      <c r="O17" s="137">
        <v>0</v>
      </c>
      <c r="P17" s="137">
        <v>0</v>
      </c>
      <c r="Q17" s="137">
        <v>0</v>
      </c>
      <c r="R17" s="137">
        <v>26</v>
      </c>
      <c r="S17" s="137">
        <v>0</v>
      </c>
      <c r="T17" s="137">
        <v>0</v>
      </c>
      <c r="U17" s="137">
        <v>2</v>
      </c>
      <c r="V17" s="137">
        <v>0</v>
      </c>
      <c r="W17" s="137">
        <v>1</v>
      </c>
      <c r="X17" s="137">
        <v>0</v>
      </c>
      <c r="Y17" s="138">
        <v>1</v>
      </c>
      <c r="Z17" s="137">
        <v>0</v>
      </c>
      <c r="AA17" s="137">
        <v>0</v>
      </c>
      <c r="AB17" s="138">
        <v>6</v>
      </c>
      <c r="AC17" s="137">
        <v>0</v>
      </c>
      <c r="AD17" s="137">
        <v>0</v>
      </c>
      <c r="AE17" s="137">
        <v>0</v>
      </c>
      <c r="AF17" s="137">
        <v>4</v>
      </c>
      <c r="AG17" s="137">
        <v>0</v>
      </c>
      <c r="AH17" s="137">
        <v>0</v>
      </c>
      <c r="AI17" s="137">
        <v>0</v>
      </c>
      <c r="AJ17" s="137">
        <v>0</v>
      </c>
      <c r="AK17" s="138">
        <v>0</v>
      </c>
      <c r="AL17" s="137">
        <v>0</v>
      </c>
      <c r="AM17" s="137">
        <v>1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3</v>
      </c>
      <c r="AU17" s="137">
        <v>1</v>
      </c>
      <c r="AV17" s="137">
        <v>0</v>
      </c>
      <c r="AW17" s="137">
        <v>0</v>
      </c>
      <c r="AX17" s="137">
        <v>0</v>
      </c>
      <c r="AY17" s="137">
        <v>1</v>
      </c>
      <c r="AZ17" s="138">
        <v>0</v>
      </c>
      <c r="BA17" s="137">
        <v>0</v>
      </c>
      <c r="BB17" s="138">
        <v>3</v>
      </c>
      <c r="BC17" s="138">
        <v>0</v>
      </c>
      <c r="BD17" s="138">
        <v>39</v>
      </c>
      <c r="BE17" s="138">
        <v>0</v>
      </c>
      <c r="BF17" s="138">
        <v>0</v>
      </c>
      <c r="BG17" s="138">
        <v>0</v>
      </c>
      <c r="BH17" s="138">
        <v>2</v>
      </c>
      <c r="BI17" s="137">
        <v>0</v>
      </c>
      <c r="BJ17" s="138">
        <v>0</v>
      </c>
      <c r="BK17" s="138">
        <v>0</v>
      </c>
      <c r="BL17" s="137">
        <v>0</v>
      </c>
      <c r="BM17" s="138">
        <v>8</v>
      </c>
      <c r="BN17" s="137">
        <v>0</v>
      </c>
      <c r="BO17" s="138">
        <v>0</v>
      </c>
      <c r="BP17" s="137">
        <v>3</v>
      </c>
      <c r="BQ17" s="138">
        <v>1</v>
      </c>
      <c r="BR17" s="138">
        <v>1</v>
      </c>
      <c r="BS17" s="137">
        <v>4</v>
      </c>
      <c r="BT17" s="138">
        <v>4</v>
      </c>
      <c r="BU17" s="138">
        <v>4</v>
      </c>
      <c r="BV17" s="137">
        <v>0</v>
      </c>
      <c r="BW17" s="137">
        <v>0</v>
      </c>
      <c r="BX17" s="137">
        <v>0</v>
      </c>
      <c r="BY17" s="137">
        <v>0</v>
      </c>
      <c r="BZ17" s="137">
        <v>0</v>
      </c>
      <c r="CA17" s="137">
        <v>0</v>
      </c>
      <c r="CB17" s="137">
        <v>0</v>
      </c>
      <c r="CC17" s="137">
        <v>0</v>
      </c>
      <c r="CD17" s="137">
        <v>0</v>
      </c>
      <c r="CE17" s="137">
        <v>0</v>
      </c>
      <c r="CF17" s="137">
        <v>0</v>
      </c>
      <c r="CG17" s="137">
        <v>1</v>
      </c>
      <c r="CH17" s="137">
        <v>1</v>
      </c>
      <c r="CI17" s="137">
        <v>0</v>
      </c>
      <c r="CJ17" s="138">
        <v>0</v>
      </c>
      <c r="CK17" s="137">
        <v>0</v>
      </c>
      <c r="CL17" s="138">
        <v>0</v>
      </c>
      <c r="CM17" s="137">
        <v>1</v>
      </c>
      <c r="CN17" s="137">
        <v>0</v>
      </c>
      <c r="CO17" s="138">
        <v>0</v>
      </c>
      <c r="CP17" s="137">
        <v>0</v>
      </c>
      <c r="CQ17" s="138">
        <v>2</v>
      </c>
      <c r="CR17" s="137">
        <v>0</v>
      </c>
      <c r="CS17" s="137">
        <v>0</v>
      </c>
      <c r="CT17" s="137">
        <v>0</v>
      </c>
      <c r="CU17" s="137">
        <v>0</v>
      </c>
      <c r="CV17" s="138">
        <v>2</v>
      </c>
      <c r="CW17" s="137">
        <v>0</v>
      </c>
      <c r="CX17" s="137">
        <v>0</v>
      </c>
      <c r="CY17" s="138">
        <v>1</v>
      </c>
      <c r="CZ17" s="137">
        <v>0</v>
      </c>
      <c r="DA17" s="137">
        <v>0</v>
      </c>
      <c r="DB17" s="138">
        <v>1</v>
      </c>
      <c r="DC17" s="137">
        <v>0</v>
      </c>
      <c r="DD17" s="137">
        <v>0</v>
      </c>
      <c r="DE17" s="138">
        <v>1</v>
      </c>
      <c r="DF17" s="137">
        <v>0</v>
      </c>
      <c r="DG17" s="138">
        <v>3</v>
      </c>
      <c r="DH17" s="138">
        <v>1</v>
      </c>
      <c r="DI17" s="137">
        <v>0</v>
      </c>
      <c r="DJ17" s="138">
        <v>2</v>
      </c>
      <c r="DK17" s="138">
        <v>1</v>
      </c>
      <c r="DL17" s="138">
        <v>6</v>
      </c>
      <c r="DM17" s="138">
        <v>2</v>
      </c>
      <c r="DN17" s="138">
        <v>4</v>
      </c>
      <c r="DO17" s="138">
        <v>5</v>
      </c>
      <c r="DP17" s="138">
        <v>-25</v>
      </c>
      <c r="DQ17" s="138">
        <v>27</v>
      </c>
      <c r="DR17" s="137">
        <v>0</v>
      </c>
      <c r="DS17" s="138">
        <v>3</v>
      </c>
      <c r="DT17" s="137">
        <v>0</v>
      </c>
      <c r="DU17" s="138">
        <v>3</v>
      </c>
      <c r="DV17" s="137">
        <v>0</v>
      </c>
      <c r="DW17" s="137">
        <v>0</v>
      </c>
      <c r="DX17" s="138">
        <v>1</v>
      </c>
      <c r="DY17" s="138">
        <v>1</v>
      </c>
      <c r="DZ17" s="137">
        <v>0</v>
      </c>
      <c r="EA17" s="138">
        <v>3</v>
      </c>
      <c r="EB17" s="137"/>
    </row>
    <row r="18" spans="1:132" ht="18.600000000000001">
      <c r="A18" s="135" t="s">
        <v>351</v>
      </c>
      <c r="B18" s="136">
        <v>2</v>
      </c>
      <c r="C18" s="137">
        <v>0</v>
      </c>
      <c r="D18" s="137">
        <v>26</v>
      </c>
      <c r="E18" s="137">
        <v>0</v>
      </c>
      <c r="F18" s="137">
        <v>0</v>
      </c>
      <c r="G18" s="137">
        <v>0</v>
      </c>
      <c r="H18" s="137">
        <v>0</v>
      </c>
      <c r="I18" s="137">
        <v>32</v>
      </c>
      <c r="J18" s="137">
        <v>0</v>
      </c>
      <c r="K18" s="137">
        <v>0</v>
      </c>
      <c r="L18" s="137">
        <v>0</v>
      </c>
      <c r="M18" s="137">
        <v>0</v>
      </c>
      <c r="N18" s="137">
        <v>0</v>
      </c>
      <c r="O18" s="137">
        <v>0</v>
      </c>
      <c r="P18" s="137">
        <v>0</v>
      </c>
      <c r="Q18" s="137">
        <v>0</v>
      </c>
      <c r="R18" s="138">
        <v>13</v>
      </c>
      <c r="S18" s="137">
        <v>0</v>
      </c>
      <c r="T18" s="137">
        <v>3</v>
      </c>
      <c r="U18" s="138">
        <v>0</v>
      </c>
      <c r="V18" s="138">
        <v>1</v>
      </c>
      <c r="W18" s="138">
        <v>2</v>
      </c>
      <c r="X18" s="137">
        <v>5</v>
      </c>
      <c r="Y18" s="138">
        <v>0</v>
      </c>
      <c r="Z18" s="138">
        <v>0</v>
      </c>
      <c r="AA18" s="137">
        <v>0</v>
      </c>
      <c r="AB18" s="138">
        <v>5</v>
      </c>
      <c r="AC18" s="137">
        <v>0</v>
      </c>
      <c r="AD18" s="137">
        <v>0</v>
      </c>
      <c r="AE18" s="137">
        <v>1</v>
      </c>
      <c r="AF18" s="138">
        <v>6</v>
      </c>
      <c r="AG18" s="137">
        <v>0</v>
      </c>
      <c r="AH18" s="137">
        <v>2</v>
      </c>
      <c r="AI18" s="137">
        <v>0</v>
      </c>
      <c r="AJ18" s="137">
        <v>0</v>
      </c>
      <c r="AK18" s="137">
        <v>0</v>
      </c>
      <c r="AL18" s="137">
        <v>0</v>
      </c>
      <c r="AM18" s="137">
        <v>2</v>
      </c>
      <c r="AN18" s="137">
        <v>0</v>
      </c>
      <c r="AO18" s="137">
        <v>0</v>
      </c>
      <c r="AP18" s="137">
        <v>0</v>
      </c>
      <c r="AQ18" s="137">
        <v>0</v>
      </c>
      <c r="AR18" s="138">
        <v>0</v>
      </c>
      <c r="AS18" s="137">
        <v>0</v>
      </c>
      <c r="AT18" s="138">
        <v>2</v>
      </c>
      <c r="AU18" s="137">
        <v>0</v>
      </c>
      <c r="AV18" s="138">
        <v>0</v>
      </c>
      <c r="AW18" s="138">
        <v>0</v>
      </c>
      <c r="AX18" s="138">
        <v>1</v>
      </c>
      <c r="AY18" s="138">
        <v>2</v>
      </c>
      <c r="AZ18" s="137">
        <v>3</v>
      </c>
      <c r="BA18" s="137">
        <v>0</v>
      </c>
      <c r="BB18" s="138">
        <v>5</v>
      </c>
      <c r="BC18" s="137">
        <v>0</v>
      </c>
      <c r="BD18" s="138">
        <v>21</v>
      </c>
      <c r="BE18" s="137">
        <v>0</v>
      </c>
      <c r="BF18" s="138">
        <v>6</v>
      </c>
      <c r="BG18" s="138">
        <v>1</v>
      </c>
      <c r="BH18" s="138">
        <v>5</v>
      </c>
      <c r="BI18" s="138">
        <v>2</v>
      </c>
      <c r="BJ18" s="138">
        <v>1</v>
      </c>
      <c r="BK18" s="138">
        <v>4</v>
      </c>
      <c r="BL18" s="137">
        <v>0</v>
      </c>
      <c r="BM18" s="138">
        <v>9</v>
      </c>
      <c r="BN18" s="137">
        <v>0</v>
      </c>
      <c r="BO18" s="138">
        <v>0</v>
      </c>
      <c r="BP18" s="137">
        <v>0</v>
      </c>
      <c r="BQ18" s="138">
        <v>5</v>
      </c>
      <c r="BR18" s="138">
        <v>5</v>
      </c>
      <c r="BS18" s="138">
        <v>3</v>
      </c>
      <c r="BT18" s="138">
        <v>5</v>
      </c>
      <c r="BU18" s="138">
        <v>5</v>
      </c>
      <c r="BV18" s="137">
        <v>0</v>
      </c>
      <c r="BW18" s="137">
        <v>0</v>
      </c>
      <c r="BX18" s="137">
        <v>0</v>
      </c>
      <c r="BY18" s="138">
        <v>0</v>
      </c>
      <c r="BZ18" s="137">
        <v>0</v>
      </c>
      <c r="CA18" s="137">
        <v>0</v>
      </c>
      <c r="CB18" s="137">
        <v>0</v>
      </c>
      <c r="CC18" s="137">
        <v>0</v>
      </c>
      <c r="CD18" s="137">
        <v>0</v>
      </c>
      <c r="CE18" s="137">
        <v>0</v>
      </c>
      <c r="CF18" s="137">
        <v>0</v>
      </c>
      <c r="CG18" s="138">
        <v>0</v>
      </c>
      <c r="CH18" s="138">
        <v>0</v>
      </c>
      <c r="CI18" s="137">
        <v>3</v>
      </c>
      <c r="CJ18" s="137">
        <v>0</v>
      </c>
      <c r="CK18" s="137">
        <v>0</v>
      </c>
      <c r="CL18" s="137">
        <v>3</v>
      </c>
      <c r="CM18" s="138">
        <v>2</v>
      </c>
      <c r="CN18" s="137">
        <v>12</v>
      </c>
      <c r="CO18" s="137">
        <v>0</v>
      </c>
      <c r="CP18" s="137">
        <v>0</v>
      </c>
      <c r="CQ18" s="138">
        <v>4</v>
      </c>
      <c r="CR18" s="138">
        <v>1</v>
      </c>
      <c r="CS18" s="138">
        <v>4</v>
      </c>
      <c r="CT18" s="138">
        <v>1</v>
      </c>
      <c r="CU18" s="137">
        <v>0</v>
      </c>
      <c r="CV18" s="137">
        <v>0</v>
      </c>
      <c r="CW18" s="138">
        <v>2</v>
      </c>
      <c r="CX18" s="137">
        <v>0</v>
      </c>
      <c r="CY18" s="138">
        <v>2</v>
      </c>
      <c r="CZ18" s="137">
        <v>0</v>
      </c>
      <c r="DA18" s="138">
        <v>1</v>
      </c>
      <c r="DB18" s="137">
        <v>0</v>
      </c>
      <c r="DC18" s="138">
        <v>5</v>
      </c>
      <c r="DD18" s="138">
        <v>2</v>
      </c>
      <c r="DE18" s="137">
        <v>0</v>
      </c>
      <c r="DF18" s="138">
        <v>1</v>
      </c>
      <c r="DG18" s="137">
        <v>0</v>
      </c>
      <c r="DH18" s="138">
        <v>3</v>
      </c>
      <c r="DI18" s="137">
        <v>0</v>
      </c>
      <c r="DJ18" s="137">
        <v>0</v>
      </c>
      <c r="DK18" s="137">
        <v>0</v>
      </c>
      <c r="DL18" s="138">
        <v>2</v>
      </c>
      <c r="DM18" s="138">
        <v>2</v>
      </c>
      <c r="DN18" s="138">
        <v>8</v>
      </c>
      <c r="DO18" s="137">
        <v>0</v>
      </c>
      <c r="DP18" s="138">
        <v>4</v>
      </c>
      <c r="DQ18" s="138">
        <v>2</v>
      </c>
      <c r="DR18" s="137">
        <v>0</v>
      </c>
      <c r="DS18" s="137">
        <v>0</v>
      </c>
      <c r="DT18" s="137">
        <v>0</v>
      </c>
      <c r="DU18" s="137">
        <v>0</v>
      </c>
      <c r="DV18" s="137">
        <v>0</v>
      </c>
      <c r="DW18" s="137">
        <v>0</v>
      </c>
      <c r="DX18" s="137">
        <v>0</v>
      </c>
      <c r="DY18" s="138">
        <v>2</v>
      </c>
      <c r="DZ18" s="138">
        <v>3</v>
      </c>
      <c r="EA18" s="137">
        <v>0</v>
      </c>
      <c r="EB18" s="137"/>
    </row>
    <row r="19" spans="1:132" ht="18.600000000000001">
      <c r="A19" s="135" t="s">
        <v>352</v>
      </c>
      <c r="B19" s="136">
        <v>2</v>
      </c>
      <c r="C19" s="138">
        <v>0</v>
      </c>
      <c r="D19" s="138">
        <v>24</v>
      </c>
      <c r="E19" s="137">
        <v>2</v>
      </c>
      <c r="F19" s="137">
        <v>0</v>
      </c>
      <c r="G19" s="137">
        <v>0</v>
      </c>
      <c r="H19" s="137">
        <v>0</v>
      </c>
      <c r="I19" s="138">
        <v>23</v>
      </c>
      <c r="J19" s="137">
        <v>0</v>
      </c>
      <c r="K19" s="137">
        <v>5</v>
      </c>
      <c r="L19" s="137">
        <v>3</v>
      </c>
      <c r="M19" s="137">
        <v>0</v>
      </c>
      <c r="N19" s="137">
        <v>0</v>
      </c>
      <c r="O19" s="137">
        <v>1</v>
      </c>
      <c r="P19" s="137">
        <v>0</v>
      </c>
      <c r="Q19" s="137">
        <v>0</v>
      </c>
      <c r="R19" s="138">
        <v>12</v>
      </c>
      <c r="S19" s="137">
        <v>1</v>
      </c>
      <c r="T19" s="137">
        <v>1</v>
      </c>
      <c r="U19" s="137">
        <v>5</v>
      </c>
      <c r="V19" s="137">
        <v>6</v>
      </c>
      <c r="W19" s="138">
        <v>3</v>
      </c>
      <c r="X19" s="137">
        <v>0</v>
      </c>
      <c r="Y19" s="138">
        <v>1</v>
      </c>
      <c r="Z19" s="138">
        <v>1</v>
      </c>
      <c r="AA19" s="137">
        <v>0</v>
      </c>
      <c r="AB19" s="137">
        <v>6</v>
      </c>
      <c r="AC19" s="137">
        <v>2</v>
      </c>
      <c r="AD19" s="137">
        <v>0</v>
      </c>
      <c r="AE19" s="137">
        <v>0</v>
      </c>
      <c r="AF19" s="137">
        <v>7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5</v>
      </c>
      <c r="AU19" s="137">
        <v>1</v>
      </c>
      <c r="AV19" s="137">
        <v>1</v>
      </c>
      <c r="AW19" s="138">
        <v>0</v>
      </c>
      <c r="AX19" s="137">
        <v>0</v>
      </c>
      <c r="AY19" s="137">
        <v>0</v>
      </c>
      <c r="AZ19" s="138">
        <v>0</v>
      </c>
      <c r="BA19" s="137">
        <v>0</v>
      </c>
      <c r="BB19" s="138">
        <v>7</v>
      </c>
      <c r="BC19" s="137">
        <v>0</v>
      </c>
      <c r="BD19" s="138">
        <v>45</v>
      </c>
      <c r="BE19" s="137">
        <v>0</v>
      </c>
      <c r="BF19" s="138">
        <v>0</v>
      </c>
      <c r="BG19" s="138">
        <v>0</v>
      </c>
      <c r="BH19" s="138">
        <v>0</v>
      </c>
      <c r="BI19" s="138">
        <v>0</v>
      </c>
      <c r="BJ19" s="138">
        <v>0</v>
      </c>
      <c r="BK19" s="137">
        <v>0</v>
      </c>
      <c r="BL19" s="137">
        <v>0</v>
      </c>
      <c r="BM19" s="138">
        <v>19</v>
      </c>
      <c r="BN19" s="137">
        <v>0</v>
      </c>
      <c r="BO19" s="137">
        <v>1</v>
      </c>
      <c r="BP19" s="137">
        <v>4</v>
      </c>
      <c r="BQ19" s="137">
        <v>3</v>
      </c>
      <c r="BR19" s="137">
        <v>2</v>
      </c>
      <c r="BS19" s="137">
        <v>3</v>
      </c>
      <c r="BT19" s="137">
        <v>2</v>
      </c>
      <c r="BU19" s="138">
        <v>7</v>
      </c>
      <c r="BV19" s="137">
        <v>0</v>
      </c>
      <c r="BW19" s="137">
        <v>0</v>
      </c>
      <c r="BX19" s="137">
        <v>0</v>
      </c>
      <c r="BY19" s="138">
        <v>5</v>
      </c>
      <c r="BZ19" s="137">
        <v>2</v>
      </c>
      <c r="CA19" s="138">
        <v>14</v>
      </c>
      <c r="CB19" s="137">
        <v>0</v>
      </c>
      <c r="CC19" s="138">
        <v>1</v>
      </c>
      <c r="CD19" s="137">
        <v>2</v>
      </c>
      <c r="CE19" s="137">
        <v>0</v>
      </c>
      <c r="CF19" s="137">
        <v>0</v>
      </c>
      <c r="CG19" s="137">
        <v>0</v>
      </c>
      <c r="CH19" s="137">
        <v>0</v>
      </c>
      <c r="CI19" s="138">
        <v>0</v>
      </c>
      <c r="CJ19" s="137">
        <v>24</v>
      </c>
      <c r="CK19" s="137">
        <v>0</v>
      </c>
      <c r="CL19" s="138">
        <v>3</v>
      </c>
      <c r="CM19" s="138">
        <v>8</v>
      </c>
      <c r="CN19" s="138">
        <v>6</v>
      </c>
      <c r="CO19" s="137">
        <v>4</v>
      </c>
      <c r="CP19" s="137">
        <v>0</v>
      </c>
      <c r="CQ19" s="138">
        <v>5</v>
      </c>
      <c r="CR19" s="138">
        <v>3</v>
      </c>
      <c r="CS19" s="138">
        <v>5</v>
      </c>
      <c r="CT19" s="138">
        <v>4</v>
      </c>
      <c r="CU19" s="138">
        <v>6</v>
      </c>
      <c r="CV19" s="138">
        <v>4</v>
      </c>
      <c r="CW19" s="138">
        <v>4</v>
      </c>
      <c r="CX19" s="137">
        <v>0</v>
      </c>
      <c r="CY19" s="138">
        <v>3</v>
      </c>
      <c r="CZ19" s="138">
        <v>1</v>
      </c>
      <c r="DA19" s="138">
        <v>2</v>
      </c>
      <c r="DB19" s="137">
        <v>0</v>
      </c>
      <c r="DC19" s="138">
        <v>1</v>
      </c>
      <c r="DD19" s="137">
        <v>0</v>
      </c>
      <c r="DE19" s="138">
        <v>1</v>
      </c>
      <c r="DF19" s="137">
        <v>0</v>
      </c>
      <c r="DG19" s="137">
        <v>0</v>
      </c>
      <c r="DH19" s="138">
        <v>5</v>
      </c>
      <c r="DI19" s="138">
        <v>1</v>
      </c>
      <c r="DJ19" s="138">
        <v>1</v>
      </c>
      <c r="DK19" s="137">
        <v>0</v>
      </c>
      <c r="DL19" s="138">
        <v>2</v>
      </c>
      <c r="DM19" s="138">
        <v>1</v>
      </c>
      <c r="DN19" s="138">
        <v>1</v>
      </c>
      <c r="DO19" s="137">
        <v>0</v>
      </c>
      <c r="DP19" s="137">
        <v>0</v>
      </c>
      <c r="DQ19" s="137">
        <v>0</v>
      </c>
      <c r="DR19" s="137">
        <v>0</v>
      </c>
      <c r="DS19" s="138">
        <v>1</v>
      </c>
      <c r="DT19" s="138">
        <v>1</v>
      </c>
      <c r="DU19" s="137">
        <v>0</v>
      </c>
      <c r="DV19" s="137">
        <v>0</v>
      </c>
      <c r="DW19" s="137">
        <v>0</v>
      </c>
      <c r="DX19" s="137">
        <v>0</v>
      </c>
      <c r="DY19" s="137">
        <v>0</v>
      </c>
      <c r="DZ19" s="137">
        <v>0</v>
      </c>
      <c r="EA19" s="137">
        <v>0</v>
      </c>
      <c r="EB19" s="137"/>
    </row>
    <row r="20" spans="1:132" ht="18.600000000000001">
      <c r="A20" s="135" t="s">
        <v>221</v>
      </c>
      <c r="B20" s="136">
        <v>2</v>
      </c>
      <c r="C20" s="138">
        <v>0</v>
      </c>
      <c r="D20" s="137">
        <v>26</v>
      </c>
      <c r="E20" s="137">
        <v>0</v>
      </c>
      <c r="F20" s="138">
        <v>0</v>
      </c>
      <c r="G20" s="137">
        <v>0</v>
      </c>
      <c r="H20" s="137">
        <v>0</v>
      </c>
      <c r="I20" s="138">
        <v>20</v>
      </c>
      <c r="J20" s="137">
        <v>2</v>
      </c>
      <c r="K20" s="137">
        <v>1</v>
      </c>
      <c r="L20" s="137">
        <v>5</v>
      </c>
      <c r="M20" s="137">
        <v>2</v>
      </c>
      <c r="N20" s="137">
        <v>0</v>
      </c>
      <c r="O20" s="138">
        <v>1</v>
      </c>
      <c r="P20" s="137">
        <v>0</v>
      </c>
      <c r="Q20" s="137">
        <v>0</v>
      </c>
      <c r="R20" s="137">
        <v>12</v>
      </c>
      <c r="S20" s="137">
        <v>0</v>
      </c>
      <c r="T20" s="137">
        <v>6</v>
      </c>
      <c r="U20" s="137">
        <v>0</v>
      </c>
      <c r="V20" s="137">
        <v>3</v>
      </c>
      <c r="W20" s="137">
        <v>2</v>
      </c>
      <c r="X20" s="137">
        <v>0</v>
      </c>
      <c r="Y20" s="137">
        <v>2</v>
      </c>
      <c r="Z20" s="137">
        <v>0</v>
      </c>
      <c r="AA20" s="137">
        <v>0</v>
      </c>
      <c r="AB20" s="138">
        <v>5</v>
      </c>
      <c r="AC20" s="137">
        <v>0</v>
      </c>
      <c r="AD20" s="137">
        <v>0</v>
      </c>
      <c r="AE20" s="137">
        <v>0</v>
      </c>
      <c r="AF20" s="138">
        <v>5</v>
      </c>
      <c r="AG20" s="137">
        <v>0</v>
      </c>
      <c r="AH20" s="137">
        <v>0</v>
      </c>
      <c r="AI20" s="137">
        <v>0</v>
      </c>
      <c r="AJ20" s="137">
        <v>1</v>
      </c>
      <c r="AK20" s="138">
        <v>0</v>
      </c>
      <c r="AL20" s="138">
        <v>1</v>
      </c>
      <c r="AM20" s="138">
        <v>0</v>
      </c>
      <c r="AN20" s="138">
        <v>1</v>
      </c>
      <c r="AO20" s="137">
        <v>1</v>
      </c>
      <c r="AP20" s="138">
        <v>0</v>
      </c>
      <c r="AQ20" s="137">
        <v>1</v>
      </c>
      <c r="AR20" s="137">
        <v>0</v>
      </c>
      <c r="AS20" s="137">
        <v>0</v>
      </c>
      <c r="AT20" s="137">
        <v>0</v>
      </c>
      <c r="AU20" s="137">
        <v>0</v>
      </c>
      <c r="AV20" s="137">
        <v>3</v>
      </c>
      <c r="AW20" s="138">
        <v>1</v>
      </c>
      <c r="AX20" s="138">
        <v>0</v>
      </c>
      <c r="AY20" s="137">
        <v>2</v>
      </c>
      <c r="AZ20" s="137">
        <v>0</v>
      </c>
      <c r="BA20" s="137">
        <v>0</v>
      </c>
      <c r="BB20" s="137">
        <v>3</v>
      </c>
      <c r="BC20" s="137">
        <v>0</v>
      </c>
      <c r="BD20" s="138">
        <v>10</v>
      </c>
      <c r="BE20" s="137">
        <v>0</v>
      </c>
      <c r="BF20" s="138">
        <v>8</v>
      </c>
      <c r="BG20" s="138">
        <v>5</v>
      </c>
      <c r="BH20" s="138">
        <v>0</v>
      </c>
      <c r="BI20" s="138">
        <v>2</v>
      </c>
      <c r="BJ20" s="138">
        <v>2</v>
      </c>
      <c r="BK20" s="138">
        <v>0</v>
      </c>
      <c r="BL20" s="137">
        <v>0</v>
      </c>
      <c r="BM20" s="138">
        <v>4</v>
      </c>
      <c r="BN20" s="137">
        <v>0</v>
      </c>
      <c r="BO20" s="137">
        <v>1</v>
      </c>
      <c r="BP20" s="138">
        <v>6</v>
      </c>
      <c r="BQ20" s="138">
        <v>3</v>
      </c>
      <c r="BR20" s="137">
        <v>5</v>
      </c>
      <c r="BS20" s="138">
        <v>4</v>
      </c>
      <c r="BT20" s="138">
        <v>4</v>
      </c>
      <c r="BU20" s="138">
        <v>1</v>
      </c>
      <c r="BV20" s="137">
        <v>0</v>
      </c>
      <c r="BW20" s="137">
        <v>1</v>
      </c>
      <c r="BX20" s="137">
        <v>0</v>
      </c>
      <c r="BY20" s="137">
        <v>2</v>
      </c>
      <c r="BZ20" s="137">
        <v>3</v>
      </c>
      <c r="CA20" s="137">
        <v>0</v>
      </c>
      <c r="CB20" s="137">
        <v>0</v>
      </c>
      <c r="CC20" s="137">
        <v>3</v>
      </c>
      <c r="CD20" s="137">
        <v>0</v>
      </c>
      <c r="CE20" s="137">
        <v>1</v>
      </c>
      <c r="CF20" s="137">
        <v>2</v>
      </c>
      <c r="CG20" s="137">
        <v>0</v>
      </c>
      <c r="CH20" s="137">
        <v>1</v>
      </c>
      <c r="CI20" s="137">
        <v>5</v>
      </c>
      <c r="CJ20" s="138">
        <v>1</v>
      </c>
      <c r="CK20" s="137">
        <v>0</v>
      </c>
      <c r="CL20" s="138">
        <v>5</v>
      </c>
      <c r="CM20" s="138">
        <v>4</v>
      </c>
      <c r="CN20" s="138">
        <v>0</v>
      </c>
      <c r="CO20" s="138">
        <v>3</v>
      </c>
      <c r="CP20" s="137">
        <v>0</v>
      </c>
      <c r="CQ20" s="138">
        <v>4</v>
      </c>
      <c r="CR20" s="138">
        <v>2</v>
      </c>
      <c r="CS20" s="138">
        <v>2</v>
      </c>
      <c r="CT20" s="138">
        <v>1</v>
      </c>
      <c r="CU20" s="137">
        <v>0</v>
      </c>
      <c r="CV20" s="138">
        <v>3</v>
      </c>
      <c r="CW20" s="137">
        <v>0</v>
      </c>
      <c r="CX20" s="137">
        <v>0</v>
      </c>
      <c r="CY20" s="138">
        <v>2</v>
      </c>
      <c r="CZ20" s="138">
        <v>2</v>
      </c>
      <c r="DA20" s="137">
        <v>0</v>
      </c>
      <c r="DB20" s="138">
        <v>3</v>
      </c>
      <c r="DC20" s="138">
        <v>3</v>
      </c>
      <c r="DD20" s="137">
        <v>0</v>
      </c>
      <c r="DE20" s="138">
        <v>3</v>
      </c>
      <c r="DF20" s="137">
        <v>0</v>
      </c>
      <c r="DG20" s="138">
        <v>2</v>
      </c>
      <c r="DH20" s="138">
        <v>4</v>
      </c>
      <c r="DI20" s="138">
        <v>2</v>
      </c>
      <c r="DJ20" s="138">
        <v>2</v>
      </c>
      <c r="DK20" s="138">
        <v>1</v>
      </c>
      <c r="DL20" s="138">
        <v>5</v>
      </c>
      <c r="DM20" s="138">
        <v>1</v>
      </c>
      <c r="DN20" s="137">
        <v>0</v>
      </c>
      <c r="DO20" s="138">
        <v>2</v>
      </c>
      <c r="DP20" s="138">
        <v>1</v>
      </c>
      <c r="DQ20" s="138">
        <v>1</v>
      </c>
      <c r="DR20" s="137">
        <v>0</v>
      </c>
      <c r="DS20" s="138">
        <v>4</v>
      </c>
      <c r="DT20" s="138">
        <v>1</v>
      </c>
      <c r="DU20" s="138">
        <v>5</v>
      </c>
      <c r="DV20" s="137">
        <v>0</v>
      </c>
      <c r="DW20" s="137">
        <v>0</v>
      </c>
      <c r="DX20" s="137">
        <v>0</v>
      </c>
      <c r="DY20" s="137">
        <v>0</v>
      </c>
      <c r="DZ20" s="137">
        <v>0</v>
      </c>
      <c r="EA20" s="137">
        <v>0</v>
      </c>
      <c r="EB20" s="137"/>
    </row>
    <row r="21" spans="1:132" ht="18.600000000000001">
      <c r="A21" s="135" t="s">
        <v>181</v>
      </c>
      <c r="B21" s="136">
        <v>1</v>
      </c>
      <c r="C21" s="137">
        <v>0</v>
      </c>
      <c r="D21" s="137">
        <v>26</v>
      </c>
      <c r="E21" s="138">
        <v>0</v>
      </c>
      <c r="F21" s="137">
        <v>0</v>
      </c>
      <c r="G21" s="137">
        <v>0</v>
      </c>
      <c r="H21" s="138">
        <v>0</v>
      </c>
      <c r="I21" s="137">
        <v>30</v>
      </c>
      <c r="J21" s="137">
        <v>0</v>
      </c>
      <c r="K21" s="137">
        <v>0</v>
      </c>
      <c r="L21" s="137">
        <v>1</v>
      </c>
      <c r="M21" s="137">
        <v>0</v>
      </c>
      <c r="N21" s="137">
        <v>0</v>
      </c>
      <c r="O21" s="137">
        <v>0</v>
      </c>
      <c r="P21" s="137">
        <v>0</v>
      </c>
      <c r="Q21" s="137">
        <v>0</v>
      </c>
      <c r="R21" s="138">
        <v>20</v>
      </c>
      <c r="S21" s="137">
        <v>0</v>
      </c>
      <c r="T21" s="137">
        <v>0</v>
      </c>
      <c r="U21" s="137">
        <v>0</v>
      </c>
      <c r="V21" s="137">
        <v>2</v>
      </c>
      <c r="W21" s="137">
        <v>2</v>
      </c>
      <c r="X21" s="138">
        <v>0</v>
      </c>
      <c r="Y21" s="137">
        <v>3</v>
      </c>
      <c r="Z21" s="137">
        <v>0</v>
      </c>
      <c r="AA21" s="137">
        <v>0</v>
      </c>
      <c r="AB21" s="137">
        <v>6</v>
      </c>
      <c r="AC21" s="137">
        <v>1</v>
      </c>
      <c r="AD21" s="137">
        <v>0</v>
      </c>
      <c r="AE21" s="137">
        <v>1</v>
      </c>
      <c r="AF21" s="138">
        <v>6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8">
        <v>0</v>
      </c>
      <c r="AU21" s="137">
        <v>0</v>
      </c>
      <c r="AV21" s="138">
        <v>0</v>
      </c>
      <c r="AW21" s="138">
        <v>0</v>
      </c>
      <c r="AX21" s="138">
        <v>4</v>
      </c>
      <c r="AY21" s="138">
        <v>2</v>
      </c>
      <c r="AZ21" s="138">
        <v>1</v>
      </c>
      <c r="BA21" s="137">
        <v>0</v>
      </c>
      <c r="BB21" s="137">
        <v>5</v>
      </c>
      <c r="BC21" s="137">
        <v>1</v>
      </c>
      <c r="BD21" s="137">
        <v>24</v>
      </c>
      <c r="BE21" s="137">
        <v>0</v>
      </c>
      <c r="BF21" s="137">
        <v>2</v>
      </c>
      <c r="BG21" s="137">
        <v>5</v>
      </c>
      <c r="BH21" s="137">
        <v>2</v>
      </c>
      <c r="BI21" s="137">
        <v>2</v>
      </c>
      <c r="BJ21" s="138">
        <v>1</v>
      </c>
      <c r="BK21" s="138">
        <v>2</v>
      </c>
      <c r="BL21" s="137">
        <v>0</v>
      </c>
      <c r="BM21" s="138">
        <v>5</v>
      </c>
      <c r="BN21" s="138">
        <v>0</v>
      </c>
      <c r="BO21" s="138">
        <v>4</v>
      </c>
      <c r="BP21" s="137">
        <v>2</v>
      </c>
      <c r="BQ21" s="138">
        <v>0</v>
      </c>
      <c r="BR21" s="138">
        <v>5</v>
      </c>
      <c r="BS21" s="138">
        <v>0</v>
      </c>
      <c r="BT21" s="138">
        <v>1</v>
      </c>
      <c r="BU21" s="138">
        <v>5</v>
      </c>
      <c r="BV21" s="137">
        <v>0</v>
      </c>
      <c r="BW21" s="137">
        <v>0</v>
      </c>
      <c r="BX21" s="137">
        <v>0</v>
      </c>
      <c r="BY21" s="137">
        <v>0</v>
      </c>
      <c r="BZ21" s="137">
        <v>0</v>
      </c>
      <c r="CA21" s="137">
        <v>0</v>
      </c>
      <c r="CB21" s="137">
        <v>0</v>
      </c>
      <c r="CC21" s="137">
        <v>0</v>
      </c>
      <c r="CD21" s="137">
        <v>0</v>
      </c>
      <c r="CE21" s="137">
        <v>0</v>
      </c>
      <c r="CF21" s="137">
        <v>0</v>
      </c>
      <c r="CG21" s="137">
        <v>0</v>
      </c>
      <c r="CH21" s="138">
        <v>0</v>
      </c>
      <c r="CI21" s="138">
        <v>0</v>
      </c>
      <c r="CJ21" s="138">
        <v>0</v>
      </c>
      <c r="CK21" s="137">
        <v>0</v>
      </c>
      <c r="CL21" s="138">
        <v>0</v>
      </c>
      <c r="CM21" s="138">
        <v>0</v>
      </c>
      <c r="CN21" s="137">
        <v>0</v>
      </c>
      <c r="CO21" s="138">
        <v>1</v>
      </c>
      <c r="CP21" s="137">
        <v>0</v>
      </c>
      <c r="CQ21" s="137">
        <v>0</v>
      </c>
      <c r="CR21" s="137">
        <v>0</v>
      </c>
      <c r="CS21" s="137">
        <v>0</v>
      </c>
      <c r="CT21" s="137">
        <v>0</v>
      </c>
      <c r="CU21" s="137">
        <v>0</v>
      </c>
      <c r="CV21" s="137">
        <v>0</v>
      </c>
      <c r="CW21" s="137">
        <v>0</v>
      </c>
      <c r="CX21" s="137">
        <v>0</v>
      </c>
      <c r="CY21" s="137">
        <v>0</v>
      </c>
      <c r="CZ21" s="137">
        <v>0</v>
      </c>
      <c r="DA21" s="137">
        <v>0</v>
      </c>
      <c r="DB21" s="137">
        <v>0</v>
      </c>
      <c r="DC21" s="138">
        <v>3</v>
      </c>
      <c r="DD21" s="137">
        <v>0</v>
      </c>
      <c r="DE21" s="138">
        <v>2</v>
      </c>
      <c r="DF21" s="137">
        <v>0</v>
      </c>
      <c r="DG21" s="137">
        <v>0</v>
      </c>
      <c r="DH21" s="138">
        <v>3</v>
      </c>
      <c r="DI21" s="138">
        <v>2</v>
      </c>
      <c r="DJ21" s="137">
        <v>0</v>
      </c>
      <c r="DK21" s="137">
        <v>0</v>
      </c>
      <c r="DL21" s="137">
        <v>0</v>
      </c>
      <c r="DM21" s="137">
        <v>0</v>
      </c>
      <c r="DN21" s="137">
        <v>0</v>
      </c>
      <c r="DO21" s="137">
        <v>0</v>
      </c>
      <c r="DP21" s="138">
        <v>-26</v>
      </c>
      <c r="DQ21" s="138">
        <v>26</v>
      </c>
      <c r="DR21" s="137">
        <v>0</v>
      </c>
      <c r="DS21" s="137">
        <v>0</v>
      </c>
      <c r="DT21" s="137">
        <v>0</v>
      </c>
      <c r="DU21" s="138">
        <v>1</v>
      </c>
      <c r="DV21" s="138">
        <v>1</v>
      </c>
      <c r="DW21" s="138">
        <v>1</v>
      </c>
      <c r="DX21" s="138">
        <v>1</v>
      </c>
      <c r="DY21" s="138">
        <v>3</v>
      </c>
      <c r="DZ21" s="138">
        <v>2</v>
      </c>
      <c r="EA21" s="138">
        <v>4</v>
      </c>
      <c r="EB21" s="137"/>
    </row>
    <row r="22" spans="1:132" ht="18.600000000000001">
      <c r="A22" s="135" t="s">
        <v>353</v>
      </c>
      <c r="B22" s="136">
        <v>2</v>
      </c>
      <c r="C22" s="138">
        <v>0</v>
      </c>
      <c r="D22" s="137">
        <v>24</v>
      </c>
      <c r="E22" s="137">
        <v>0</v>
      </c>
      <c r="F22" s="137">
        <v>0</v>
      </c>
      <c r="G22" s="137">
        <v>1</v>
      </c>
      <c r="H22" s="137">
        <v>0</v>
      </c>
      <c r="I22" s="137">
        <v>28</v>
      </c>
      <c r="J22" s="137">
        <v>0</v>
      </c>
      <c r="K22" s="137">
        <v>0</v>
      </c>
      <c r="L22" s="137">
        <v>0</v>
      </c>
      <c r="M22" s="137">
        <v>0</v>
      </c>
      <c r="N22" s="137">
        <v>0</v>
      </c>
      <c r="O22" s="137">
        <v>2</v>
      </c>
      <c r="P22" s="137">
        <v>0</v>
      </c>
      <c r="Q22" s="137">
        <v>0</v>
      </c>
      <c r="R22" s="137">
        <v>12</v>
      </c>
      <c r="S22" s="138">
        <v>1</v>
      </c>
      <c r="T22" s="138">
        <v>6</v>
      </c>
      <c r="U22" s="137">
        <v>1</v>
      </c>
      <c r="V22" s="138">
        <v>3</v>
      </c>
      <c r="W22" s="138">
        <v>1</v>
      </c>
      <c r="X22" s="137">
        <v>0</v>
      </c>
      <c r="Y22" s="138">
        <v>0</v>
      </c>
      <c r="Z22" s="137">
        <v>0</v>
      </c>
      <c r="AA22" s="137">
        <v>0</v>
      </c>
      <c r="AB22" s="138">
        <v>5</v>
      </c>
      <c r="AC22" s="137">
        <v>0</v>
      </c>
      <c r="AD22" s="137">
        <v>0</v>
      </c>
      <c r="AE22" s="138">
        <v>0</v>
      </c>
      <c r="AF22" s="138">
        <v>5</v>
      </c>
      <c r="AG22" s="137">
        <v>0</v>
      </c>
      <c r="AH22" s="137">
        <v>2</v>
      </c>
      <c r="AI22" s="137">
        <v>0</v>
      </c>
      <c r="AJ22" s="137">
        <v>0</v>
      </c>
      <c r="AK22" s="137">
        <v>1</v>
      </c>
      <c r="AL22" s="137">
        <v>0</v>
      </c>
      <c r="AM22" s="137">
        <v>2</v>
      </c>
      <c r="AN22" s="137">
        <v>0</v>
      </c>
      <c r="AO22" s="137">
        <v>1</v>
      </c>
      <c r="AP22" s="137">
        <v>0</v>
      </c>
      <c r="AQ22" s="137">
        <v>0</v>
      </c>
      <c r="AR22" s="137">
        <v>0</v>
      </c>
      <c r="AS22" s="137">
        <v>0</v>
      </c>
      <c r="AT22" s="137">
        <v>4</v>
      </c>
      <c r="AU22" s="137">
        <v>0</v>
      </c>
      <c r="AV22" s="137">
        <v>0</v>
      </c>
      <c r="AW22" s="138">
        <v>0</v>
      </c>
      <c r="AX22" s="137">
        <v>2</v>
      </c>
      <c r="AY22" s="138">
        <v>2</v>
      </c>
      <c r="AZ22" s="137">
        <v>0</v>
      </c>
      <c r="BA22" s="137">
        <v>0</v>
      </c>
      <c r="BB22" s="137">
        <v>3</v>
      </c>
      <c r="BC22" s="137">
        <v>1</v>
      </c>
      <c r="BD22" s="138">
        <v>19</v>
      </c>
      <c r="BE22" s="138">
        <v>0</v>
      </c>
      <c r="BF22" s="138">
        <v>3</v>
      </c>
      <c r="BG22" s="138">
        <v>3</v>
      </c>
      <c r="BH22" s="138">
        <v>2</v>
      </c>
      <c r="BI22" s="138">
        <v>6</v>
      </c>
      <c r="BJ22" s="137">
        <v>1</v>
      </c>
      <c r="BK22" s="138">
        <v>3</v>
      </c>
      <c r="BL22" s="138">
        <v>0</v>
      </c>
      <c r="BM22" s="138">
        <v>6</v>
      </c>
      <c r="BN22" s="137">
        <v>0</v>
      </c>
      <c r="BO22" s="138">
        <v>0</v>
      </c>
      <c r="BP22" s="138">
        <v>4</v>
      </c>
      <c r="BQ22" s="138">
        <v>7</v>
      </c>
      <c r="BR22" s="138">
        <v>3</v>
      </c>
      <c r="BS22" s="137">
        <v>2</v>
      </c>
      <c r="BT22" s="138">
        <v>5</v>
      </c>
      <c r="BU22" s="138">
        <v>3</v>
      </c>
      <c r="BV22" s="137">
        <v>0</v>
      </c>
      <c r="BW22" s="137">
        <v>0</v>
      </c>
      <c r="BX22" s="137">
        <v>0</v>
      </c>
      <c r="BY22" s="138">
        <v>3</v>
      </c>
      <c r="BZ22" s="138">
        <v>0</v>
      </c>
      <c r="CA22" s="138">
        <v>0</v>
      </c>
      <c r="CB22" s="137">
        <v>2</v>
      </c>
      <c r="CC22" s="138">
        <v>6</v>
      </c>
      <c r="CD22" s="138">
        <v>3</v>
      </c>
      <c r="CE22" s="137">
        <v>3</v>
      </c>
      <c r="CF22" s="138">
        <v>0</v>
      </c>
      <c r="CG22" s="137">
        <v>0</v>
      </c>
      <c r="CH22" s="138">
        <v>0</v>
      </c>
      <c r="CI22" s="137">
        <v>0</v>
      </c>
      <c r="CJ22" s="137">
        <v>0</v>
      </c>
      <c r="CK22" s="137">
        <v>0</v>
      </c>
      <c r="CL22" s="137">
        <v>3</v>
      </c>
      <c r="CM22" s="137">
        <v>0</v>
      </c>
      <c r="CN22" s="137">
        <v>1</v>
      </c>
      <c r="CO22" s="138">
        <v>0</v>
      </c>
      <c r="CP22" s="137">
        <v>0</v>
      </c>
      <c r="CQ22" s="138">
        <v>4</v>
      </c>
      <c r="CR22" s="137">
        <v>0</v>
      </c>
      <c r="CS22" s="138">
        <v>2</v>
      </c>
      <c r="CT22" s="138">
        <v>1</v>
      </c>
      <c r="CU22" s="137">
        <v>0</v>
      </c>
      <c r="CV22" s="138">
        <v>2</v>
      </c>
      <c r="CW22" s="137">
        <v>0</v>
      </c>
      <c r="CX22" s="137">
        <v>0</v>
      </c>
      <c r="CY22" s="138">
        <v>2</v>
      </c>
      <c r="CZ22" s="138">
        <v>1</v>
      </c>
      <c r="DA22" s="137">
        <v>0</v>
      </c>
      <c r="DB22" s="137">
        <v>0</v>
      </c>
      <c r="DC22" s="138">
        <v>2</v>
      </c>
      <c r="DD22" s="137">
        <v>0</v>
      </c>
      <c r="DE22" s="137">
        <v>0</v>
      </c>
      <c r="DF22" s="137">
        <v>0</v>
      </c>
      <c r="DG22" s="137">
        <v>0</v>
      </c>
      <c r="DH22" s="137">
        <v>0</v>
      </c>
      <c r="DI22" s="137">
        <v>0</v>
      </c>
      <c r="DJ22" s="137">
        <v>0</v>
      </c>
      <c r="DK22" s="137">
        <v>0</v>
      </c>
      <c r="DL22" s="137">
        <v>0</v>
      </c>
      <c r="DM22" s="138">
        <v>4</v>
      </c>
      <c r="DN22" s="138">
        <v>5</v>
      </c>
      <c r="DO22" s="138">
        <v>2</v>
      </c>
      <c r="DP22" s="138">
        <v>-21</v>
      </c>
      <c r="DQ22" s="138">
        <v>25</v>
      </c>
      <c r="DR22" s="137">
        <v>0</v>
      </c>
      <c r="DS22" s="137">
        <v>0</v>
      </c>
      <c r="DT22" s="137">
        <v>0</v>
      </c>
      <c r="DU22" s="137">
        <v>0</v>
      </c>
      <c r="DV22" s="137">
        <v>0</v>
      </c>
      <c r="DW22" s="137">
        <v>0</v>
      </c>
      <c r="DX22" s="137">
        <v>0</v>
      </c>
      <c r="DY22" s="137">
        <v>0</v>
      </c>
      <c r="DZ22" s="138">
        <v>3</v>
      </c>
      <c r="EA22" s="138">
        <v>1</v>
      </c>
      <c r="EB22" s="137"/>
    </row>
    <row r="23" spans="1:132" ht="18.600000000000001">
      <c r="A23" s="135" t="s">
        <v>354</v>
      </c>
      <c r="B23" s="136">
        <v>2</v>
      </c>
      <c r="C23" s="138">
        <v>0</v>
      </c>
      <c r="D23" s="137">
        <v>16</v>
      </c>
      <c r="E23" s="137">
        <v>5</v>
      </c>
      <c r="F23" s="137">
        <v>1</v>
      </c>
      <c r="G23" s="137">
        <v>0</v>
      </c>
      <c r="H23" s="137">
        <v>0</v>
      </c>
      <c r="I23" s="137">
        <v>14</v>
      </c>
      <c r="J23" s="137">
        <v>2</v>
      </c>
      <c r="K23" s="137">
        <v>0</v>
      </c>
      <c r="L23" s="137">
        <v>0</v>
      </c>
      <c r="M23" s="137">
        <v>6</v>
      </c>
      <c r="N23" s="137">
        <v>3</v>
      </c>
      <c r="O23" s="137">
        <v>3</v>
      </c>
      <c r="P23" s="137">
        <v>0</v>
      </c>
      <c r="Q23" s="137">
        <v>0</v>
      </c>
      <c r="R23" s="137">
        <v>11</v>
      </c>
      <c r="S23" s="137">
        <v>3</v>
      </c>
      <c r="T23" s="138">
        <v>2</v>
      </c>
      <c r="U23" s="138">
        <v>5</v>
      </c>
      <c r="V23" s="138">
        <v>2</v>
      </c>
      <c r="W23" s="138">
        <v>2</v>
      </c>
      <c r="X23" s="137">
        <v>0</v>
      </c>
      <c r="Y23" s="138">
        <v>0</v>
      </c>
      <c r="Z23" s="138">
        <v>0</v>
      </c>
      <c r="AA23" s="138">
        <v>0</v>
      </c>
      <c r="AB23" s="138">
        <v>6</v>
      </c>
      <c r="AC23" s="137">
        <v>0</v>
      </c>
      <c r="AD23" s="137">
        <v>0</v>
      </c>
      <c r="AE23" s="138">
        <v>0</v>
      </c>
      <c r="AF23" s="137">
        <v>5</v>
      </c>
      <c r="AG23" s="137">
        <v>0</v>
      </c>
      <c r="AH23" s="137">
        <v>0</v>
      </c>
      <c r="AI23" s="138">
        <v>0</v>
      </c>
      <c r="AJ23" s="137">
        <v>0</v>
      </c>
      <c r="AK23" s="138">
        <v>0</v>
      </c>
      <c r="AL23" s="137">
        <v>3</v>
      </c>
      <c r="AM23" s="138">
        <v>0</v>
      </c>
      <c r="AN23" s="138">
        <v>0</v>
      </c>
      <c r="AO23" s="137">
        <v>0</v>
      </c>
      <c r="AP23" s="138">
        <v>0</v>
      </c>
      <c r="AQ23" s="137">
        <v>0</v>
      </c>
      <c r="AR23" s="137">
        <v>0</v>
      </c>
      <c r="AS23" s="137">
        <v>0</v>
      </c>
      <c r="AT23" s="137">
        <v>3</v>
      </c>
      <c r="AU23" s="137">
        <v>0</v>
      </c>
      <c r="AV23" s="137">
        <v>0</v>
      </c>
      <c r="AW23" s="137">
        <v>3</v>
      </c>
      <c r="AX23" s="137">
        <v>0</v>
      </c>
      <c r="AY23" s="137">
        <v>3</v>
      </c>
      <c r="AZ23" s="137">
        <v>0</v>
      </c>
      <c r="BA23" s="137">
        <v>0</v>
      </c>
      <c r="BB23" s="138">
        <v>3</v>
      </c>
      <c r="BC23" s="137">
        <v>0</v>
      </c>
      <c r="BD23" s="138">
        <v>6</v>
      </c>
      <c r="BE23" s="137">
        <v>0</v>
      </c>
      <c r="BF23" s="138">
        <v>5</v>
      </c>
      <c r="BG23" s="138">
        <v>4</v>
      </c>
      <c r="BH23" s="138">
        <v>7</v>
      </c>
      <c r="BI23" s="138">
        <v>6</v>
      </c>
      <c r="BJ23" s="138">
        <v>4</v>
      </c>
      <c r="BK23" s="138">
        <v>1</v>
      </c>
      <c r="BL23" s="137">
        <v>0</v>
      </c>
      <c r="BM23" s="138">
        <v>9</v>
      </c>
      <c r="BN23" s="137">
        <v>0</v>
      </c>
      <c r="BO23" s="138">
        <v>0</v>
      </c>
      <c r="BP23" s="137">
        <v>5</v>
      </c>
      <c r="BQ23" s="138">
        <v>6</v>
      </c>
      <c r="BR23" s="138">
        <v>4</v>
      </c>
      <c r="BS23" s="137">
        <v>0</v>
      </c>
      <c r="BT23" s="138">
        <v>7</v>
      </c>
      <c r="BU23" s="138">
        <v>4</v>
      </c>
      <c r="BV23" s="137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7">
        <v>0</v>
      </c>
      <c r="CC23" s="138">
        <v>0</v>
      </c>
      <c r="CD23" s="137">
        <v>3</v>
      </c>
      <c r="CE23" s="138">
        <v>1</v>
      </c>
      <c r="CF23" s="137">
        <v>1</v>
      </c>
      <c r="CG23" s="137">
        <v>0</v>
      </c>
      <c r="CH23" s="137">
        <v>0</v>
      </c>
      <c r="CI23" s="137">
        <v>-17</v>
      </c>
      <c r="CJ23" s="137">
        <v>23</v>
      </c>
      <c r="CK23" s="137">
        <v>0</v>
      </c>
      <c r="CL23" s="138">
        <v>5</v>
      </c>
      <c r="CM23" s="137">
        <v>1</v>
      </c>
      <c r="CN23" s="138">
        <v>0</v>
      </c>
      <c r="CO23" s="137">
        <v>0</v>
      </c>
      <c r="CP23" s="137">
        <v>0</v>
      </c>
      <c r="CQ23" s="138">
        <v>4</v>
      </c>
      <c r="CR23" s="138">
        <v>2</v>
      </c>
      <c r="CS23" s="138">
        <v>1</v>
      </c>
      <c r="CT23" s="138">
        <v>1</v>
      </c>
      <c r="CU23" s="138">
        <v>3</v>
      </c>
      <c r="CV23" s="138">
        <v>1</v>
      </c>
      <c r="CW23" s="137">
        <v>0</v>
      </c>
      <c r="CX23" s="137">
        <v>0</v>
      </c>
      <c r="CY23" s="138">
        <v>2</v>
      </c>
      <c r="CZ23" s="138">
        <v>1</v>
      </c>
      <c r="DA23" s="138">
        <v>1</v>
      </c>
      <c r="DB23" s="138">
        <v>4</v>
      </c>
      <c r="DC23" s="138">
        <v>1</v>
      </c>
      <c r="DD23" s="138">
        <v>1</v>
      </c>
      <c r="DE23" s="138">
        <v>1</v>
      </c>
      <c r="DF23" s="137">
        <v>0</v>
      </c>
      <c r="DG23" s="138">
        <v>1</v>
      </c>
      <c r="DH23" s="138">
        <v>4</v>
      </c>
      <c r="DI23" s="138">
        <v>1</v>
      </c>
      <c r="DJ23" s="138">
        <v>1</v>
      </c>
      <c r="DK23" s="137">
        <v>0</v>
      </c>
      <c r="DL23" s="138">
        <v>1</v>
      </c>
      <c r="DM23" s="138">
        <v>4</v>
      </c>
      <c r="DN23" s="137">
        <v>0</v>
      </c>
      <c r="DO23" s="137">
        <v>0</v>
      </c>
      <c r="DP23" s="138">
        <v>-26</v>
      </c>
      <c r="DQ23" s="138">
        <v>26</v>
      </c>
      <c r="DR23" s="138">
        <v>3</v>
      </c>
      <c r="DS23" s="138">
        <v>1</v>
      </c>
      <c r="DT23" s="138">
        <v>3</v>
      </c>
      <c r="DU23" s="137">
        <v>0</v>
      </c>
      <c r="DV23" s="138">
        <v>1</v>
      </c>
      <c r="DW23" s="138">
        <v>3</v>
      </c>
      <c r="DX23" s="137">
        <v>0</v>
      </c>
      <c r="DY23" s="138">
        <v>5</v>
      </c>
      <c r="DZ23" s="138">
        <v>2</v>
      </c>
      <c r="EA23" s="137">
        <v>0</v>
      </c>
      <c r="EB23" s="137"/>
    </row>
    <row r="24" spans="1:132" ht="18.600000000000001">
      <c r="A24" s="135" t="s">
        <v>355</v>
      </c>
      <c r="B24" s="136">
        <v>2</v>
      </c>
      <c r="C24" s="138">
        <v>0</v>
      </c>
      <c r="D24" s="137">
        <v>14</v>
      </c>
      <c r="E24" s="137">
        <v>9</v>
      </c>
      <c r="F24" s="137">
        <v>1</v>
      </c>
      <c r="G24" s="137">
        <v>0</v>
      </c>
      <c r="H24" s="137">
        <v>0</v>
      </c>
      <c r="I24" s="137">
        <v>13</v>
      </c>
      <c r="J24" s="137">
        <v>4</v>
      </c>
      <c r="K24" s="137">
        <v>0</v>
      </c>
      <c r="L24" s="137">
        <v>1</v>
      </c>
      <c r="M24" s="137">
        <v>5</v>
      </c>
      <c r="N24" s="137">
        <v>3</v>
      </c>
      <c r="O24" s="137">
        <v>2</v>
      </c>
      <c r="P24" s="137">
        <v>0</v>
      </c>
      <c r="Q24" s="137">
        <v>0</v>
      </c>
      <c r="R24" s="138">
        <v>12</v>
      </c>
      <c r="S24" s="137">
        <v>1</v>
      </c>
      <c r="T24" s="138">
        <v>4</v>
      </c>
      <c r="U24" s="138">
        <v>1</v>
      </c>
      <c r="V24" s="138">
        <v>4</v>
      </c>
      <c r="W24" s="138">
        <v>5</v>
      </c>
      <c r="X24" s="138">
        <v>1</v>
      </c>
      <c r="Y24" s="137">
        <v>3</v>
      </c>
      <c r="Z24" s="137">
        <v>0</v>
      </c>
      <c r="AA24" s="137">
        <v>0</v>
      </c>
      <c r="AB24" s="138">
        <v>6</v>
      </c>
      <c r="AC24" s="137">
        <v>0</v>
      </c>
      <c r="AD24" s="137">
        <v>0</v>
      </c>
      <c r="AE24" s="137">
        <v>1</v>
      </c>
      <c r="AF24" s="138">
        <v>6</v>
      </c>
      <c r="AG24" s="137">
        <v>0</v>
      </c>
      <c r="AH24" s="137">
        <v>0</v>
      </c>
      <c r="AI24" s="137">
        <v>0</v>
      </c>
      <c r="AJ24" s="138">
        <v>0</v>
      </c>
      <c r="AK24" s="138">
        <v>0</v>
      </c>
      <c r="AL24" s="137">
        <v>2</v>
      </c>
      <c r="AM24" s="138">
        <v>0</v>
      </c>
      <c r="AN24" s="138">
        <v>0</v>
      </c>
      <c r="AO24" s="137">
        <v>0</v>
      </c>
      <c r="AP24" s="138">
        <v>0</v>
      </c>
      <c r="AQ24" s="137">
        <v>0</v>
      </c>
      <c r="AR24" s="137">
        <v>0</v>
      </c>
      <c r="AS24" s="137">
        <v>0</v>
      </c>
      <c r="AT24" s="138">
        <v>0</v>
      </c>
      <c r="AU24" s="138">
        <v>3</v>
      </c>
      <c r="AV24" s="138">
        <v>0</v>
      </c>
      <c r="AW24" s="137">
        <v>1</v>
      </c>
      <c r="AX24" s="137">
        <v>1</v>
      </c>
      <c r="AY24" s="137">
        <v>0</v>
      </c>
      <c r="AZ24" s="137">
        <v>0</v>
      </c>
      <c r="BA24" s="138">
        <v>0</v>
      </c>
      <c r="BB24" s="138">
        <v>3</v>
      </c>
      <c r="BC24" s="137">
        <v>0</v>
      </c>
      <c r="BD24" s="138">
        <v>11</v>
      </c>
      <c r="BE24" s="137">
        <v>0</v>
      </c>
      <c r="BF24" s="138">
        <v>3</v>
      </c>
      <c r="BG24" s="138">
        <v>2</v>
      </c>
      <c r="BH24" s="138">
        <v>4</v>
      </c>
      <c r="BI24" s="138">
        <v>4</v>
      </c>
      <c r="BJ24" s="138">
        <v>1</v>
      </c>
      <c r="BK24" s="138">
        <v>5</v>
      </c>
      <c r="BL24" s="137">
        <v>0</v>
      </c>
      <c r="BM24" s="138">
        <v>5</v>
      </c>
      <c r="BN24" s="137">
        <v>0</v>
      </c>
      <c r="BO24" s="137">
        <v>0</v>
      </c>
      <c r="BP24" s="138">
        <v>3</v>
      </c>
      <c r="BQ24" s="138">
        <v>7</v>
      </c>
      <c r="BR24" s="138">
        <v>5</v>
      </c>
      <c r="BS24" s="138">
        <v>2</v>
      </c>
      <c r="BT24" s="138">
        <v>8</v>
      </c>
      <c r="BU24" s="138">
        <v>4</v>
      </c>
      <c r="BV24" s="137">
        <v>0</v>
      </c>
      <c r="BW24" s="138">
        <v>0</v>
      </c>
      <c r="BX24" s="137">
        <v>2</v>
      </c>
      <c r="BY24" s="138">
        <v>0</v>
      </c>
      <c r="BZ24" s="138">
        <v>0</v>
      </c>
      <c r="CA24" s="137">
        <v>0</v>
      </c>
      <c r="CB24" s="137">
        <v>0</v>
      </c>
      <c r="CC24" s="138">
        <v>0</v>
      </c>
      <c r="CD24" s="137">
        <v>4</v>
      </c>
      <c r="CE24" s="138">
        <v>7</v>
      </c>
      <c r="CF24" s="137">
        <v>0</v>
      </c>
      <c r="CG24" s="137">
        <v>0</v>
      </c>
      <c r="CH24" s="137">
        <v>1</v>
      </c>
      <c r="CI24" s="138">
        <v>9</v>
      </c>
      <c r="CJ24" s="138">
        <v>0</v>
      </c>
      <c r="CK24" s="137">
        <v>0</v>
      </c>
      <c r="CL24" s="138">
        <v>0</v>
      </c>
      <c r="CM24" s="138">
        <v>1</v>
      </c>
      <c r="CN24" s="137">
        <v>3</v>
      </c>
      <c r="CO24" s="137">
        <v>0</v>
      </c>
      <c r="CP24" s="137">
        <v>0</v>
      </c>
      <c r="CQ24" s="138">
        <v>4</v>
      </c>
      <c r="CR24" s="137">
        <v>0</v>
      </c>
      <c r="CS24" s="138">
        <v>2</v>
      </c>
      <c r="CT24" s="137">
        <v>0</v>
      </c>
      <c r="CU24" s="138">
        <v>4</v>
      </c>
      <c r="CV24" s="138">
        <v>1</v>
      </c>
      <c r="CW24" s="138">
        <v>1</v>
      </c>
      <c r="CX24" s="137">
        <v>0</v>
      </c>
      <c r="CY24" s="138">
        <v>2</v>
      </c>
      <c r="CZ24" s="137">
        <v>0</v>
      </c>
      <c r="DA24" s="137">
        <v>0</v>
      </c>
      <c r="DB24" s="138">
        <v>4</v>
      </c>
      <c r="DC24" s="137">
        <v>0</v>
      </c>
      <c r="DD24" s="137">
        <v>0</v>
      </c>
      <c r="DE24" s="137">
        <v>0</v>
      </c>
      <c r="DF24" s="137">
        <v>0</v>
      </c>
      <c r="DG24" s="137">
        <v>0</v>
      </c>
      <c r="DH24" s="138">
        <v>3</v>
      </c>
      <c r="DI24" s="138">
        <v>2</v>
      </c>
      <c r="DJ24" s="138">
        <v>1</v>
      </c>
      <c r="DK24" s="137">
        <v>0</v>
      </c>
      <c r="DL24" s="137">
        <v>0</v>
      </c>
      <c r="DM24" s="138">
        <v>3</v>
      </c>
      <c r="DN24" s="137">
        <v>0</v>
      </c>
      <c r="DO24" s="137">
        <v>0</v>
      </c>
      <c r="DP24" s="138">
        <v>-26</v>
      </c>
      <c r="DQ24" s="138">
        <v>26</v>
      </c>
      <c r="DR24" s="137">
        <v>0</v>
      </c>
      <c r="DS24" s="137">
        <v>0</v>
      </c>
      <c r="DT24" s="138">
        <v>2</v>
      </c>
      <c r="DU24" s="137">
        <v>0</v>
      </c>
      <c r="DV24" s="137">
        <v>0</v>
      </c>
      <c r="DW24" s="137">
        <v>0</v>
      </c>
      <c r="DX24" s="137">
        <v>0</v>
      </c>
      <c r="DY24" s="138">
        <v>3</v>
      </c>
      <c r="DZ24" s="138">
        <v>1</v>
      </c>
      <c r="EA24" s="137">
        <v>0</v>
      </c>
      <c r="EB24" s="137"/>
    </row>
    <row r="25" spans="1:132" ht="18.600000000000001">
      <c r="A25" s="135" t="s">
        <v>211</v>
      </c>
      <c r="B25" s="136">
        <v>2</v>
      </c>
      <c r="C25" s="138">
        <v>0</v>
      </c>
      <c r="D25" s="137">
        <v>26</v>
      </c>
      <c r="E25" s="137">
        <v>0</v>
      </c>
      <c r="F25" s="137">
        <v>0</v>
      </c>
      <c r="G25" s="137">
        <v>0</v>
      </c>
      <c r="H25" s="137">
        <v>0</v>
      </c>
      <c r="I25" s="137">
        <v>28</v>
      </c>
      <c r="J25" s="137">
        <v>0</v>
      </c>
      <c r="K25" s="137">
        <v>0</v>
      </c>
      <c r="L25" s="137">
        <v>0</v>
      </c>
      <c r="M25" s="137">
        <v>0</v>
      </c>
      <c r="N25" s="137">
        <v>0</v>
      </c>
      <c r="O25" s="137">
        <v>1</v>
      </c>
      <c r="P25" s="137">
        <v>0</v>
      </c>
      <c r="Q25" s="137">
        <v>0</v>
      </c>
      <c r="R25" s="137">
        <v>17</v>
      </c>
      <c r="S25" s="137">
        <v>1</v>
      </c>
      <c r="T25" s="137">
        <v>5</v>
      </c>
      <c r="U25" s="137">
        <v>0</v>
      </c>
      <c r="V25" s="138">
        <v>1</v>
      </c>
      <c r="W25" s="137">
        <v>7</v>
      </c>
      <c r="X25" s="137">
        <v>0</v>
      </c>
      <c r="Y25" s="138">
        <v>0</v>
      </c>
      <c r="Z25" s="137">
        <v>0</v>
      </c>
      <c r="AA25" s="137">
        <v>0</v>
      </c>
      <c r="AB25" s="137">
        <v>5</v>
      </c>
      <c r="AC25" s="137">
        <v>0</v>
      </c>
      <c r="AD25" s="137">
        <v>0</v>
      </c>
      <c r="AE25" s="137">
        <v>4</v>
      </c>
      <c r="AF25" s="137">
        <v>5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1</v>
      </c>
      <c r="AS25" s="137">
        <v>0</v>
      </c>
      <c r="AT25" s="137">
        <v>3</v>
      </c>
      <c r="AU25" s="137">
        <v>2</v>
      </c>
      <c r="AV25" s="138">
        <v>0</v>
      </c>
      <c r="AW25" s="137">
        <v>2</v>
      </c>
      <c r="AX25" s="138">
        <v>0</v>
      </c>
      <c r="AY25" s="137">
        <v>0</v>
      </c>
      <c r="AZ25" s="137">
        <v>0</v>
      </c>
      <c r="BA25" s="137">
        <v>1</v>
      </c>
      <c r="BB25" s="138">
        <v>5</v>
      </c>
      <c r="BC25" s="137">
        <v>0</v>
      </c>
      <c r="BD25" s="138">
        <v>10</v>
      </c>
      <c r="BE25" s="137">
        <v>0</v>
      </c>
      <c r="BF25" s="138">
        <v>5</v>
      </c>
      <c r="BG25" s="138">
        <v>13</v>
      </c>
      <c r="BH25" s="138">
        <v>6</v>
      </c>
      <c r="BI25" s="138">
        <v>3</v>
      </c>
      <c r="BJ25" s="138">
        <v>2</v>
      </c>
      <c r="BK25" s="138">
        <v>1</v>
      </c>
      <c r="BL25" s="137">
        <v>0</v>
      </c>
      <c r="BM25" s="138">
        <v>6</v>
      </c>
      <c r="BN25" s="138">
        <v>1</v>
      </c>
      <c r="BO25" s="137">
        <v>3</v>
      </c>
      <c r="BP25" s="137">
        <v>3</v>
      </c>
      <c r="BQ25" s="137">
        <v>6</v>
      </c>
      <c r="BR25" s="138">
        <v>4</v>
      </c>
      <c r="BS25" s="138">
        <v>2</v>
      </c>
      <c r="BT25" s="138">
        <v>1</v>
      </c>
      <c r="BU25" s="138">
        <v>5</v>
      </c>
      <c r="BV25" s="137">
        <v>0</v>
      </c>
      <c r="BW25" s="137">
        <v>3</v>
      </c>
      <c r="BX25" s="137">
        <v>1</v>
      </c>
      <c r="BY25" s="137">
        <v>4</v>
      </c>
      <c r="BZ25" s="138">
        <v>0</v>
      </c>
      <c r="CA25" s="138">
        <v>2</v>
      </c>
      <c r="CB25" s="138">
        <v>3</v>
      </c>
      <c r="CC25" s="138">
        <v>4</v>
      </c>
      <c r="CD25" s="137">
        <v>4</v>
      </c>
      <c r="CE25" s="137">
        <v>1</v>
      </c>
      <c r="CF25" s="138">
        <v>1</v>
      </c>
      <c r="CG25" s="137">
        <v>1</v>
      </c>
      <c r="CH25" s="137">
        <v>1</v>
      </c>
      <c r="CI25" s="138">
        <v>1</v>
      </c>
      <c r="CJ25" s="137">
        <v>0</v>
      </c>
      <c r="CK25" s="137">
        <v>0</v>
      </c>
      <c r="CL25" s="137">
        <v>1</v>
      </c>
      <c r="CM25" s="138">
        <v>1</v>
      </c>
      <c r="CN25" s="138">
        <v>1</v>
      </c>
      <c r="CO25" s="137">
        <v>1</v>
      </c>
      <c r="CP25" s="137">
        <v>0</v>
      </c>
      <c r="CQ25" s="138">
        <v>4</v>
      </c>
      <c r="CR25" s="138">
        <v>1</v>
      </c>
      <c r="CS25" s="138">
        <v>1</v>
      </c>
      <c r="CT25" s="138">
        <v>1</v>
      </c>
      <c r="CU25" s="138">
        <v>1</v>
      </c>
      <c r="CV25" s="138">
        <v>3</v>
      </c>
      <c r="CW25" s="137">
        <v>0</v>
      </c>
      <c r="CX25" s="137">
        <v>0</v>
      </c>
      <c r="CY25" s="138">
        <v>3</v>
      </c>
      <c r="CZ25" s="138">
        <v>1</v>
      </c>
      <c r="DA25" s="138">
        <v>1</v>
      </c>
      <c r="DB25" s="137">
        <v>0</v>
      </c>
      <c r="DC25" s="137">
        <v>0</v>
      </c>
      <c r="DD25" s="138">
        <v>2</v>
      </c>
      <c r="DE25" s="138">
        <v>4</v>
      </c>
      <c r="DF25" s="137">
        <v>0</v>
      </c>
      <c r="DG25" s="137">
        <v>0</v>
      </c>
      <c r="DH25" s="138">
        <v>4</v>
      </c>
      <c r="DI25" s="137">
        <v>0</v>
      </c>
      <c r="DJ25" s="137">
        <v>0</v>
      </c>
      <c r="DK25" s="137">
        <v>0</v>
      </c>
      <c r="DL25" s="138">
        <v>7</v>
      </c>
      <c r="DM25" s="138">
        <v>3</v>
      </c>
      <c r="DN25" s="138">
        <v>1</v>
      </c>
      <c r="DO25" s="138">
        <v>1</v>
      </c>
      <c r="DP25" s="138">
        <v>1</v>
      </c>
      <c r="DQ25" s="138">
        <v>1</v>
      </c>
      <c r="DR25" s="138">
        <v>1</v>
      </c>
      <c r="DS25" s="138">
        <v>1</v>
      </c>
      <c r="DT25" s="138">
        <v>2</v>
      </c>
      <c r="DU25" s="138">
        <v>1</v>
      </c>
      <c r="DV25" s="138">
        <v>1</v>
      </c>
      <c r="DW25" s="137">
        <v>0</v>
      </c>
      <c r="DX25" s="138">
        <v>5</v>
      </c>
      <c r="DY25" s="138">
        <v>3</v>
      </c>
      <c r="DZ25" s="138">
        <v>3</v>
      </c>
      <c r="EA25" s="138">
        <v>2</v>
      </c>
      <c r="EB25" s="137"/>
    </row>
    <row r="26" spans="1:132" ht="18.600000000000001">
      <c r="A26" s="135" t="s">
        <v>205</v>
      </c>
      <c r="B26" s="136">
        <v>2</v>
      </c>
      <c r="C26" s="137">
        <v>0</v>
      </c>
      <c r="D26" s="137">
        <v>25</v>
      </c>
      <c r="E26" s="137">
        <v>1</v>
      </c>
      <c r="F26" s="137">
        <v>0</v>
      </c>
      <c r="G26" s="137">
        <v>0</v>
      </c>
      <c r="H26" s="137">
        <v>0</v>
      </c>
      <c r="I26" s="137">
        <v>13</v>
      </c>
      <c r="J26" s="137">
        <v>2</v>
      </c>
      <c r="K26" s="137">
        <v>0</v>
      </c>
      <c r="L26" s="137">
        <v>5</v>
      </c>
      <c r="M26" s="137">
        <v>4</v>
      </c>
      <c r="N26" s="137">
        <v>1</v>
      </c>
      <c r="O26" s="137">
        <v>4</v>
      </c>
      <c r="P26" s="137">
        <v>3</v>
      </c>
      <c r="Q26" s="137">
        <v>0</v>
      </c>
      <c r="R26" s="137">
        <v>7</v>
      </c>
      <c r="S26" s="137">
        <v>2</v>
      </c>
      <c r="T26" s="137">
        <v>3</v>
      </c>
      <c r="U26" s="138">
        <v>4</v>
      </c>
      <c r="V26" s="137">
        <v>5</v>
      </c>
      <c r="W26" s="138">
        <v>6</v>
      </c>
      <c r="X26" s="137">
        <v>0</v>
      </c>
      <c r="Y26" s="138">
        <v>0</v>
      </c>
      <c r="Z26" s="137">
        <v>0</v>
      </c>
      <c r="AA26" s="137">
        <v>0</v>
      </c>
      <c r="AB26" s="138">
        <v>6</v>
      </c>
      <c r="AC26" s="137">
        <v>2</v>
      </c>
      <c r="AD26" s="137">
        <v>0</v>
      </c>
      <c r="AE26" s="138">
        <v>3</v>
      </c>
      <c r="AF26" s="138">
        <v>6</v>
      </c>
      <c r="AG26" s="137">
        <v>0</v>
      </c>
      <c r="AH26" s="137">
        <v>0</v>
      </c>
      <c r="AI26" s="137">
        <v>1</v>
      </c>
      <c r="AJ26" s="137">
        <v>0</v>
      </c>
      <c r="AK26" s="138">
        <v>0</v>
      </c>
      <c r="AL26" s="138">
        <v>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4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0</v>
      </c>
      <c r="BA26" s="137">
        <v>0</v>
      </c>
      <c r="BB26" s="138">
        <v>5</v>
      </c>
      <c r="BC26" s="137">
        <v>0</v>
      </c>
      <c r="BD26" s="138">
        <v>13</v>
      </c>
      <c r="BE26" s="137">
        <v>1</v>
      </c>
      <c r="BF26" s="138">
        <v>0</v>
      </c>
      <c r="BG26" s="138">
        <v>5</v>
      </c>
      <c r="BH26" s="137">
        <v>3</v>
      </c>
      <c r="BI26" s="137">
        <v>7</v>
      </c>
      <c r="BJ26" s="138">
        <v>6</v>
      </c>
      <c r="BK26" s="138">
        <v>0</v>
      </c>
      <c r="BL26" s="137">
        <v>0</v>
      </c>
      <c r="BM26" s="138">
        <v>6</v>
      </c>
      <c r="BN26" s="137">
        <v>0</v>
      </c>
      <c r="BO26" s="138">
        <v>8</v>
      </c>
      <c r="BP26" s="138">
        <v>3</v>
      </c>
      <c r="BQ26" s="138">
        <v>6</v>
      </c>
      <c r="BR26" s="138">
        <v>2</v>
      </c>
      <c r="BS26" s="137">
        <v>3</v>
      </c>
      <c r="BT26" s="138">
        <v>1</v>
      </c>
      <c r="BU26" s="138">
        <v>2</v>
      </c>
      <c r="BV26" s="137">
        <v>0</v>
      </c>
      <c r="BW26" s="137">
        <v>0</v>
      </c>
      <c r="BX26" s="137">
        <v>0</v>
      </c>
      <c r="BY26" s="137">
        <v>3</v>
      </c>
      <c r="BZ26" s="138">
        <v>1</v>
      </c>
      <c r="CA26" s="138">
        <v>0</v>
      </c>
      <c r="CB26" s="138">
        <v>0</v>
      </c>
      <c r="CC26" s="138">
        <v>0</v>
      </c>
      <c r="CD26" s="137">
        <v>5</v>
      </c>
      <c r="CE26" s="137">
        <v>0</v>
      </c>
      <c r="CF26" s="137">
        <v>0</v>
      </c>
      <c r="CG26" s="137">
        <v>0</v>
      </c>
      <c r="CH26" s="138">
        <v>0</v>
      </c>
      <c r="CI26" s="138">
        <v>2</v>
      </c>
      <c r="CJ26" s="137">
        <v>0</v>
      </c>
      <c r="CK26" s="137">
        <v>0</v>
      </c>
      <c r="CL26" s="138">
        <v>3</v>
      </c>
      <c r="CM26" s="138">
        <v>3</v>
      </c>
      <c r="CN26" s="138">
        <v>2</v>
      </c>
      <c r="CO26" s="138">
        <v>0</v>
      </c>
      <c r="CP26" s="137">
        <v>0</v>
      </c>
      <c r="CQ26" s="138">
        <v>2</v>
      </c>
      <c r="CR26" s="138">
        <v>2</v>
      </c>
      <c r="CS26" s="137">
        <v>0</v>
      </c>
      <c r="CT26" s="137">
        <v>0</v>
      </c>
      <c r="CU26" s="137">
        <v>0</v>
      </c>
      <c r="CV26" s="137">
        <v>0</v>
      </c>
      <c r="CW26" s="137">
        <v>0</v>
      </c>
      <c r="CX26" s="137">
        <v>0</v>
      </c>
      <c r="CY26" s="138">
        <v>1</v>
      </c>
      <c r="CZ26" s="138">
        <v>2</v>
      </c>
      <c r="DA26" s="137">
        <v>0</v>
      </c>
      <c r="DB26" s="137">
        <v>0</v>
      </c>
      <c r="DC26" s="137">
        <v>0</v>
      </c>
      <c r="DD26" s="137">
        <v>0</v>
      </c>
      <c r="DE26" s="137">
        <v>0</v>
      </c>
      <c r="DF26" s="137">
        <v>0</v>
      </c>
      <c r="DG26" s="137">
        <v>0</v>
      </c>
      <c r="DH26" s="138">
        <v>3</v>
      </c>
      <c r="DI26" s="137">
        <v>0</v>
      </c>
      <c r="DJ26" s="137">
        <v>0</v>
      </c>
      <c r="DK26" s="137">
        <v>0</v>
      </c>
      <c r="DL26" s="137">
        <v>0</v>
      </c>
      <c r="DM26" s="137">
        <v>0</v>
      </c>
      <c r="DN26" s="137">
        <v>0</v>
      </c>
      <c r="DO26" s="138">
        <v>3</v>
      </c>
      <c r="DP26" s="137">
        <v>0</v>
      </c>
      <c r="DQ26" s="137">
        <v>0</v>
      </c>
      <c r="DR26" s="137">
        <v>0</v>
      </c>
      <c r="DS26" s="137">
        <v>0</v>
      </c>
      <c r="DT26" s="137">
        <v>0</v>
      </c>
      <c r="DU26" s="137">
        <v>0</v>
      </c>
      <c r="DV26" s="137">
        <v>0</v>
      </c>
      <c r="DW26" s="137">
        <v>0</v>
      </c>
      <c r="DX26" s="137">
        <v>0</v>
      </c>
      <c r="DY26" s="137">
        <v>0</v>
      </c>
      <c r="DZ26" s="137">
        <v>0</v>
      </c>
      <c r="EA26" s="138">
        <v>1</v>
      </c>
      <c r="EB26" s="137"/>
    </row>
    <row r="27" spans="1:132" ht="18.600000000000001">
      <c r="A27" s="135" t="s">
        <v>356</v>
      </c>
      <c r="B27" s="136">
        <v>2</v>
      </c>
      <c r="C27" s="138">
        <v>0</v>
      </c>
      <c r="D27" s="137">
        <v>18</v>
      </c>
      <c r="E27" s="137">
        <v>0</v>
      </c>
      <c r="F27" s="138">
        <v>6</v>
      </c>
      <c r="G27" s="138">
        <v>0</v>
      </c>
      <c r="H27" s="137">
        <v>0</v>
      </c>
      <c r="I27" s="138">
        <v>3</v>
      </c>
      <c r="J27" s="137">
        <v>0</v>
      </c>
      <c r="K27" s="138">
        <v>3</v>
      </c>
      <c r="L27" s="137">
        <v>0</v>
      </c>
      <c r="M27" s="137">
        <v>9</v>
      </c>
      <c r="N27" s="137">
        <v>0</v>
      </c>
      <c r="O27" s="137">
        <v>6</v>
      </c>
      <c r="P27" s="138">
        <v>0</v>
      </c>
      <c r="Q27" s="137">
        <v>0</v>
      </c>
      <c r="R27" s="138">
        <v>9</v>
      </c>
      <c r="S27" s="137">
        <v>0</v>
      </c>
      <c r="T27" s="138">
        <v>1</v>
      </c>
      <c r="U27" s="138">
        <v>0</v>
      </c>
      <c r="V27" s="138">
        <v>0</v>
      </c>
      <c r="W27" s="138">
        <v>6</v>
      </c>
      <c r="X27" s="137">
        <v>0</v>
      </c>
      <c r="Y27" s="137">
        <v>6</v>
      </c>
      <c r="Z27" s="137">
        <v>4</v>
      </c>
      <c r="AA27" s="137">
        <v>0</v>
      </c>
      <c r="AB27" s="138">
        <v>4</v>
      </c>
      <c r="AC27" s="137">
        <v>0</v>
      </c>
      <c r="AD27" s="137">
        <v>0</v>
      </c>
      <c r="AE27" s="137">
        <v>2</v>
      </c>
      <c r="AF27" s="137">
        <v>5</v>
      </c>
      <c r="AG27" s="137">
        <v>0</v>
      </c>
      <c r="AH27" s="137">
        <v>2</v>
      </c>
      <c r="AI27" s="137">
        <v>0</v>
      </c>
      <c r="AJ27" s="137">
        <v>1</v>
      </c>
      <c r="AK27" s="137">
        <v>1</v>
      </c>
      <c r="AL27" s="137">
        <v>2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0</v>
      </c>
      <c r="AU27" s="138">
        <v>0</v>
      </c>
      <c r="AV27" s="137">
        <v>0</v>
      </c>
      <c r="AW27" s="138">
        <v>-24</v>
      </c>
      <c r="AX27" s="138">
        <v>24</v>
      </c>
      <c r="AY27" s="138">
        <v>2</v>
      </c>
      <c r="AZ27" s="138">
        <v>0</v>
      </c>
      <c r="BA27" s="137">
        <v>0</v>
      </c>
      <c r="BB27" s="138">
        <v>0</v>
      </c>
      <c r="BC27" s="137">
        <v>0</v>
      </c>
      <c r="BD27" s="138">
        <v>4</v>
      </c>
      <c r="BE27" s="137">
        <v>0</v>
      </c>
      <c r="BF27" s="138">
        <v>8</v>
      </c>
      <c r="BG27" s="138">
        <v>13</v>
      </c>
      <c r="BH27" s="138">
        <v>0</v>
      </c>
      <c r="BI27" s="137">
        <v>0</v>
      </c>
      <c r="BJ27" s="137">
        <v>1</v>
      </c>
      <c r="BK27" s="138">
        <v>7</v>
      </c>
      <c r="BL27" s="137">
        <v>0</v>
      </c>
      <c r="BM27" s="138">
        <v>4</v>
      </c>
      <c r="BN27" s="137">
        <v>0</v>
      </c>
      <c r="BO27" s="138">
        <v>0</v>
      </c>
      <c r="BP27" s="138">
        <v>0</v>
      </c>
      <c r="BQ27" s="138">
        <v>10</v>
      </c>
      <c r="BR27" s="138">
        <v>0</v>
      </c>
      <c r="BS27" s="138">
        <v>9</v>
      </c>
      <c r="BT27" s="138">
        <v>4</v>
      </c>
      <c r="BU27" s="138">
        <v>3</v>
      </c>
      <c r="BV27" s="137">
        <v>0</v>
      </c>
      <c r="BW27" s="137">
        <v>0</v>
      </c>
      <c r="BX27" s="137">
        <v>0</v>
      </c>
      <c r="BY27" s="137">
        <v>0</v>
      </c>
      <c r="BZ27" s="137">
        <v>3</v>
      </c>
      <c r="CA27" s="137">
        <v>0</v>
      </c>
      <c r="CB27" s="137">
        <v>1</v>
      </c>
      <c r="CC27" s="137">
        <v>0</v>
      </c>
      <c r="CD27" s="137">
        <v>3</v>
      </c>
      <c r="CE27" s="137">
        <v>0</v>
      </c>
      <c r="CF27" s="138">
        <v>0</v>
      </c>
      <c r="CG27" s="138">
        <v>0</v>
      </c>
      <c r="CH27" s="138">
        <v>0</v>
      </c>
      <c r="CI27" s="138">
        <v>-21</v>
      </c>
      <c r="CJ27" s="137">
        <v>21</v>
      </c>
      <c r="CK27" s="137">
        <v>0</v>
      </c>
      <c r="CL27" s="138">
        <v>0</v>
      </c>
      <c r="CM27" s="138">
        <v>0</v>
      </c>
      <c r="CN27" s="138">
        <v>2</v>
      </c>
      <c r="CO27" s="137">
        <v>0</v>
      </c>
      <c r="CP27" s="137">
        <v>0</v>
      </c>
      <c r="CQ27" s="137">
        <v>0</v>
      </c>
      <c r="CR27" s="137">
        <v>0</v>
      </c>
      <c r="CS27" s="137">
        <v>0</v>
      </c>
      <c r="CT27" s="137">
        <v>0</v>
      </c>
      <c r="CU27" s="137">
        <v>0</v>
      </c>
      <c r="CV27" s="137">
        <v>0</v>
      </c>
      <c r="CW27" s="137">
        <v>0</v>
      </c>
      <c r="CX27" s="137">
        <v>0</v>
      </c>
      <c r="CY27" s="137">
        <v>0</v>
      </c>
      <c r="CZ27" s="137">
        <v>0</v>
      </c>
      <c r="DA27" s="137">
        <v>0</v>
      </c>
      <c r="DB27" s="138">
        <v>2</v>
      </c>
      <c r="DC27" s="138">
        <v>1</v>
      </c>
      <c r="DD27" s="137">
        <v>0</v>
      </c>
      <c r="DE27" s="137">
        <v>0</v>
      </c>
      <c r="DF27" s="137">
        <v>0</v>
      </c>
      <c r="DG27" s="137">
        <v>0</v>
      </c>
      <c r="DH27" s="137">
        <v>0</v>
      </c>
      <c r="DI27" s="137">
        <v>0</v>
      </c>
      <c r="DJ27" s="137">
        <v>0</v>
      </c>
      <c r="DK27" s="137">
        <v>0</v>
      </c>
      <c r="DL27" s="137">
        <v>0</v>
      </c>
      <c r="DM27" s="137">
        <v>0</v>
      </c>
      <c r="DN27" s="137">
        <v>0</v>
      </c>
      <c r="DO27" s="137">
        <v>0</v>
      </c>
      <c r="DP27" s="138">
        <v>-26</v>
      </c>
      <c r="DQ27" s="138">
        <v>26</v>
      </c>
      <c r="DR27" s="137">
        <v>0</v>
      </c>
      <c r="DS27" s="137">
        <v>0</v>
      </c>
      <c r="DT27" s="138">
        <v>-22</v>
      </c>
      <c r="DU27" s="138">
        <v>22</v>
      </c>
      <c r="DV27" s="137">
        <v>0</v>
      </c>
      <c r="DW27" s="137">
        <v>0</v>
      </c>
      <c r="DX27" s="137">
        <v>0</v>
      </c>
      <c r="DY27" s="137">
        <v>0</v>
      </c>
      <c r="DZ27" s="138">
        <v>5</v>
      </c>
      <c r="EA27" s="138">
        <v>1</v>
      </c>
      <c r="EB27" s="137"/>
    </row>
    <row r="28" spans="1:132" ht="18.600000000000001">
      <c r="A28" s="135" t="s">
        <v>114</v>
      </c>
      <c r="B28" s="136">
        <v>2</v>
      </c>
      <c r="C28" s="137">
        <v>0</v>
      </c>
      <c r="D28" s="137">
        <v>26</v>
      </c>
      <c r="E28" s="137">
        <v>0</v>
      </c>
      <c r="F28" s="138">
        <v>0</v>
      </c>
      <c r="G28" s="138">
        <v>0</v>
      </c>
      <c r="H28" s="137">
        <v>0</v>
      </c>
      <c r="I28" s="137">
        <v>9</v>
      </c>
      <c r="J28" s="137">
        <v>0</v>
      </c>
      <c r="K28" s="137">
        <v>6</v>
      </c>
      <c r="L28" s="138">
        <v>0</v>
      </c>
      <c r="M28" s="138">
        <v>0</v>
      </c>
      <c r="N28" s="138">
        <v>6</v>
      </c>
      <c r="O28" s="138">
        <v>9</v>
      </c>
      <c r="P28" s="138">
        <v>0</v>
      </c>
      <c r="Q28" s="137">
        <v>0</v>
      </c>
      <c r="R28" s="138">
        <v>5</v>
      </c>
      <c r="S28" s="137">
        <v>6</v>
      </c>
      <c r="T28" s="138">
        <v>0</v>
      </c>
      <c r="U28" s="138">
        <v>6</v>
      </c>
      <c r="V28" s="138">
        <v>2</v>
      </c>
      <c r="W28" s="138">
        <v>4</v>
      </c>
      <c r="X28" s="137">
        <v>0</v>
      </c>
      <c r="Y28" s="138">
        <v>1</v>
      </c>
      <c r="Z28" s="138">
        <v>0</v>
      </c>
      <c r="AA28" s="137">
        <v>0</v>
      </c>
      <c r="AB28" s="137">
        <v>4</v>
      </c>
      <c r="AC28" s="137">
        <v>0</v>
      </c>
      <c r="AD28" s="137">
        <v>0</v>
      </c>
      <c r="AE28" s="137">
        <v>2</v>
      </c>
      <c r="AF28" s="137">
        <v>6</v>
      </c>
      <c r="AG28" s="137">
        <v>0</v>
      </c>
      <c r="AH28" s="137">
        <v>1</v>
      </c>
      <c r="AI28" s="137">
        <v>0</v>
      </c>
      <c r="AJ28" s="137">
        <v>0</v>
      </c>
      <c r="AK28" s="137">
        <v>0</v>
      </c>
      <c r="AL28" s="137">
        <v>0</v>
      </c>
      <c r="AM28" s="137">
        <v>1</v>
      </c>
      <c r="AN28" s="137">
        <v>0</v>
      </c>
      <c r="AO28" s="137">
        <v>0</v>
      </c>
      <c r="AP28" s="137">
        <v>0</v>
      </c>
      <c r="AQ28" s="137">
        <v>1</v>
      </c>
      <c r="AR28" s="137">
        <v>0</v>
      </c>
      <c r="AS28" s="137">
        <v>0</v>
      </c>
      <c r="AT28" s="137">
        <v>3</v>
      </c>
      <c r="AU28" s="137">
        <v>0</v>
      </c>
      <c r="AV28" s="137">
        <v>1</v>
      </c>
      <c r="AW28" s="138">
        <v>0</v>
      </c>
      <c r="AX28" s="138">
        <v>1</v>
      </c>
      <c r="AY28" s="137">
        <v>2</v>
      </c>
      <c r="AZ28" s="137">
        <v>0</v>
      </c>
      <c r="BA28" s="137">
        <v>0</v>
      </c>
      <c r="BB28" s="138">
        <v>5</v>
      </c>
      <c r="BC28" s="137">
        <v>0</v>
      </c>
      <c r="BD28" s="138">
        <v>8</v>
      </c>
      <c r="BE28" s="138">
        <v>0</v>
      </c>
      <c r="BF28" s="137">
        <v>15</v>
      </c>
      <c r="BG28" s="138">
        <v>2</v>
      </c>
      <c r="BH28" s="138">
        <v>3</v>
      </c>
      <c r="BI28" s="138">
        <v>0</v>
      </c>
      <c r="BJ28" s="137">
        <v>2</v>
      </c>
      <c r="BK28" s="138">
        <v>4</v>
      </c>
      <c r="BL28" s="138">
        <v>0</v>
      </c>
      <c r="BM28" s="138">
        <v>5</v>
      </c>
      <c r="BN28" s="137">
        <v>0</v>
      </c>
      <c r="BO28" s="138">
        <v>0</v>
      </c>
      <c r="BP28" s="138">
        <v>2</v>
      </c>
      <c r="BQ28" s="138">
        <v>1</v>
      </c>
      <c r="BR28" s="138">
        <v>5</v>
      </c>
      <c r="BS28" s="138">
        <v>4</v>
      </c>
      <c r="BT28" s="138">
        <v>2</v>
      </c>
      <c r="BU28" s="138">
        <v>2</v>
      </c>
      <c r="BV28" s="137">
        <v>0</v>
      </c>
      <c r="BW28" s="137">
        <v>0</v>
      </c>
      <c r="BX28" s="137">
        <v>0</v>
      </c>
      <c r="BY28" s="138">
        <v>0</v>
      </c>
      <c r="BZ28" s="137">
        <v>0</v>
      </c>
      <c r="CA28" s="137">
        <v>0</v>
      </c>
      <c r="CB28" s="138">
        <v>0</v>
      </c>
      <c r="CC28" s="138">
        <v>0</v>
      </c>
      <c r="CD28" s="138">
        <v>0</v>
      </c>
      <c r="CE28" s="138">
        <v>0</v>
      </c>
      <c r="CF28" s="137">
        <v>0</v>
      </c>
      <c r="CG28" s="137">
        <v>0</v>
      </c>
      <c r="CH28" s="137">
        <v>0</v>
      </c>
      <c r="CI28" s="138">
        <v>4</v>
      </c>
      <c r="CJ28" s="138">
        <v>0</v>
      </c>
      <c r="CK28" s="137">
        <v>0</v>
      </c>
      <c r="CL28" s="137">
        <v>2</v>
      </c>
      <c r="CM28" s="137">
        <v>0</v>
      </c>
      <c r="CN28" s="138">
        <v>0</v>
      </c>
      <c r="CO28" s="137">
        <v>0</v>
      </c>
      <c r="CP28" s="137">
        <v>0</v>
      </c>
      <c r="CQ28" s="137">
        <v>0</v>
      </c>
      <c r="CR28" s="137">
        <v>0</v>
      </c>
      <c r="CS28" s="137">
        <v>0</v>
      </c>
      <c r="CT28" s="137">
        <v>0</v>
      </c>
      <c r="CU28" s="137">
        <v>0</v>
      </c>
      <c r="CV28" s="137">
        <v>0</v>
      </c>
      <c r="CW28" s="137">
        <v>0</v>
      </c>
      <c r="CX28" s="137">
        <v>0</v>
      </c>
      <c r="CY28" s="137">
        <v>0</v>
      </c>
      <c r="CZ28" s="137">
        <v>0</v>
      </c>
      <c r="DA28" s="137">
        <v>0</v>
      </c>
      <c r="DB28" s="137">
        <v>0</v>
      </c>
      <c r="DC28" s="137">
        <v>0</v>
      </c>
      <c r="DD28" s="137">
        <v>0</v>
      </c>
      <c r="DE28" s="137">
        <v>0</v>
      </c>
      <c r="DF28" s="137">
        <v>0</v>
      </c>
      <c r="DG28" s="137">
        <v>0</v>
      </c>
      <c r="DH28" s="137">
        <v>0</v>
      </c>
      <c r="DI28" s="137">
        <v>0</v>
      </c>
      <c r="DJ28" s="137">
        <v>0</v>
      </c>
      <c r="DK28" s="137">
        <v>0</v>
      </c>
      <c r="DL28" s="137">
        <v>0</v>
      </c>
      <c r="DM28" s="137">
        <v>0</v>
      </c>
      <c r="DN28" s="137">
        <v>0</v>
      </c>
      <c r="DO28" s="137">
        <v>0</v>
      </c>
      <c r="DP28" s="138">
        <v>-26</v>
      </c>
      <c r="DQ28" s="138">
        <v>26</v>
      </c>
      <c r="DR28" s="137">
        <v>0</v>
      </c>
      <c r="DS28" s="137">
        <v>0</v>
      </c>
      <c r="DT28" s="137">
        <v>0</v>
      </c>
      <c r="DU28" s="137">
        <v>0</v>
      </c>
      <c r="DV28" s="137">
        <v>0</v>
      </c>
      <c r="DW28" s="137">
        <v>0</v>
      </c>
      <c r="DX28" s="137">
        <v>0</v>
      </c>
      <c r="DY28" s="137">
        <v>0</v>
      </c>
      <c r="DZ28" s="137">
        <v>0</v>
      </c>
      <c r="EA28" s="137">
        <v>0</v>
      </c>
      <c r="EB28" s="137"/>
    </row>
    <row r="29" spans="1:132" ht="18.600000000000001">
      <c r="A29" s="135" t="s">
        <v>116</v>
      </c>
      <c r="B29" s="136">
        <v>1</v>
      </c>
      <c r="C29" s="137">
        <v>0</v>
      </c>
      <c r="D29" s="137">
        <v>26</v>
      </c>
      <c r="E29" s="137">
        <v>0</v>
      </c>
      <c r="F29" s="138">
        <v>0</v>
      </c>
      <c r="G29" s="137">
        <v>0</v>
      </c>
      <c r="H29" s="137">
        <v>0</v>
      </c>
      <c r="I29" s="138">
        <v>22</v>
      </c>
      <c r="J29" s="138">
        <v>1</v>
      </c>
      <c r="K29" s="138">
        <v>0</v>
      </c>
      <c r="L29" s="138">
        <v>0</v>
      </c>
      <c r="M29" s="138">
        <v>0</v>
      </c>
      <c r="N29" s="138">
        <v>0</v>
      </c>
      <c r="O29" s="138">
        <v>2</v>
      </c>
      <c r="P29" s="137">
        <v>0</v>
      </c>
      <c r="Q29" s="137">
        <v>0</v>
      </c>
      <c r="R29" s="138">
        <v>11</v>
      </c>
      <c r="S29" s="137">
        <v>2</v>
      </c>
      <c r="T29" s="138">
        <v>2</v>
      </c>
      <c r="U29" s="138">
        <v>2</v>
      </c>
      <c r="V29" s="138">
        <v>4</v>
      </c>
      <c r="W29" s="138">
        <v>4</v>
      </c>
      <c r="X29" s="138">
        <v>0</v>
      </c>
      <c r="Y29" s="137">
        <v>1</v>
      </c>
      <c r="Z29" s="137">
        <v>0</v>
      </c>
      <c r="AA29" s="137">
        <v>0</v>
      </c>
      <c r="AB29" s="138">
        <v>4</v>
      </c>
      <c r="AC29" s="137">
        <v>0</v>
      </c>
      <c r="AD29" s="137">
        <v>0</v>
      </c>
      <c r="AE29" s="137">
        <v>0</v>
      </c>
      <c r="AF29" s="138">
        <v>4</v>
      </c>
      <c r="AG29" s="137">
        <v>0</v>
      </c>
      <c r="AH29" s="137">
        <v>2</v>
      </c>
      <c r="AI29" s="137">
        <v>2</v>
      </c>
      <c r="AJ29" s="137">
        <v>1</v>
      </c>
      <c r="AK29" s="137">
        <v>0</v>
      </c>
      <c r="AL29" s="137">
        <v>2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8">
        <v>1</v>
      </c>
      <c r="AW29" s="137">
        <v>0</v>
      </c>
      <c r="AX29" s="138">
        <v>0</v>
      </c>
      <c r="AY29" s="137">
        <v>1</v>
      </c>
      <c r="AZ29" s="137">
        <v>2</v>
      </c>
      <c r="BA29" s="137">
        <v>0</v>
      </c>
      <c r="BB29" s="137">
        <v>3</v>
      </c>
      <c r="BC29" s="137">
        <v>0</v>
      </c>
      <c r="BD29" s="138">
        <v>14</v>
      </c>
      <c r="BE29" s="137">
        <v>2</v>
      </c>
      <c r="BF29" s="137">
        <v>4</v>
      </c>
      <c r="BG29" s="137">
        <v>5</v>
      </c>
      <c r="BH29" s="138">
        <v>2</v>
      </c>
      <c r="BI29" s="138">
        <v>3</v>
      </c>
      <c r="BJ29" s="137">
        <v>2</v>
      </c>
      <c r="BK29" s="138">
        <v>2</v>
      </c>
      <c r="BL29" s="137">
        <v>0</v>
      </c>
      <c r="BM29" s="138">
        <v>4</v>
      </c>
      <c r="BN29" s="137">
        <v>0</v>
      </c>
      <c r="BO29" s="137">
        <v>0</v>
      </c>
      <c r="BP29" s="138">
        <v>4</v>
      </c>
      <c r="BQ29" s="138">
        <v>2</v>
      </c>
      <c r="BR29" s="138">
        <v>7</v>
      </c>
      <c r="BS29" s="138">
        <v>2</v>
      </c>
      <c r="BT29" s="138">
        <v>8</v>
      </c>
      <c r="BU29" s="138">
        <v>1</v>
      </c>
      <c r="BV29" s="137">
        <v>0</v>
      </c>
      <c r="BW29" s="137">
        <v>0</v>
      </c>
      <c r="BX29" s="137">
        <v>0</v>
      </c>
      <c r="BY29" s="137">
        <v>0</v>
      </c>
      <c r="BZ29" s="137">
        <v>0</v>
      </c>
      <c r="CA29" s="137">
        <v>0</v>
      </c>
      <c r="CB29" s="137">
        <v>0</v>
      </c>
      <c r="CC29" s="137">
        <v>0</v>
      </c>
      <c r="CD29" s="138">
        <v>0</v>
      </c>
      <c r="CE29" s="138">
        <v>0</v>
      </c>
      <c r="CF29" s="137">
        <v>0</v>
      </c>
      <c r="CG29" s="137">
        <v>0</v>
      </c>
      <c r="CH29" s="137">
        <v>0</v>
      </c>
      <c r="CI29" s="138">
        <v>-19</v>
      </c>
      <c r="CJ29" s="137">
        <v>24</v>
      </c>
      <c r="CK29" s="137">
        <v>0</v>
      </c>
      <c r="CL29" s="138">
        <v>3</v>
      </c>
      <c r="CM29" s="137">
        <v>1</v>
      </c>
      <c r="CN29" s="137">
        <v>1</v>
      </c>
      <c r="CO29" s="137">
        <v>6</v>
      </c>
      <c r="CP29" s="137">
        <v>0</v>
      </c>
      <c r="CQ29" s="138">
        <v>2</v>
      </c>
      <c r="CR29" s="137">
        <v>0</v>
      </c>
      <c r="CS29" s="137">
        <v>0</v>
      </c>
      <c r="CT29" s="137">
        <v>0</v>
      </c>
      <c r="CU29" s="137">
        <v>0</v>
      </c>
      <c r="CV29" s="137">
        <v>0</v>
      </c>
      <c r="CW29" s="137">
        <v>0</v>
      </c>
      <c r="CX29" s="137">
        <v>0</v>
      </c>
      <c r="CY29" s="138">
        <v>1</v>
      </c>
      <c r="CZ29" s="137">
        <v>0</v>
      </c>
      <c r="DA29" s="137">
        <v>0</v>
      </c>
      <c r="DB29" s="137">
        <v>0</v>
      </c>
      <c r="DC29" s="137">
        <v>0</v>
      </c>
      <c r="DD29" s="137">
        <v>0</v>
      </c>
      <c r="DE29" s="137">
        <v>0</v>
      </c>
      <c r="DF29" s="138">
        <v>1</v>
      </c>
      <c r="DG29" s="137">
        <v>0</v>
      </c>
      <c r="DH29" s="137">
        <v>0</v>
      </c>
      <c r="DI29" s="138">
        <v>1</v>
      </c>
      <c r="DJ29" s="137">
        <v>0</v>
      </c>
      <c r="DK29" s="137">
        <v>0</v>
      </c>
      <c r="DL29" s="137">
        <v>0</v>
      </c>
      <c r="DM29" s="137">
        <v>0</v>
      </c>
      <c r="DN29" s="138">
        <v>1</v>
      </c>
      <c r="DO29" s="137">
        <v>0</v>
      </c>
      <c r="DP29" s="138">
        <v>-26</v>
      </c>
      <c r="DQ29" s="138">
        <v>26</v>
      </c>
      <c r="DR29" s="137">
        <v>0</v>
      </c>
      <c r="DS29" s="137">
        <v>0</v>
      </c>
      <c r="DT29" s="138">
        <v>-24</v>
      </c>
      <c r="DU29" s="138">
        <v>24</v>
      </c>
      <c r="DV29" s="137">
        <v>0</v>
      </c>
      <c r="DW29" s="137">
        <v>0</v>
      </c>
      <c r="DX29" s="137">
        <v>0</v>
      </c>
      <c r="DY29" s="137">
        <v>0</v>
      </c>
      <c r="DZ29" s="137">
        <v>0</v>
      </c>
      <c r="EA29" s="137">
        <v>0</v>
      </c>
      <c r="EB29" s="137"/>
    </row>
    <row r="30" spans="1:132" ht="18.600000000000001">
      <c r="A30" s="135" t="s">
        <v>199</v>
      </c>
      <c r="B30" s="136">
        <v>2</v>
      </c>
      <c r="C30" s="137">
        <v>0</v>
      </c>
      <c r="D30" s="138">
        <v>24</v>
      </c>
      <c r="E30" s="138">
        <v>2</v>
      </c>
      <c r="F30" s="138">
        <v>0</v>
      </c>
      <c r="G30" s="138">
        <v>0</v>
      </c>
      <c r="H30" s="137">
        <v>0</v>
      </c>
      <c r="I30" s="137">
        <v>14</v>
      </c>
      <c r="J30" s="137">
        <v>0</v>
      </c>
      <c r="K30" s="137">
        <v>0</v>
      </c>
      <c r="L30" s="138">
        <v>0</v>
      </c>
      <c r="M30" s="138">
        <v>0</v>
      </c>
      <c r="N30" s="138">
        <v>0</v>
      </c>
      <c r="O30" s="138">
        <v>9</v>
      </c>
      <c r="P30" s="138">
        <v>9</v>
      </c>
      <c r="Q30" s="137">
        <v>0</v>
      </c>
      <c r="R30" s="137">
        <v>9</v>
      </c>
      <c r="S30" s="137">
        <v>0</v>
      </c>
      <c r="T30" s="138">
        <v>5</v>
      </c>
      <c r="U30" s="137">
        <v>5</v>
      </c>
      <c r="V30" s="137">
        <v>4</v>
      </c>
      <c r="W30" s="137">
        <v>4</v>
      </c>
      <c r="X30" s="137">
        <v>0</v>
      </c>
      <c r="Y30" s="137">
        <v>0</v>
      </c>
      <c r="Z30" s="137">
        <v>0</v>
      </c>
      <c r="AA30" s="137">
        <v>0</v>
      </c>
      <c r="AB30" s="137">
        <v>6</v>
      </c>
      <c r="AC30" s="137">
        <v>0</v>
      </c>
      <c r="AD30" s="137">
        <v>0</v>
      </c>
      <c r="AE30" s="137">
        <v>4</v>
      </c>
      <c r="AF30" s="138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1</v>
      </c>
      <c r="AM30" s="137">
        <v>2</v>
      </c>
      <c r="AN30" s="137">
        <v>1</v>
      </c>
      <c r="AO30" s="137">
        <v>1</v>
      </c>
      <c r="AP30" s="137">
        <v>0</v>
      </c>
      <c r="AQ30" s="137">
        <v>0</v>
      </c>
      <c r="AR30" s="137">
        <v>0</v>
      </c>
      <c r="AS30" s="137">
        <v>0</v>
      </c>
      <c r="AT30" s="137">
        <v>2</v>
      </c>
      <c r="AU30" s="137">
        <v>0</v>
      </c>
      <c r="AV30" s="137">
        <v>0</v>
      </c>
      <c r="AW30" s="137">
        <v>0</v>
      </c>
      <c r="AX30" s="137">
        <v>4</v>
      </c>
      <c r="AY30" s="138">
        <v>0</v>
      </c>
      <c r="AZ30" s="137">
        <v>0</v>
      </c>
      <c r="BA30" s="137">
        <v>0</v>
      </c>
      <c r="BB30" s="138">
        <v>5</v>
      </c>
      <c r="BC30" s="137">
        <v>0</v>
      </c>
      <c r="BD30" s="138">
        <v>10</v>
      </c>
      <c r="BE30" s="137">
        <v>0</v>
      </c>
      <c r="BF30" s="138">
        <v>0</v>
      </c>
      <c r="BG30" s="138">
        <v>5</v>
      </c>
      <c r="BH30" s="138">
        <v>5</v>
      </c>
      <c r="BI30" s="138">
        <v>3</v>
      </c>
      <c r="BJ30" s="137">
        <v>7</v>
      </c>
      <c r="BK30" s="137">
        <v>0</v>
      </c>
      <c r="BL30" s="137">
        <v>0</v>
      </c>
      <c r="BM30" s="138">
        <v>9</v>
      </c>
      <c r="BN30" s="137">
        <v>2</v>
      </c>
      <c r="BO30" s="137">
        <v>2</v>
      </c>
      <c r="BP30" s="138">
        <v>2</v>
      </c>
      <c r="BQ30" s="138">
        <v>9</v>
      </c>
      <c r="BR30" s="138">
        <v>0</v>
      </c>
      <c r="BS30" s="138">
        <v>0</v>
      </c>
      <c r="BT30" s="138">
        <v>7</v>
      </c>
      <c r="BU30" s="138">
        <v>5</v>
      </c>
      <c r="BV30" s="137">
        <v>0</v>
      </c>
      <c r="BW30" s="137">
        <v>1</v>
      </c>
      <c r="BX30" s="138">
        <v>0</v>
      </c>
      <c r="BY30" s="137">
        <v>0</v>
      </c>
      <c r="BZ30" s="137">
        <v>0</v>
      </c>
      <c r="CA30" s="137">
        <v>4</v>
      </c>
      <c r="CB30" s="137">
        <v>5</v>
      </c>
      <c r="CC30" s="137">
        <v>6</v>
      </c>
      <c r="CD30" s="138">
        <v>0</v>
      </c>
      <c r="CE30" s="138">
        <v>3</v>
      </c>
      <c r="CF30" s="137">
        <v>1</v>
      </c>
      <c r="CG30" s="137">
        <v>0</v>
      </c>
      <c r="CH30" s="137">
        <v>0</v>
      </c>
      <c r="CI30" s="138">
        <v>0</v>
      </c>
      <c r="CJ30" s="138">
        <v>0</v>
      </c>
      <c r="CK30" s="137">
        <v>0</v>
      </c>
      <c r="CL30" s="138">
        <v>6</v>
      </c>
      <c r="CM30" s="138">
        <v>0</v>
      </c>
      <c r="CN30" s="138">
        <v>0</v>
      </c>
      <c r="CO30" s="138">
        <v>0</v>
      </c>
      <c r="CP30" s="137">
        <v>0</v>
      </c>
      <c r="CQ30" s="138">
        <v>2</v>
      </c>
      <c r="CR30" s="137">
        <v>1</v>
      </c>
      <c r="CS30" s="137">
        <v>1</v>
      </c>
      <c r="CT30" s="137">
        <v>0</v>
      </c>
      <c r="CU30" s="137">
        <v>0</v>
      </c>
      <c r="CV30" s="137">
        <v>0</v>
      </c>
      <c r="CW30" s="137">
        <v>0</v>
      </c>
      <c r="CX30" s="137">
        <v>0</v>
      </c>
      <c r="CY30" s="137">
        <v>0</v>
      </c>
      <c r="CZ30" s="137">
        <v>0</v>
      </c>
      <c r="DA30" s="137">
        <v>0</v>
      </c>
      <c r="DB30" s="137">
        <v>0</v>
      </c>
      <c r="DC30" s="137">
        <v>0</v>
      </c>
      <c r="DD30" s="137">
        <v>0</v>
      </c>
      <c r="DE30" s="137">
        <v>0</v>
      </c>
      <c r="DF30" s="138">
        <v>7</v>
      </c>
      <c r="DG30" s="137">
        <v>0</v>
      </c>
      <c r="DH30" s="137">
        <v>0</v>
      </c>
      <c r="DI30" s="137">
        <v>0</v>
      </c>
      <c r="DJ30" s="137">
        <v>0</v>
      </c>
      <c r="DK30" s="137">
        <v>0</v>
      </c>
      <c r="DL30" s="137">
        <v>0</v>
      </c>
      <c r="DM30" s="137">
        <v>0</v>
      </c>
      <c r="DN30" s="137">
        <v>0</v>
      </c>
      <c r="DO30" s="137">
        <v>0</v>
      </c>
      <c r="DP30" s="138">
        <v>-26</v>
      </c>
      <c r="DQ30" s="138">
        <v>26</v>
      </c>
      <c r="DR30" s="137">
        <v>0</v>
      </c>
      <c r="DS30" s="137">
        <v>0</v>
      </c>
      <c r="DT30" s="137">
        <v>0</v>
      </c>
      <c r="DU30" s="137">
        <v>0</v>
      </c>
      <c r="DV30" s="137">
        <v>0</v>
      </c>
      <c r="DW30" s="137">
        <v>0</v>
      </c>
      <c r="DX30" s="137">
        <v>0</v>
      </c>
      <c r="DY30" s="137">
        <v>0</v>
      </c>
      <c r="DZ30" s="137">
        <v>0</v>
      </c>
      <c r="EA30" s="137">
        <v>0</v>
      </c>
      <c r="EB30" s="137"/>
    </row>
    <row r="31" spans="1:132" ht="18.600000000000001">
      <c r="A31" s="135" t="s">
        <v>357</v>
      </c>
      <c r="B31" s="136">
        <v>1</v>
      </c>
      <c r="C31" s="137">
        <v>0</v>
      </c>
      <c r="D31" s="137">
        <v>26</v>
      </c>
      <c r="E31" s="137">
        <v>0</v>
      </c>
      <c r="F31" s="138">
        <v>0</v>
      </c>
      <c r="G31" s="138">
        <v>0</v>
      </c>
      <c r="H31" s="137">
        <v>0</v>
      </c>
      <c r="I31" s="138">
        <v>19</v>
      </c>
      <c r="J31" s="137">
        <v>0</v>
      </c>
      <c r="K31" s="137">
        <v>1</v>
      </c>
      <c r="L31" s="137">
        <v>0</v>
      </c>
      <c r="M31" s="138">
        <v>0</v>
      </c>
      <c r="N31" s="138">
        <v>2</v>
      </c>
      <c r="O31" s="138">
        <v>0</v>
      </c>
      <c r="P31" s="138">
        <v>0</v>
      </c>
      <c r="Q31" s="138">
        <v>2</v>
      </c>
      <c r="R31" s="138">
        <v>3</v>
      </c>
      <c r="S31" s="137">
        <v>1</v>
      </c>
      <c r="T31" s="138">
        <v>1</v>
      </c>
      <c r="U31" s="138">
        <v>0</v>
      </c>
      <c r="V31" s="138">
        <v>1</v>
      </c>
      <c r="W31" s="138">
        <v>4</v>
      </c>
      <c r="X31" s="137">
        <v>0</v>
      </c>
      <c r="Y31" s="138">
        <v>2</v>
      </c>
      <c r="Z31" s="137">
        <v>0</v>
      </c>
      <c r="AA31" s="137">
        <v>0</v>
      </c>
      <c r="AB31" s="138">
        <v>3</v>
      </c>
      <c r="AC31" s="137">
        <v>0</v>
      </c>
      <c r="AD31" s="137">
        <v>0</v>
      </c>
      <c r="AE31" s="137">
        <v>3</v>
      </c>
      <c r="AF31" s="138">
        <v>4</v>
      </c>
      <c r="AG31" s="137">
        <v>0</v>
      </c>
      <c r="AH31" s="137">
        <v>0</v>
      </c>
      <c r="AI31" s="138">
        <v>2</v>
      </c>
      <c r="AJ31" s="137">
        <v>5</v>
      </c>
      <c r="AK31" s="137">
        <v>1</v>
      </c>
      <c r="AL31" s="138">
        <v>0</v>
      </c>
      <c r="AM31" s="137">
        <v>1</v>
      </c>
      <c r="AN31" s="137">
        <v>1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1</v>
      </c>
      <c r="AU31" s="137">
        <v>0</v>
      </c>
      <c r="AV31" s="138">
        <v>2</v>
      </c>
      <c r="AW31" s="138">
        <v>1</v>
      </c>
      <c r="AX31" s="138">
        <v>0</v>
      </c>
      <c r="AY31" s="137">
        <v>2</v>
      </c>
      <c r="AZ31" s="137">
        <v>4</v>
      </c>
      <c r="BA31" s="137">
        <v>0</v>
      </c>
      <c r="BB31" s="138">
        <v>2</v>
      </c>
      <c r="BC31" s="137">
        <v>0</v>
      </c>
      <c r="BD31" s="137">
        <v>2</v>
      </c>
      <c r="BE31" s="137">
        <v>0</v>
      </c>
      <c r="BF31" s="138">
        <v>5</v>
      </c>
      <c r="BG31" s="138">
        <v>1</v>
      </c>
      <c r="BH31" s="138">
        <v>1</v>
      </c>
      <c r="BI31" s="138">
        <v>5</v>
      </c>
      <c r="BJ31" s="137">
        <v>7</v>
      </c>
      <c r="BK31" s="138">
        <v>4</v>
      </c>
      <c r="BL31" s="137">
        <v>0</v>
      </c>
      <c r="BM31" s="138">
        <v>3</v>
      </c>
      <c r="BN31" s="137">
        <v>0</v>
      </c>
      <c r="BO31" s="138">
        <v>0</v>
      </c>
      <c r="BP31" s="138">
        <v>7</v>
      </c>
      <c r="BQ31" s="138">
        <v>4</v>
      </c>
      <c r="BR31" s="138">
        <v>1</v>
      </c>
      <c r="BS31" s="138">
        <v>3</v>
      </c>
      <c r="BT31" s="138">
        <v>6</v>
      </c>
      <c r="BU31" s="138">
        <v>3</v>
      </c>
      <c r="BV31" s="137">
        <v>0</v>
      </c>
      <c r="BW31" s="138">
        <v>3</v>
      </c>
      <c r="BX31" s="138">
        <v>0</v>
      </c>
      <c r="BY31" s="138">
        <v>0</v>
      </c>
      <c r="BZ31" s="137">
        <v>0</v>
      </c>
      <c r="CA31" s="138">
        <v>2</v>
      </c>
      <c r="CB31" s="138">
        <v>2</v>
      </c>
      <c r="CC31" s="138">
        <v>0</v>
      </c>
      <c r="CD31" s="138">
        <v>0</v>
      </c>
      <c r="CE31" s="138">
        <v>0</v>
      </c>
      <c r="CF31" s="137">
        <v>0</v>
      </c>
      <c r="CG31" s="137">
        <v>0</v>
      </c>
      <c r="CH31" s="137">
        <v>0</v>
      </c>
      <c r="CI31" s="138">
        <v>-23</v>
      </c>
      <c r="CJ31" s="138">
        <v>24</v>
      </c>
      <c r="CK31" s="137">
        <v>0</v>
      </c>
      <c r="CL31" s="138">
        <v>0</v>
      </c>
      <c r="CM31" s="138">
        <v>1</v>
      </c>
      <c r="CN31" s="138">
        <v>0</v>
      </c>
      <c r="CO31" s="138">
        <v>0</v>
      </c>
      <c r="CP31" s="137">
        <v>0</v>
      </c>
      <c r="CQ31" s="138">
        <v>2</v>
      </c>
      <c r="CR31" s="138">
        <v>0</v>
      </c>
      <c r="CS31" s="138">
        <v>2</v>
      </c>
      <c r="CT31" s="137">
        <v>0</v>
      </c>
      <c r="CU31" s="137">
        <v>0</v>
      </c>
      <c r="CV31" s="137">
        <v>0</v>
      </c>
      <c r="CW31" s="137">
        <v>0</v>
      </c>
      <c r="CX31" s="137">
        <v>0</v>
      </c>
      <c r="CY31" s="138">
        <v>1</v>
      </c>
      <c r="CZ31" s="137">
        <v>0</v>
      </c>
      <c r="DA31" s="137">
        <v>0</v>
      </c>
      <c r="DB31" s="137">
        <v>0</v>
      </c>
      <c r="DC31" s="137">
        <v>0</v>
      </c>
      <c r="DD31" s="137">
        <v>0</v>
      </c>
      <c r="DE31" s="137">
        <v>0</v>
      </c>
      <c r="DF31" s="137">
        <v>0</v>
      </c>
      <c r="DG31" s="137">
        <v>0</v>
      </c>
      <c r="DH31" s="137">
        <v>0</v>
      </c>
      <c r="DI31" s="138">
        <v>1</v>
      </c>
      <c r="DJ31" s="137">
        <v>0</v>
      </c>
      <c r="DK31" s="137">
        <v>0</v>
      </c>
      <c r="DL31" s="137">
        <v>0</v>
      </c>
      <c r="DM31" s="137">
        <v>0</v>
      </c>
      <c r="DN31" s="137">
        <v>0</v>
      </c>
      <c r="DO31" s="137">
        <v>0</v>
      </c>
      <c r="DP31" s="138">
        <v>-26</v>
      </c>
      <c r="DQ31" s="138">
        <v>26</v>
      </c>
      <c r="DR31" s="138">
        <v>1</v>
      </c>
      <c r="DS31" s="137">
        <v>0</v>
      </c>
      <c r="DT31" s="138">
        <v>1</v>
      </c>
      <c r="DU31" s="138">
        <v>1</v>
      </c>
      <c r="DV31" s="137">
        <v>0</v>
      </c>
      <c r="DW31" s="137">
        <v>0</v>
      </c>
      <c r="DX31" s="137">
        <v>0</v>
      </c>
      <c r="DY31" s="137">
        <v>0</v>
      </c>
      <c r="DZ31" s="137">
        <v>0</v>
      </c>
      <c r="EA31" s="137">
        <v>0</v>
      </c>
      <c r="EB31" s="137"/>
    </row>
    <row r="32" spans="1:132" ht="18.600000000000001">
      <c r="A32" s="135" t="s">
        <v>358</v>
      </c>
      <c r="B32" s="136">
        <v>2</v>
      </c>
      <c r="C32" s="138">
        <v>0</v>
      </c>
      <c r="D32" s="137">
        <v>26</v>
      </c>
      <c r="E32" s="137">
        <v>0</v>
      </c>
      <c r="F32" s="138">
        <v>0</v>
      </c>
      <c r="G32" s="137">
        <v>0</v>
      </c>
      <c r="H32" s="137">
        <v>0</v>
      </c>
      <c r="I32" s="138">
        <v>32</v>
      </c>
      <c r="J32" s="138">
        <v>0</v>
      </c>
      <c r="K32" s="137">
        <v>0</v>
      </c>
      <c r="L32" s="137">
        <v>0</v>
      </c>
      <c r="M32" s="137">
        <v>0</v>
      </c>
      <c r="N32" s="137">
        <v>0</v>
      </c>
      <c r="O32" s="138">
        <v>0</v>
      </c>
      <c r="P32" s="138">
        <v>0</v>
      </c>
      <c r="Q32" s="137">
        <v>0</v>
      </c>
      <c r="R32" s="137">
        <v>14</v>
      </c>
      <c r="S32" s="137">
        <v>0</v>
      </c>
      <c r="T32" s="137">
        <v>0</v>
      </c>
      <c r="U32" s="137">
        <v>0</v>
      </c>
      <c r="V32" s="137">
        <v>5</v>
      </c>
      <c r="W32" s="137">
        <v>5</v>
      </c>
      <c r="X32" s="137">
        <v>0</v>
      </c>
      <c r="Y32" s="137">
        <v>1</v>
      </c>
      <c r="Z32" s="137">
        <v>0</v>
      </c>
      <c r="AA32" s="137">
        <v>0</v>
      </c>
      <c r="AB32" s="138">
        <v>6</v>
      </c>
      <c r="AC32" s="137">
        <v>0</v>
      </c>
      <c r="AD32" s="137">
        <v>0</v>
      </c>
      <c r="AE32" s="137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8">
        <v>0</v>
      </c>
      <c r="AL32" s="138">
        <v>0</v>
      </c>
      <c r="AM32" s="138">
        <v>0</v>
      </c>
      <c r="AN32" s="137">
        <v>0</v>
      </c>
      <c r="AO32" s="138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3</v>
      </c>
      <c r="AY32" s="137">
        <v>1</v>
      </c>
      <c r="AZ32" s="137">
        <v>4</v>
      </c>
      <c r="BA32" s="137">
        <v>0</v>
      </c>
      <c r="BB32" s="138">
        <v>4</v>
      </c>
      <c r="BC32" s="137">
        <v>0</v>
      </c>
      <c r="BD32" s="138">
        <v>5</v>
      </c>
      <c r="BE32" s="137">
        <v>0</v>
      </c>
      <c r="BF32" s="138">
        <v>7</v>
      </c>
      <c r="BG32" s="138">
        <v>9</v>
      </c>
      <c r="BH32" s="138">
        <v>3</v>
      </c>
      <c r="BI32" s="137">
        <v>2</v>
      </c>
      <c r="BJ32" s="138">
        <v>4</v>
      </c>
      <c r="BK32" s="138">
        <v>2</v>
      </c>
      <c r="BL32" s="137">
        <v>0</v>
      </c>
      <c r="BM32" s="138">
        <v>6</v>
      </c>
      <c r="BN32" s="137">
        <v>2</v>
      </c>
      <c r="BO32" s="138">
        <v>0</v>
      </c>
      <c r="BP32" s="138">
        <v>2</v>
      </c>
      <c r="BQ32" s="138">
        <v>7</v>
      </c>
      <c r="BR32" s="138">
        <v>0</v>
      </c>
      <c r="BS32" s="137">
        <v>4</v>
      </c>
      <c r="BT32" s="138">
        <v>6</v>
      </c>
      <c r="BU32" s="138">
        <v>2</v>
      </c>
      <c r="BV32" s="137">
        <v>0</v>
      </c>
      <c r="BW32" s="137">
        <v>0</v>
      </c>
      <c r="BX32" s="137">
        <v>0</v>
      </c>
      <c r="BY32" s="138">
        <v>2</v>
      </c>
      <c r="BZ32" s="138">
        <v>0</v>
      </c>
      <c r="CA32" s="137">
        <v>0</v>
      </c>
      <c r="CB32" s="137">
        <v>0</v>
      </c>
      <c r="CC32" s="137">
        <v>0</v>
      </c>
      <c r="CD32" s="138">
        <v>0</v>
      </c>
      <c r="CE32" s="137">
        <v>0</v>
      </c>
      <c r="CF32" s="137">
        <v>0</v>
      </c>
      <c r="CG32" s="137">
        <v>0</v>
      </c>
      <c r="CH32" s="137">
        <v>0</v>
      </c>
      <c r="CI32" s="137">
        <v>0</v>
      </c>
      <c r="CJ32" s="137">
        <v>0</v>
      </c>
      <c r="CK32" s="137">
        <v>0</v>
      </c>
      <c r="CL32" s="138">
        <v>6</v>
      </c>
      <c r="CM32" s="137">
        <v>1</v>
      </c>
      <c r="CN32" s="137">
        <v>0</v>
      </c>
      <c r="CO32" s="137">
        <v>0</v>
      </c>
      <c r="CP32" s="137">
        <v>0</v>
      </c>
      <c r="CQ32" s="138">
        <v>0</v>
      </c>
      <c r="CR32" s="137">
        <v>0</v>
      </c>
      <c r="CS32" s="138">
        <v>0</v>
      </c>
      <c r="CT32" s="137">
        <v>0</v>
      </c>
      <c r="CU32" s="137">
        <v>2</v>
      </c>
      <c r="CV32" s="137">
        <v>0</v>
      </c>
      <c r="CW32" s="137">
        <v>0</v>
      </c>
      <c r="CX32" s="137">
        <v>0</v>
      </c>
      <c r="CY32" s="138">
        <v>2</v>
      </c>
      <c r="CZ32" s="138">
        <v>5</v>
      </c>
      <c r="DA32" s="137">
        <v>0</v>
      </c>
      <c r="DB32" s="137">
        <v>0</v>
      </c>
      <c r="DC32" s="137">
        <v>0</v>
      </c>
      <c r="DD32" s="138">
        <v>5</v>
      </c>
      <c r="DE32" s="137">
        <v>0</v>
      </c>
      <c r="DF32" s="137">
        <v>0</v>
      </c>
      <c r="DG32" s="138">
        <v>1</v>
      </c>
      <c r="DH32" s="138">
        <v>3</v>
      </c>
      <c r="DI32" s="137">
        <v>0</v>
      </c>
      <c r="DJ32" s="137">
        <v>0</v>
      </c>
      <c r="DK32" s="138">
        <v>3</v>
      </c>
      <c r="DL32" s="137">
        <v>0</v>
      </c>
      <c r="DM32" s="137">
        <v>0</v>
      </c>
      <c r="DN32" s="137">
        <v>0</v>
      </c>
      <c r="DO32" s="137">
        <v>0</v>
      </c>
      <c r="DP32" s="138">
        <v>-26</v>
      </c>
      <c r="DQ32" s="138">
        <v>26</v>
      </c>
      <c r="DR32" s="137">
        <v>0</v>
      </c>
      <c r="DS32" s="137">
        <v>0</v>
      </c>
      <c r="DT32" s="137">
        <v>0</v>
      </c>
      <c r="DU32" s="137">
        <v>0</v>
      </c>
      <c r="DV32" s="137">
        <v>0</v>
      </c>
      <c r="DW32" s="137">
        <v>0</v>
      </c>
      <c r="DX32" s="137">
        <v>0</v>
      </c>
      <c r="DY32" s="137">
        <v>0</v>
      </c>
      <c r="DZ32" s="137">
        <v>0</v>
      </c>
      <c r="EA32" s="137">
        <v>0</v>
      </c>
      <c r="EB32" s="137"/>
    </row>
    <row r="33" spans="1:132" ht="18.600000000000001">
      <c r="A33" s="135" t="s">
        <v>157</v>
      </c>
      <c r="B33" s="136">
        <v>2</v>
      </c>
      <c r="C33" s="138">
        <v>0</v>
      </c>
      <c r="D33" s="137">
        <v>26</v>
      </c>
      <c r="E33" s="138">
        <v>0</v>
      </c>
      <c r="F33" s="137">
        <v>0</v>
      </c>
      <c r="G33" s="137">
        <v>0</v>
      </c>
      <c r="H33" s="137">
        <v>0</v>
      </c>
      <c r="I33" s="137">
        <v>21</v>
      </c>
      <c r="J33" s="137">
        <v>0</v>
      </c>
      <c r="K33" s="137">
        <v>3</v>
      </c>
      <c r="L33" s="137">
        <v>0</v>
      </c>
      <c r="M33" s="137">
        <v>0</v>
      </c>
      <c r="N33" s="137">
        <v>4</v>
      </c>
      <c r="O33" s="137">
        <v>0</v>
      </c>
      <c r="P33" s="137">
        <v>0</v>
      </c>
      <c r="Q33" s="137">
        <v>0</v>
      </c>
      <c r="R33" s="137">
        <v>9</v>
      </c>
      <c r="S33" s="137">
        <v>0</v>
      </c>
      <c r="T33" s="137">
        <v>7</v>
      </c>
      <c r="U33" s="137">
        <v>4</v>
      </c>
      <c r="V33" s="137">
        <v>3</v>
      </c>
      <c r="W33" s="138">
        <v>6</v>
      </c>
      <c r="X33" s="137">
        <v>2</v>
      </c>
      <c r="Y33" s="138">
        <v>3</v>
      </c>
      <c r="Z33" s="138">
        <v>0</v>
      </c>
      <c r="AA33" s="137">
        <v>0</v>
      </c>
      <c r="AB33" s="137">
        <v>0</v>
      </c>
      <c r="AC33" s="137">
        <v>0</v>
      </c>
      <c r="AD33" s="137">
        <v>0</v>
      </c>
      <c r="AE33" s="137">
        <v>0</v>
      </c>
      <c r="AF33" s="138">
        <v>6</v>
      </c>
      <c r="AG33" s="137">
        <v>0</v>
      </c>
      <c r="AH33" s="137">
        <v>0</v>
      </c>
      <c r="AI33" s="137">
        <v>1</v>
      </c>
      <c r="AJ33" s="137">
        <v>0</v>
      </c>
      <c r="AK33" s="137">
        <v>0</v>
      </c>
      <c r="AL33" s="137">
        <v>1</v>
      </c>
      <c r="AM33" s="137">
        <v>5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4</v>
      </c>
      <c r="AU33" s="137">
        <v>1</v>
      </c>
      <c r="AV33" s="137">
        <v>0</v>
      </c>
      <c r="AW33" s="138">
        <v>0</v>
      </c>
      <c r="AX33" s="138">
        <v>0</v>
      </c>
      <c r="AY33" s="137">
        <v>0</v>
      </c>
      <c r="AZ33" s="137">
        <v>1</v>
      </c>
      <c r="BA33" s="137">
        <v>0</v>
      </c>
      <c r="BB33" s="138">
        <v>1</v>
      </c>
      <c r="BC33" s="137">
        <v>0</v>
      </c>
      <c r="BD33" s="138">
        <v>8</v>
      </c>
      <c r="BE33" s="137">
        <v>7</v>
      </c>
      <c r="BF33" s="137">
        <v>4</v>
      </c>
      <c r="BG33" s="137">
        <v>16</v>
      </c>
      <c r="BH33" s="138">
        <v>3</v>
      </c>
      <c r="BI33" s="138">
        <v>0</v>
      </c>
      <c r="BJ33" s="137">
        <v>7</v>
      </c>
      <c r="BK33" s="137">
        <v>2</v>
      </c>
      <c r="BL33" s="137">
        <v>0</v>
      </c>
      <c r="BM33" s="138">
        <v>5</v>
      </c>
      <c r="BN33" s="137">
        <v>0</v>
      </c>
      <c r="BO33" s="137">
        <v>4</v>
      </c>
      <c r="BP33" s="138">
        <v>2</v>
      </c>
      <c r="BQ33" s="138">
        <v>2</v>
      </c>
      <c r="BR33" s="138">
        <v>10</v>
      </c>
      <c r="BS33" s="138">
        <v>2</v>
      </c>
      <c r="BT33" s="138">
        <v>3</v>
      </c>
      <c r="BU33" s="138">
        <v>4</v>
      </c>
      <c r="BV33" s="137">
        <v>0</v>
      </c>
      <c r="BW33" s="137">
        <v>2</v>
      </c>
      <c r="BX33" s="137">
        <v>2</v>
      </c>
      <c r="BY33" s="137">
        <v>0</v>
      </c>
      <c r="BZ33" s="138">
        <v>0</v>
      </c>
      <c r="CA33" s="137">
        <v>5</v>
      </c>
      <c r="CB33" s="138">
        <v>4</v>
      </c>
      <c r="CC33" s="137">
        <v>1</v>
      </c>
      <c r="CD33" s="138">
        <v>1</v>
      </c>
      <c r="CE33" s="137">
        <v>4</v>
      </c>
      <c r="CF33" s="138">
        <v>0</v>
      </c>
      <c r="CG33" s="137">
        <v>0</v>
      </c>
      <c r="CH33" s="137">
        <v>0</v>
      </c>
      <c r="CI33" s="138">
        <v>2</v>
      </c>
      <c r="CJ33" s="138">
        <v>0</v>
      </c>
      <c r="CK33" s="137">
        <v>0</v>
      </c>
      <c r="CL33" s="137">
        <v>2</v>
      </c>
      <c r="CM33" s="138">
        <v>5</v>
      </c>
      <c r="CN33" s="137">
        <v>2</v>
      </c>
      <c r="CO33" s="137">
        <v>0</v>
      </c>
      <c r="CP33" s="137">
        <v>0</v>
      </c>
      <c r="CQ33" s="137">
        <v>3</v>
      </c>
      <c r="CR33" s="137">
        <v>1</v>
      </c>
      <c r="CS33" s="137">
        <v>2</v>
      </c>
      <c r="CT33" s="137">
        <v>1</v>
      </c>
      <c r="CU33" s="138">
        <v>2</v>
      </c>
      <c r="CV33" s="138">
        <v>1</v>
      </c>
      <c r="CW33" s="138">
        <v>1</v>
      </c>
      <c r="CX33" s="137">
        <v>0</v>
      </c>
      <c r="CY33" s="138">
        <v>1</v>
      </c>
      <c r="CZ33" s="137">
        <v>0</v>
      </c>
      <c r="DA33" s="137">
        <v>0</v>
      </c>
      <c r="DB33" s="137">
        <v>0</v>
      </c>
      <c r="DC33" s="138">
        <v>1</v>
      </c>
      <c r="DD33" s="138">
        <v>3</v>
      </c>
      <c r="DE33" s="137">
        <v>0</v>
      </c>
      <c r="DF33" s="138">
        <v>2</v>
      </c>
      <c r="DG33" s="138">
        <v>1</v>
      </c>
      <c r="DH33" s="137">
        <v>0</v>
      </c>
      <c r="DI33" s="137">
        <v>0</v>
      </c>
      <c r="DJ33" s="137">
        <v>0</v>
      </c>
      <c r="DK33" s="137">
        <v>0</v>
      </c>
      <c r="DL33" s="138">
        <v>2</v>
      </c>
      <c r="DM33" s="138">
        <v>1</v>
      </c>
      <c r="DN33" s="138">
        <v>3</v>
      </c>
      <c r="DO33" s="138">
        <v>1</v>
      </c>
      <c r="DP33" s="138">
        <v>1</v>
      </c>
      <c r="DQ33" s="137">
        <v>0</v>
      </c>
      <c r="DR33" s="137">
        <v>0</v>
      </c>
      <c r="DS33" s="137">
        <v>0</v>
      </c>
      <c r="DT33" s="137">
        <v>0</v>
      </c>
      <c r="DU33" s="137">
        <v>0</v>
      </c>
      <c r="DV33" s="137">
        <v>0</v>
      </c>
      <c r="DW33" s="137">
        <v>0</v>
      </c>
      <c r="DX33" s="137">
        <v>0</v>
      </c>
      <c r="DY33" s="137">
        <v>0</v>
      </c>
      <c r="DZ33" s="137">
        <v>0</v>
      </c>
      <c r="EA33" s="137">
        <v>0</v>
      </c>
      <c r="EB33" s="137"/>
    </row>
    <row r="34" spans="1:132" ht="18.600000000000001">
      <c r="A34" s="135" t="s">
        <v>359</v>
      </c>
      <c r="B34" s="136">
        <v>2</v>
      </c>
      <c r="C34" s="138">
        <v>0</v>
      </c>
      <c r="D34" s="137">
        <v>26</v>
      </c>
      <c r="E34" s="137">
        <v>0</v>
      </c>
      <c r="F34" s="137">
        <v>0</v>
      </c>
      <c r="G34" s="137">
        <v>0</v>
      </c>
      <c r="H34" s="137">
        <v>0</v>
      </c>
      <c r="I34" s="138">
        <v>28</v>
      </c>
      <c r="J34" s="137">
        <v>0</v>
      </c>
      <c r="K34" s="137">
        <v>2</v>
      </c>
      <c r="L34" s="137">
        <v>0</v>
      </c>
      <c r="M34" s="137">
        <v>0</v>
      </c>
      <c r="N34" s="138">
        <v>0</v>
      </c>
      <c r="O34" s="138">
        <v>0</v>
      </c>
      <c r="P34" s="138">
        <v>2</v>
      </c>
      <c r="Q34" s="137">
        <v>0</v>
      </c>
      <c r="R34" s="137">
        <v>27</v>
      </c>
      <c r="S34" s="137">
        <v>0</v>
      </c>
      <c r="T34" s="137">
        <v>0</v>
      </c>
      <c r="U34" s="137">
        <v>1</v>
      </c>
      <c r="V34" s="137">
        <v>0</v>
      </c>
      <c r="W34" s="138">
        <v>1</v>
      </c>
      <c r="X34" s="138">
        <v>1</v>
      </c>
      <c r="Y34" s="138">
        <v>0</v>
      </c>
      <c r="Z34" s="137">
        <v>0</v>
      </c>
      <c r="AA34" s="137">
        <v>0</v>
      </c>
      <c r="AB34" s="137">
        <v>4</v>
      </c>
      <c r="AC34" s="137">
        <v>0</v>
      </c>
      <c r="AD34" s="137">
        <v>0</v>
      </c>
      <c r="AE34" s="137">
        <v>0</v>
      </c>
      <c r="AF34" s="137">
        <v>6</v>
      </c>
      <c r="AG34" s="137">
        <v>0</v>
      </c>
      <c r="AH34" s="137">
        <v>0</v>
      </c>
      <c r="AI34" s="137">
        <v>1</v>
      </c>
      <c r="AJ34" s="137">
        <v>0</v>
      </c>
      <c r="AK34" s="137">
        <v>0</v>
      </c>
      <c r="AL34" s="137">
        <v>1</v>
      </c>
      <c r="AM34" s="137">
        <v>0</v>
      </c>
      <c r="AN34" s="137">
        <v>0</v>
      </c>
      <c r="AO34" s="137">
        <v>0</v>
      </c>
      <c r="AP34" s="137">
        <v>0</v>
      </c>
      <c r="AQ34" s="137">
        <v>0</v>
      </c>
      <c r="AR34" s="137">
        <v>0</v>
      </c>
      <c r="AS34" s="137">
        <v>0</v>
      </c>
      <c r="AT34" s="137">
        <v>4</v>
      </c>
      <c r="AU34" s="137">
        <v>2</v>
      </c>
      <c r="AV34" s="137">
        <v>0</v>
      </c>
      <c r="AW34" s="138">
        <v>1</v>
      </c>
      <c r="AX34" s="138">
        <v>1</v>
      </c>
      <c r="AY34" s="138">
        <v>1</v>
      </c>
      <c r="AZ34" s="138">
        <v>0</v>
      </c>
      <c r="BA34" s="137">
        <v>0</v>
      </c>
      <c r="BB34" s="138">
        <v>5</v>
      </c>
      <c r="BC34" s="137">
        <v>0</v>
      </c>
      <c r="BD34" s="138">
        <v>22</v>
      </c>
      <c r="BE34" s="137">
        <v>0</v>
      </c>
      <c r="BF34" s="137">
        <v>0</v>
      </c>
      <c r="BG34" s="138">
        <v>6</v>
      </c>
      <c r="BH34" s="138">
        <v>6</v>
      </c>
      <c r="BI34" s="138">
        <v>4</v>
      </c>
      <c r="BJ34" s="137">
        <v>1</v>
      </c>
      <c r="BK34" s="138">
        <v>3</v>
      </c>
      <c r="BL34" s="137">
        <v>0</v>
      </c>
      <c r="BM34" s="138">
        <v>6</v>
      </c>
      <c r="BN34" s="137">
        <v>0</v>
      </c>
      <c r="BO34" s="137">
        <v>4</v>
      </c>
      <c r="BP34" s="137">
        <v>3</v>
      </c>
      <c r="BQ34" s="138">
        <v>3</v>
      </c>
      <c r="BR34" s="138">
        <v>5</v>
      </c>
      <c r="BS34" s="138">
        <v>1</v>
      </c>
      <c r="BT34" s="138">
        <v>2</v>
      </c>
      <c r="BU34" s="138">
        <v>5</v>
      </c>
      <c r="BV34" s="137">
        <v>0</v>
      </c>
      <c r="BW34" s="137">
        <v>1</v>
      </c>
      <c r="BX34" s="137">
        <v>0</v>
      </c>
      <c r="BY34" s="137">
        <v>0</v>
      </c>
      <c r="BZ34" s="137">
        <v>3</v>
      </c>
      <c r="CA34" s="137">
        <v>1</v>
      </c>
      <c r="CB34" s="137">
        <v>2</v>
      </c>
      <c r="CC34" s="137">
        <v>3</v>
      </c>
      <c r="CD34" s="137">
        <v>3</v>
      </c>
      <c r="CE34" s="137">
        <v>0</v>
      </c>
      <c r="CF34" s="137">
        <v>0</v>
      </c>
      <c r="CG34" s="137">
        <v>2</v>
      </c>
      <c r="CH34" s="137">
        <v>0</v>
      </c>
      <c r="CI34" s="137">
        <v>0</v>
      </c>
      <c r="CJ34" s="137">
        <v>2</v>
      </c>
      <c r="CK34" s="137">
        <v>2</v>
      </c>
      <c r="CL34" s="138">
        <v>2</v>
      </c>
      <c r="CM34" s="138">
        <v>4</v>
      </c>
      <c r="CN34" s="137">
        <v>0</v>
      </c>
      <c r="CO34" s="137">
        <v>1</v>
      </c>
      <c r="CP34" s="137">
        <v>0</v>
      </c>
      <c r="CQ34" s="138">
        <v>4</v>
      </c>
      <c r="CR34" s="138">
        <v>3</v>
      </c>
      <c r="CS34" s="138">
        <v>2</v>
      </c>
      <c r="CT34" s="138">
        <v>1</v>
      </c>
      <c r="CU34" s="138">
        <v>1</v>
      </c>
      <c r="CV34" s="138">
        <v>1</v>
      </c>
      <c r="CW34" s="137">
        <v>0</v>
      </c>
      <c r="CX34" s="137">
        <v>0</v>
      </c>
      <c r="CY34" s="138">
        <v>3</v>
      </c>
      <c r="CZ34" s="138">
        <v>2</v>
      </c>
      <c r="DA34" s="137">
        <v>0</v>
      </c>
      <c r="DB34" s="138">
        <v>2</v>
      </c>
      <c r="DC34" s="138">
        <v>1</v>
      </c>
      <c r="DD34" s="137">
        <v>0</v>
      </c>
      <c r="DE34" s="138">
        <v>1</v>
      </c>
      <c r="DF34" s="138">
        <v>1</v>
      </c>
      <c r="DG34" s="138">
        <v>1</v>
      </c>
      <c r="DH34" s="138">
        <v>4</v>
      </c>
      <c r="DI34" s="138">
        <v>3</v>
      </c>
      <c r="DJ34" s="138">
        <v>1</v>
      </c>
      <c r="DK34" s="138">
        <v>1</v>
      </c>
      <c r="DL34" s="138">
        <v>1</v>
      </c>
      <c r="DM34" s="138">
        <v>1</v>
      </c>
      <c r="DN34" s="138">
        <v>2</v>
      </c>
      <c r="DO34" s="137">
        <v>0</v>
      </c>
      <c r="DP34" s="138">
        <v>-26</v>
      </c>
      <c r="DQ34" s="138">
        <v>26</v>
      </c>
      <c r="DR34" s="137">
        <v>0</v>
      </c>
      <c r="DS34" s="137">
        <v>0</v>
      </c>
      <c r="DT34" s="138">
        <v>3</v>
      </c>
      <c r="DU34" s="138">
        <v>1</v>
      </c>
      <c r="DV34" s="138">
        <v>3</v>
      </c>
      <c r="DW34" s="137">
        <v>0</v>
      </c>
      <c r="DX34" s="137">
        <v>0</v>
      </c>
      <c r="DY34" s="137">
        <v>0</v>
      </c>
      <c r="DZ34" s="137">
        <v>0</v>
      </c>
      <c r="EA34" s="137">
        <v>0</v>
      </c>
      <c r="EB34" s="137"/>
    </row>
    <row r="35" spans="1:132" ht="18.600000000000001">
      <c r="A35" s="135" t="s">
        <v>141</v>
      </c>
      <c r="B35" s="136">
        <v>2</v>
      </c>
      <c r="C35" s="137">
        <v>0</v>
      </c>
      <c r="D35" s="138">
        <v>26</v>
      </c>
      <c r="E35" s="138">
        <v>0</v>
      </c>
      <c r="F35" s="137">
        <v>0</v>
      </c>
      <c r="G35" s="137">
        <v>0</v>
      </c>
      <c r="H35" s="137">
        <v>0</v>
      </c>
      <c r="I35" s="137">
        <v>32</v>
      </c>
      <c r="J35" s="137">
        <v>0</v>
      </c>
      <c r="K35" s="137">
        <v>0</v>
      </c>
      <c r="L35" s="137">
        <v>0</v>
      </c>
      <c r="M35" s="137">
        <v>0</v>
      </c>
      <c r="N35" s="137">
        <v>0</v>
      </c>
      <c r="O35" s="137">
        <v>0</v>
      </c>
      <c r="P35" s="137">
        <v>0</v>
      </c>
      <c r="Q35" s="137">
        <v>0</v>
      </c>
      <c r="R35" s="137">
        <v>18</v>
      </c>
      <c r="S35" s="137">
        <v>0</v>
      </c>
      <c r="T35" s="138">
        <v>0</v>
      </c>
      <c r="U35" s="138">
        <v>1</v>
      </c>
      <c r="V35" s="138">
        <v>2</v>
      </c>
      <c r="W35" s="138">
        <v>2</v>
      </c>
      <c r="X35" s="137">
        <v>0</v>
      </c>
      <c r="Y35" s="138">
        <v>3</v>
      </c>
      <c r="Z35" s="137">
        <v>2</v>
      </c>
      <c r="AA35" s="137">
        <v>0</v>
      </c>
      <c r="AB35" s="137">
        <v>5</v>
      </c>
      <c r="AC35" s="137">
        <v>0</v>
      </c>
      <c r="AD35" s="137">
        <v>0</v>
      </c>
      <c r="AE35" s="137">
        <v>0</v>
      </c>
      <c r="AF35" s="137">
        <v>5</v>
      </c>
      <c r="AG35" s="137">
        <v>0</v>
      </c>
      <c r="AH35" s="137">
        <v>1</v>
      </c>
      <c r="AI35" s="137">
        <v>0</v>
      </c>
      <c r="AJ35" s="137">
        <v>0</v>
      </c>
      <c r="AK35" s="137">
        <v>0</v>
      </c>
      <c r="AL35" s="137">
        <v>0</v>
      </c>
      <c r="AM35" s="137">
        <v>0</v>
      </c>
      <c r="AN35" s="137">
        <v>0</v>
      </c>
      <c r="AO35" s="137">
        <v>0</v>
      </c>
      <c r="AP35" s="137">
        <v>0</v>
      </c>
      <c r="AQ35" s="137">
        <v>0</v>
      </c>
      <c r="AR35" s="137">
        <v>0</v>
      </c>
      <c r="AS35" s="137">
        <v>0</v>
      </c>
      <c r="AT35" s="137">
        <v>1</v>
      </c>
      <c r="AU35" s="137">
        <v>0</v>
      </c>
      <c r="AV35" s="137">
        <v>0</v>
      </c>
      <c r="AW35" s="137">
        <v>0</v>
      </c>
      <c r="AX35" s="137">
        <v>1</v>
      </c>
      <c r="AY35" s="137">
        <v>3</v>
      </c>
      <c r="AZ35" s="137">
        <v>0</v>
      </c>
      <c r="BA35" s="137">
        <v>0</v>
      </c>
      <c r="BB35" s="138">
        <v>5</v>
      </c>
      <c r="BC35" s="137">
        <v>0</v>
      </c>
      <c r="BD35" s="138">
        <v>25</v>
      </c>
      <c r="BE35" s="138">
        <v>0</v>
      </c>
      <c r="BF35" s="137">
        <v>3</v>
      </c>
      <c r="BG35" s="138">
        <v>2</v>
      </c>
      <c r="BH35" s="138">
        <v>4</v>
      </c>
      <c r="BI35" s="137">
        <v>2</v>
      </c>
      <c r="BJ35" s="138">
        <v>3</v>
      </c>
      <c r="BK35" s="137">
        <v>1</v>
      </c>
      <c r="BL35" s="137">
        <v>0</v>
      </c>
      <c r="BM35" s="138">
        <v>5</v>
      </c>
      <c r="BN35" s="138">
        <v>0</v>
      </c>
      <c r="BO35" s="137">
        <v>3</v>
      </c>
      <c r="BP35" s="137">
        <v>1</v>
      </c>
      <c r="BQ35" s="138">
        <v>1</v>
      </c>
      <c r="BR35" s="138">
        <v>2</v>
      </c>
      <c r="BS35" s="137">
        <v>4</v>
      </c>
      <c r="BT35" s="137">
        <v>2</v>
      </c>
      <c r="BU35" s="138">
        <v>4</v>
      </c>
      <c r="BV35" s="137">
        <v>0</v>
      </c>
      <c r="BW35" s="138">
        <v>0</v>
      </c>
      <c r="BX35" s="137">
        <v>1</v>
      </c>
      <c r="BY35" s="137">
        <v>6</v>
      </c>
      <c r="BZ35" s="137">
        <v>0</v>
      </c>
      <c r="CA35" s="137">
        <v>4</v>
      </c>
      <c r="CB35" s="137">
        <v>4</v>
      </c>
      <c r="CC35" s="137">
        <v>1</v>
      </c>
      <c r="CD35" s="138">
        <v>3</v>
      </c>
      <c r="CE35" s="138">
        <v>1</v>
      </c>
      <c r="CF35" s="137">
        <v>1</v>
      </c>
      <c r="CG35" s="137">
        <v>0</v>
      </c>
      <c r="CH35" s="137">
        <v>0</v>
      </c>
      <c r="CI35" s="138">
        <v>3</v>
      </c>
      <c r="CJ35" s="137">
        <v>10</v>
      </c>
      <c r="CK35" s="137">
        <v>0</v>
      </c>
      <c r="CL35" s="138">
        <v>3</v>
      </c>
      <c r="CM35" s="138">
        <v>3</v>
      </c>
      <c r="CN35" s="138">
        <v>1</v>
      </c>
      <c r="CO35" s="137">
        <v>1</v>
      </c>
      <c r="CP35" s="137">
        <v>0</v>
      </c>
      <c r="CQ35" s="138">
        <v>4</v>
      </c>
      <c r="CR35" s="138">
        <v>2</v>
      </c>
      <c r="CS35" s="138">
        <v>2</v>
      </c>
      <c r="CT35" s="138">
        <v>0</v>
      </c>
      <c r="CU35" s="138">
        <v>0</v>
      </c>
      <c r="CV35" s="138">
        <v>3</v>
      </c>
      <c r="CW35" s="137">
        <v>0</v>
      </c>
      <c r="CX35" s="137">
        <v>0</v>
      </c>
      <c r="CY35" s="138">
        <v>3</v>
      </c>
      <c r="CZ35" s="138">
        <v>1</v>
      </c>
      <c r="DA35" s="137">
        <v>0</v>
      </c>
      <c r="DB35" s="138">
        <v>2</v>
      </c>
      <c r="DC35" s="138">
        <v>2</v>
      </c>
      <c r="DD35" s="138">
        <v>2</v>
      </c>
      <c r="DE35" s="138">
        <v>2</v>
      </c>
      <c r="DF35" s="138">
        <v>2</v>
      </c>
      <c r="DG35" s="138">
        <v>1</v>
      </c>
      <c r="DH35" s="138">
        <v>3</v>
      </c>
      <c r="DI35" s="138">
        <v>1</v>
      </c>
      <c r="DJ35" s="137">
        <v>0</v>
      </c>
      <c r="DK35" s="138">
        <v>3</v>
      </c>
      <c r="DL35" s="138">
        <v>4</v>
      </c>
      <c r="DM35" s="138">
        <v>2</v>
      </c>
      <c r="DN35" s="138">
        <v>2</v>
      </c>
      <c r="DO35" s="137">
        <v>0</v>
      </c>
      <c r="DP35" s="138">
        <v>-26</v>
      </c>
      <c r="DQ35" s="138">
        <v>30</v>
      </c>
      <c r="DR35" s="137">
        <v>0</v>
      </c>
      <c r="DS35" s="138">
        <v>1</v>
      </c>
      <c r="DT35" s="137">
        <v>0</v>
      </c>
      <c r="DU35" s="138">
        <v>1</v>
      </c>
      <c r="DV35" s="137">
        <v>0</v>
      </c>
      <c r="DW35" s="137">
        <v>0</v>
      </c>
      <c r="DX35" s="137">
        <v>0</v>
      </c>
      <c r="DY35" s="137">
        <v>0</v>
      </c>
      <c r="DZ35" s="137">
        <v>0</v>
      </c>
      <c r="EA35" s="137">
        <v>0</v>
      </c>
      <c r="EB35" s="137"/>
    </row>
    <row r="36" spans="1:132" ht="18.600000000000001">
      <c r="A36" s="135" t="s">
        <v>147</v>
      </c>
      <c r="B36" s="136">
        <v>2</v>
      </c>
      <c r="C36" s="137">
        <v>0</v>
      </c>
      <c r="D36" s="137">
        <v>26</v>
      </c>
      <c r="E36" s="138">
        <v>0</v>
      </c>
      <c r="F36" s="138">
        <v>0</v>
      </c>
      <c r="G36" s="137">
        <v>0</v>
      </c>
      <c r="H36" s="137">
        <v>0</v>
      </c>
      <c r="I36" s="138">
        <v>31</v>
      </c>
      <c r="J36" s="138">
        <v>0</v>
      </c>
      <c r="K36" s="137">
        <v>0</v>
      </c>
      <c r="L36" s="137">
        <v>0</v>
      </c>
      <c r="M36" s="137">
        <v>0</v>
      </c>
      <c r="N36" s="137">
        <v>0</v>
      </c>
      <c r="O36" s="137">
        <v>0</v>
      </c>
      <c r="P36" s="137">
        <v>0</v>
      </c>
      <c r="Q36" s="137">
        <v>0</v>
      </c>
      <c r="R36" s="138">
        <v>11</v>
      </c>
      <c r="S36" s="137">
        <v>0</v>
      </c>
      <c r="T36" s="137">
        <v>1</v>
      </c>
      <c r="U36" s="137">
        <v>3</v>
      </c>
      <c r="V36" s="137">
        <v>2</v>
      </c>
      <c r="W36" s="137">
        <v>3</v>
      </c>
      <c r="X36" s="137">
        <v>1</v>
      </c>
      <c r="Y36" s="137">
        <v>2</v>
      </c>
      <c r="Z36" s="137">
        <v>3</v>
      </c>
      <c r="AA36" s="137">
        <v>0</v>
      </c>
      <c r="AB36" s="138">
        <v>6</v>
      </c>
      <c r="AC36" s="137">
        <v>0</v>
      </c>
      <c r="AD36" s="137">
        <v>1</v>
      </c>
      <c r="AE36" s="137">
        <v>1</v>
      </c>
      <c r="AF36" s="137">
        <v>5</v>
      </c>
      <c r="AG36" s="137">
        <v>0</v>
      </c>
      <c r="AH36" s="137">
        <v>1</v>
      </c>
      <c r="AI36" s="137">
        <v>1</v>
      </c>
      <c r="AJ36" s="137">
        <v>1</v>
      </c>
      <c r="AK36" s="137">
        <v>0</v>
      </c>
      <c r="AL36" s="137">
        <v>0</v>
      </c>
      <c r="AM36" s="137">
        <v>0</v>
      </c>
      <c r="AN36" s="137">
        <v>1</v>
      </c>
      <c r="AO36" s="137">
        <v>0</v>
      </c>
      <c r="AP36" s="137">
        <v>0</v>
      </c>
      <c r="AQ36" s="137">
        <v>1</v>
      </c>
      <c r="AR36" s="137">
        <v>0</v>
      </c>
      <c r="AS36" s="137">
        <v>0</v>
      </c>
      <c r="AT36" s="137">
        <v>4</v>
      </c>
      <c r="AU36" s="137">
        <v>0</v>
      </c>
      <c r="AV36" s="138">
        <v>0</v>
      </c>
      <c r="AW36" s="137">
        <v>1</v>
      </c>
      <c r="AX36" s="137">
        <v>0</v>
      </c>
      <c r="AY36" s="137">
        <v>0</v>
      </c>
      <c r="AZ36" s="137">
        <v>0</v>
      </c>
      <c r="BA36" s="137">
        <v>0</v>
      </c>
      <c r="BB36" s="138">
        <v>6</v>
      </c>
      <c r="BC36" s="137">
        <v>0</v>
      </c>
      <c r="BD36" s="138">
        <v>13</v>
      </c>
      <c r="BE36" s="137">
        <v>0</v>
      </c>
      <c r="BF36" s="137">
        <v>2</v>
      </c>
      <c r="BG36" s="137">
        <v>3</v>
      </c>
      <c r="BH36" s="138">
        <v>1</v>
      </c>
      <c r="BI36" s="138">
        <v>3</v>
      </c>
      <c r="BJ36" s="137">
        <v>0</v>
      </c>
      <c r="BK36" s="137">
        <v>5</v>
      </c>
      <c r="BL36" s="137">
        <v>2</v>
      </c>
      <c r="BM36" s="138">
        <v>5</v>
      </c>
      <c r="BN36" s="137">
        <v>0</v>
      </c>
      <c r="BO36" s="138">
        <v>6</v>
      </c>
      <c r="BP36" s="138">
        <v>1</v>
      </c>
      <c r="BQ36" s="138">
        <v>4</v>
      </c>
      <c r="BR36" s="138">
        <v>3</v>
      </c>
      <c r="BS36" s="138">
        <v>0</v>
      </c>
      <c r="BT36" s="138">
        <v>5</v>
      </c>
      <c r="BU36" s="138">
        <v>4</v>
      </c>
      <c r="BV36" s="137">
        <v>0</v>
      </c>
      <c r="BW36" s="137">
        <v>1</v>
      </c>
      <c r="BX36" s="137">
        <v>0</v>
      </c>
      <c r="BY36" s="137">
        <v>0</v>
      </c>
      <c r="BZ36" s="137">
        <v>0</v>
      </c>
      <c r="CA36" s="137">
        <v>5</v>
      </c>
      <c r="CB36" s="137">
        <v>0</v>
      </c>
      <c r="CC36" s="137">
        <v>2</v>
      </c>
      <c r="CD36" s="137">
        <v>2</v>
      </c>
      <c r="CE36" s="137">
        <v>1</v>
      </c>
      <c r="CF36" s="137">
        <v>0</v>
      </c>
      <c r="CG36" s="137">
        <v>0</v>
      </c>
      <c r="CH36" s="137">
        <v>0</v>
      </c>
      <c r="CI36" s="137">
        <v>0</v>
      </c>
      <c r="CJ36" s="138">
        <v>0</v>
      </c>
      <c r="CK36" s="138">
        <v>0</v>
      </c>
      <c r="CL36" s="138">
        <v>4</v>
      </c>
      <c r="CM36" s="138">
        <v>2</v>
      </c>
      <c r="CN36" s="137">
        <v>0</v>
      </c>
      <c r="CO36" s="138">
        <v>1</v>
      </c>
      <c r="CP36" s="137">
        <v>0</v>
      </c>
      <c r="CQ36" s="138">
        <v>1</v>
      </c>
      <c r="CR36" s="138">
        <v>0</v>
      </c>
      <c r="CS36" s="138">
        <v>8</v>
      </c>
      <c r="CT36" s="137">
        <v>3</v>
      </c>
      <c r="CU36" s="137">
        <v>0</v>
      </c>
      <c r="CV36" s="138">
        <v>5</v>
      </c>
      <c r="CW36" s="138">
        <v>3</v>
      </c>
      <c r="CX36" s="137">
        <v>0</v>
      </c>
      <c r="CY36" s="138">
        <v>1</v>
      </c>
      <c r="CZ36" s="137">
        <v>0</v>
      </c>
      <c r="DA36" s="138">
        <v>4</v>
      </c>
      <c r="DB36" s="138">
        <v>2</v>
      </c>
      <c r="DC36" s="138">
        <v>3</v>
      </c>
      <c r="DD36" s="138">
        <v>8</v>
      </c>
      <c r="DE36" s="137">
        <v>0</v>
      </c>
      <c r="DF36" s="138">
        <v>3</v>
      </c>
      <c r="DG36" s="137">
        <v>0</v>
      </c>
      <c r="DH36" s="138">
        <v>2</v>
      </c>
      <c r="DI36" s="138">
        <v>2</v>
      </c>
      <c r="DJ36" s="138">
        <v>1</v>
      </c>
      <c r="DK36" s="137">
        <v>0</v>
      </c>
      <c r="DL36" s="138">
        <v>6</v>
      </c>
      <c r="DM36" s="138">
        <v>1</v>
      </c>
      <c r="DN36" s="138">
        <v>3</v>
      </c>
      <c r="DO36" s="138">
        <v>3</v>
      </c>
      <c r="DP36" s="138">
        <v>-22</v>
      </c>
      <c r="DQ36" s="138">
        <v>26</v>
      </c>
      <c r="DR36" s="138">
        <v>2</v>
      </c>
      <c r="DS36" s="137">
        <v>0</v>
      </c>
      <c r="DT36" s="138">
        <v>2</v>
      </c>
      <c r="DU36" s="137">
        <v>0</v>
      </c>
      <c r="DV36" s="137">
        <v>0</v>
      </c>
      <c r="DW36" s="137">
        <v>0</v>
      </c>
      <c r="DX36" s="138">
        <v>1</v>
      </c>
      <c r="DY36" s="137">
        <v>0</v>
      </c>
      <c r="DZ36" s="137">
        <v>0</v>
      </c>
      <c r="EA36" s="137">
        <v>0</v>
      </c>
      <c r="EB36" s="137"/>
    </row>
    <row r="37" spans="1:132" ht="18.600000000000001">
      <c r="A37" s="135" t="s">
        <v>360</v>
      </c>
      <c r="B37" s="136">
        <v>2</v>
      </c>
      <c r="C37" s="138">
        <v>0</v>
      </c>
      <c r="D37" s="137">
        <v>26</v>
      </c>
      <c r="E37" s="137">
        <v>0</v>
      </c>
      <c r="F37" s="138">
        <v>0</v>
      </c>
      <c r="G37" s="137">
        <v>0</v>
      </c>
      <c r="H37" s="137">
        <v>0</v>
      </c>
      <c r="I37" s="137">
        <v>28</v>
      </c>
      <c r="J37" s="137">
        <v>0</v>
      </c>
      <c r="K37" s="137">
        <v>0</v>
      </c>
      <c r="L37" s="137">
        <v>0</v>
      </c>
      <c r="M37" s="138">
        <v>1</v>
      </c>
      <c r="N37" s="137">
        <v>0</v>
      </c>
      <c r="O37" s="138">
        <v>2</v>
      </c>
      <c r="P37" s="137">
        <v>0</v>
      </c>
      <c r="Q37" s="137">
        <v>0</v>
      </c>
      <c r="R37" s="138">
        <v>22</v>
      </c>
      <c r="S37" s="137">
        <v>0</v>
      </c>
      <c r="T37" s="138">
        <v>0</v>
      </c>
      <c r="U37" s="137">
        <v>0</v>
      </c>
      <c r="V37" s="137">
        <v>0</v>
      </c>
      <c r="W37" s="137">
        <v>0</v>
      </c>
      <c r="X37" s="138">
        <v>1</v>
      </c>
      <c r="Y37" s="138">
        <v>2</v>
      </c>
      <c r="Z37" s="137">
        <v>1</v>
      </c>
      <c r="AA37" s="137">
        <v>0</v>
      </c>
      <c r="AB37" s="137">
        <v>4</v>
      </c>
      <c r="AC37" s="137">
        <v>0</v>
      </c>
      <c r="AD37" s="137">
        <v>0</v>
      </c>
      <c r="AE37" s="138">
        <v>1</v>
      </c>
      <c r="AF37" s="138">
        <v>2</v>
      </c>
      <c r="AG37" s="137">
        <v>0</v>
      </c>
      <c r="AH37" s="137">
        <v>0</v>
      </c>
      <c r="AI37" s="137">
        <v>0</v>
      </c>
      <c r="AJ37" s="137">
        <v>1</v>
      </c>
      <c r="AK37" s="137">
        <v>0</v>
      </c>
      <c r="AL37" s="137">
        <v>1</v>
      </c>
      <c r="AM37" s="137">
        <v>0</v>
      </c>
      <c r="AN37" s="137">
        <v>0</v>
      </c>
      <c r="AO37" s="137">
        <v>0</v>
      </c>
      <c r="AP37" s="137">
        <v>0</v>
      </c>
      <c r="AQ37" s="137">
        <v>0</v>
      </c>
      <c r="AR37" s="137">
        <v>0</v>
      </c>
      <c r="AS37" s="137">
        <v>0</v>
      </c>
      <c r="AT37" s="137">
        <v>2</v>
      </c>
      <c r="AU37" s="137">
        <v>0</v>
      </c>
      <c r="AV37" s="137">
        <v>0</v>
      </c>
      <c r="AW37" s="137">
        <v>1</v>
      </c>
      <c r="AX37" s="137">
        <v>2</v>
      </c>
      <c r="AY37" s="137">
        <v>2</v>
      </c>
      <c r="AZ37" s="138">
        <v>0</v>
      </c>
      <c r="BA37" s="137">
        <v>0</v>
      </c>
      <c r="BB37" s="138">
        <v>4</v>
      </c>
      <c r="BC37" s="137">
        <v>1</v>
      </c>
      <c r="BD37" s="138">
        <v>22</v>
      </c>
      <c r="BE37" s="137">
        <v>1</v>
      </c>
      <c r="BF37" s="138">
        <v>3</v>
      </c>
      <c r="BG37" s="138">
        <v>5</v>
      </c>
      <c r="BH37" s="137">
        <v>3</v>
      </c>
      <c r="BI37" s="137">
        <v>3</v>
      </c>
      <c r="BJ37" s="137">
        <v>1</v>
      </c>
      <c r="BK37" s="137">
        <v>0</v>
      </c>
      <c r="BL37" s="137">
        <v>0</v>
      </c>
      <c r="BM37" s="138">
        <v>8</v>
      </c>
      <c r="BN37" s="137">
        <v>0</v>
      </c>
      <c r="BO37" s="138">
        <v>1</v>
      </c>
      <c r="BP37" s="138">
        <v>0</v>
      </c>
      <c r="BQ37" s="138">
        <v>3</v>
      </c>
      <c r="BR37" s="138">
        <v>5</v>
      </c>
      <c r="BS37" s="138">
        <v>4</v>
      </c>
      <c r="BT37" s="138">
        <v>9</v>
      </c>
      <c r="BU37" s="138">
        <v>3</v>
      </c>
      <c r="BV37" s="137">
        <v>0</v>
      </c>
      <c r="BW37" s="137">
        <v>0</v>
      </c>
      <c r="BX37" s="137">
        <v>0</v>
      </c>
      <c r="BY37" s="137">
        <v>3</v>
      </c>
      <c r="BZ37" s="137">
        <v>0</v>
      </c>
      <c r="CA37" s="137">
        <v>0</v>
      </c>
      <c r="CB37" s="137">
        <v>1</v>
      </c>
      <c r="CC37" s="138">
        <v>0</v>
      </c>
      <c r="CD37" s="137">
        <v>0</v>
      </c>
      <c r="CE37" s="137">
        <v>2</v>
      </c>
      <c r="CF37" s="137">
        <v>1</v>
      </c>
      <c r="CG37" s="138">
        <v>0</v>
      </c>
      <c r="CH37" s="137">
        <v>3</v>
      </c>
      <c r="CI37" s="138">
        <v>4</v>
      </c>
      <c r="CJ37" s="138">
        <v>0</v>
      </c>
      <c r="CK37" s="137">
        <v>0</v>
      </c>
      <c r="CL37" s="138">
        <v>2</v>
      </c>
      <c r="CM37" s="138">
        <v>0</v>
      </c>
      <c r="CN37" s="138">
        <v>1</v>
      </c>
      <c r="CO37" s="138">
        <v>1</v>
      </c>
      <c r="CP37" s="137">
        <v>0</v>
      </c>
      <c r="CQ37" s="138">
        <v>2</v>
      </c>
      <c r="CR37" s="137">
        <v>0</v>
      </c>
      <c r="CS37" s="138">
        <v>2</v>
      </c>
      <c r="CT37" s="138">
        <v>0</v>
      </c>
      <c r="CU37" s="137">
        <v>1</v>
      </c>
      <c r="CV37" s="138">
        <v>1</v>
      </c>
      <c r="CW37" s="138">
        <v>2</v>
      </c>
      <c r="CX37" s="137">
        <v>0</v>
      </c>
      <c r="CY37" s="138">
        <v>2</v>
      </c>
      <c r="CZ37" s="137">
        <v>0</v>
      </c>
      <c r="DA37" s="138">
        <v>1</v>
      </c>
      <c r="DB37" s="137">
        <v>0</v>
      </c>
      <c r="DC37" s="138">
        <v>4</v>
      </c>
      <c r="DD37" s="137">
        <v>0</v>
      </c>
      <c r="DE37" s="137">
        <v>0</v>
      </c>
      <c r="DF37" s="138">
        <v>3</v>
      </c>
      <c r="DG37" s="137">
        <v>0</v>
      </c>
      <c r="DH37" s="138">
        <v>1</v>
      </c>
      <c r="DI37" s="138">
        <v>3</v>
      </c>
      <c r="DJ37" s="137">
        <v>0</v>
      </c>
      <c r="DK37" s="137">
        <v>0</v>
      </c>
      <c r="DL37" s="138">
        <v>3</v>
      </c>
      <c r="DM37" s="138">
        <v>3</v>
      </c>
      <c r="DN37" s="138">
        <v>2</v>
      </c>
      <c r="DO37" s="137">
        <v>0</v>
      </c>
      <c r="DP37" s="138">
        <v>-26</v>
      </c>
      <c r="DQ37" s="138">
        <v>26</v>
      </c>
      <c r="DR37" s="137">
        <v>0</v>
      </c>
      <c r="DS37" s="138">
        <v>1</v>
      </c>
      <c r="DT37" s="138">
        <v>2</v>
      </c>
      <c r="DU37" s="137">
        <v>0</v>
      </c>
      <c r="DV37" s="137">
        <v>0</v>
      </c>
      <c r="DW37" s="138">
        <v>3</v>
      </c>
      <c r="DX37" s="137">
        <v>0</v>
      </c>
      <c r="DY37" s="138">
        <v>1</v>
      </c>
      <c r="DZ37" s="137">
        <v>0</v>
      </c>
      <c r="EA37" s="137">
        <v>0</v>
      </c>
      <c r="EB37" s="137"/>
    </row>
    <row r="38" spans="1:132" ht="18.600000000000001">
      <c r="A38" s="135" t="s">
        <v>195</v>
      </c>
      <c r="B38" s="136">
        <v>2</v>
      </c>
      <c r="C38" s="137">
        <v>0</v>
      </c>
      <c r="D38" s="137">
        <v>26</v>
      </c>
      <c r="E38" s="137">
        <v>0</v>
      </c>
      <c r="F38" s="137">
        <v>0</v>
      </c>
      <c r="G38" s="137">
        <v>0</v>
      </c>
      <c r="H38" s="137">
        <v>0</v>
      </c>
      <c r="I38" s="137">
        <v>26</v>
      </c>
      <c r="J38" s="137">
        <v>0</v>
      </c>
      <c r="K38" s="137">
        <v>1</v>
      </c>
      <c r="L38" s="137">
        <v>3</v>
      </c>
      <c r="M38" s="137">
        <v>1</v>
      </c>
      <c r="N38" s="137">
        <v>1</v>
      </c>
      <c r="O38" s="137">
        <v>0</v>
      </c>
      <c r="P38" s="137">
        <v>0</v>
      </c>
      <c r="Q38" s="137">
        <v>0</v>
      </c>
      <c r="R38" s="137">
        <v>7</v>
      </c>
      <c r="S38" s="137">
        <v>0</v>
      </c>
      <c r="T38" s="137">
        <v>4</v>
      </c>
      <c r="U38" s="137">
        <v>2</v>
      </c>
      <c r="V38" s="137">
        <v>3</v>
      </c>
      <c r="W38" s="138">
        <v>3</v>
      </c>
      <c r="X38" s="138">
        <v>0</v>
      </c>
      <c r="Y38" s="138">
        <v>0</v>
      </c>
      <c r="Z38" s="138">
        <v>0</v>
      </c>
      <c r="AA38" s="137">
        <v>0</v>
      </c>
      <c r="AB38" s="137">
        <v>5</v>
      </c>
      <c r="AC38" s="137">
        <v>2</v>
      </c>
      <c r="AD38" s="137">
        <v>1</v>
      </c>
      <c r="AE38" s="137">
        <v>2</v>
      </c>
      <c r="AF38" s="137">
        <v>4</v>
      </c>
      <c r="AG38" s="137">
        <v>0</v>
      </c>
      <c r="AH38" s="137">
        <v>2</v>
      </c>
      <c r="AI38" s="137">
        <v>2</v>
      </c>
      <c r="AJ38" s="137">
        <v>0</v>
      </c>
      <c r="AK38" s="137">
        <v>1</v>
      </c>
      <c r="AL38" s="137">
        <v>0</v>
      </c>
      <c r="AM38" s="137">
        <v>0</v>
      </c>
      <c r="AN38" s="137">
        <v>1</v>
      </c>
      <c r="AO38" s="137">
        <v>2</v>
      </c>
      <c r="AP38" s="137">
        <v>0</v>
      </c>
      <c r="AQ38" s="137">
        <v>0</v>
      </c>
      <c r="AR38" s="137">
        <v>0</v>
      </c>
      <c r="AS38" s="137">
        <v>0</v>
      </c>
      <c r="AT38" s="138">
        <v>3</v>
      </c>
      <c r="AU38" s="137">
        <v>1</v>
      </c>
      <c r="AV38" s="137">
        <v>2</v>
      </c>
      <c r="AW38" s="137">
        <v>2</v>
      </c>
      <c r="AX38" s="137">
        <v>1</v>
      </c>
      <c r="AY38" s="138">
        <v>0</v>
      </c>
      <c r="AZ38" s="138">
        <v>0</v>
      </c>
      <c r="BA38" s="137">
        <v>0</v>
      </c>
      <c r="BB38" s="137">
        <v>4</v>
      </c>
      <c r="BC38" s="137">
        <v>0</v>
      </c>
      <c r="BD38" s="137">
        <v>8</v>
      </c>
      <c r="BE38" s="137">
        <v>0</v>
      </c>
      <c r="BF38" s="138">
        <v>2</v>
      </c>
      <c r="BG38" s="137">
        <v>7</v>
      </c>
      <c r="BH38" s="138">
        <v>4</v>
      </c>
      <c r="BI38" s="137">
        <v>6</v>
      </c>
      <c r="BJ38" s="137">
        <v>2</v>
      </c>
      <c r="BK38" s="137">
        <v>4</v>
      </c>
      <c r="BL38" s="137">
        <v>1</v>
      </c>
      <c r="BM38" s="138">
        <v>8</v>
      </c>
      <c r="BN38" s="138">
        <v>0</v>
      </c>
      <c r="BO38" s="138">
        <v>4</v>
      </c>
      <c r="BP38" s="138">
        <v>3</v>
      </c>
      <c r="BQ38" s="138">
        <v>2</v>
      </c>
      <c r="BR38" s="137">
        <v>15</v>
      </c>
      <c r="BS38" s="138">
        <v>0</v>
      </c>
      <c r="BT38" s="137">
        <v>3</v>
      </c>
      <c r="BU38" s="138">
        <v>5</v>
      </c>
      <c r="BV38" s="137">
        <v>0</v>
      </c>
      <c r="BW38" s="138">
        <v>0</v>
      </c>
      <c r="BX38" s="137">
        <v>0</v>
      </c>
      <c r="BY38" s="137">
        <v>4</v>
      </c>
      <c r="BZ38" s="137">
        <v>1</v>
      </c>
      <c r="CA38" s="138">
        <v>3</v>
      </c>
      <c r="CB38" s="138">
        <v>1</v>
      </c>
      <c r="CC38" s="138">
        <v>2</v>
      </c>
      <c r="CD38" s="137">
        <v>2</v>
      </c>
      <c r="CE38" s="138">
        <v>1</v>
      </c>
      <c r="CF38" s="138">
        <v>2</v>
      </c>
      <c r="CG38" s="137">
        <v>0</v>
      </c>
      <c r="CH38" s="137">
        <v>0</v>
      </c>
      <c r="CI38" s="137">
        <v>0</v>
      </c>
      <c r="CJ38" s="137">
        <v>0</v>
      </c>
      <c r="CK38" s="137">
        <v>0</v>
      </c>
      <c r="CL38" s="138">
        <v>0</v>
      </c>
      <c r="CM38" s="138">
        <v>0</v>
      </c>
      <c r="CN38" s="137">
        <v>0</v>
      </c>
      <c r="CO38" s="138">
        <v>0</v>
      </c>
      <c r="CP38" s="137">
        <v>0</v>
      </c>
      <c r="CQ38" s="138">
        <v>2</v>
      </c>
      <c r="CR38" s="137">
        <v>0</v>
      </c>
      <c r="CS38" s="138">
        <v>0</v>
      </c>
      <c r="CT38" s="137">
        <v>0</v>
      </c>
      <c r="CU38" s="138">
        <v>0</v>
      </c>
      <c r="CV38" s="137">
        <v>0</v>
      </c>
      <c r="CW38" s="137">
        <v>0</v>
      </c>
      <c r="CX38" s="138">
        <v>1</v>
      </c>
      <c r="CY38" s="138">
        <v>2</v>
      </c>
      <c r="CZ38" s="138">
        <v>1</v>
      </c>
      <c r="DA38" s="138">
        <v>1</v>
      </c>
      <c r="DB38" s="138">
        <v>3</v>
      </c>
      <c r="DC38" s="137">
        <v>0</v>
      </c>
      <c r="DD38" s="137">
        <v>0</v>
      </c>
      <c r="DE38" s="137">
        <v>0</v>
      </c>
      <c r="DF38" s="137">
        <v>0</v>
      </c>
      <c r="DG38" s="137">
        <v>0</v>
      </c>
      <c r="DH38" s="138">
        <v>3</v>
      </c>
      <c r="DI38" s="137">
        <v>0</v>
      </c>
      <c r="DJ38" s="137">
        <v>0</v>
      </c>
      <c r="DK38" s="137">
        <v>0</v>
      </c>
      <c r="DL38" s="138">
        <v>1</v>
      </c>
      <c r="DM38" s="137">
        <v>0</v>
      </c>
      <c r="DN38" s="137">
        <v>0</v>
      </c>
      <c r="DO38" s="137">
        <v>0</v>
      </c>
      <c r="DP38" s="138">
        <v>-26</v>
      </c>
      <c r="DQ38" s="138">
        <v>26</v>
      </c>
      <c r="DR38" s="138">
        <v>1</v>
      </c>
      <c r="DS38" s="137">
        <v>0</v>
      </c>
      <c r="DT38" s="137">
        <v>0</v>
      </c>
      <c r="DU38" s="138">
        <v>2</v>
      </c>
      <c r="DV38" s="137">
        <v>0</v>
      </c>
      <c r="DW38" s="137">
        <v>0</v>
      </c>
      <c r="DX38" s="137">
        <v>0</v>
      </c>
      <c r="DY38" s="137">
        <v>0</v>
      </c>
      <c r="DZ38" s="137">
        <v>0</v>
      </c>
      <c r="EA38" s="137">
        <v>0</v>
      </c>
      <c r="EB38" s="137"/>
    </row>
    <row r="39" spans="1:132" ht="18.600000000000001">
      <c r="A39" s="135" t="s">
        <v>361</v>
      </c>
      <c r="B39" s="136">
        <v>1</v>
      </c>
      <c r="C39" s="138">
        <v>0</v>
      </c>
      <c r="D39" s="138">
        <v>24</v>
      </c>
      <c r="E39" s="137">
        <v>0</v>
      </c>
      <c r="F39" s="137">
        <v>0</v>
      </c>
      <c r="G39" s="137">
        <v>0</v>
      </c>
      <c r="H39" s="137">
        <v>0</v>
      </c>
      <c r="I39" s="137">
        <v>23</v>
      </c>
      <c r="J39" s="137">
        <v>0</v>
      </c>
      <c r="K39" s="137">
        <v>0</v>
      </c>
      <c r="L39" s="137">
        <v>0</v>
      </c>
      <c r="M39" s="137">
        <v>6</v>
      </c>
      <c r="N39" s="137">
        <v>0</v>
      </c>
      <c r="O39" s="137">
        <v>0</v>
      </c>
      <c r="P39" s="137">
        <v>0</v>
      </c>
      <c r="Q39" s="137">
        <v>0</v>
      </c>
      <c r="R39" s="137">
        <v>11</v>
      </c>
      <c r="S39" s="137">
        <v>0</v>
      </c>
      <c r="T39" s="137">
        <v>0</v>
      </c>
      <c r="U39" s="137">
        <v>0</v>
      </c>
      <c r="V39" s="138">
        <v>0</v>
      </c>
      <c r="W39" s="138">
        <v>5</v>
      </c>
      <c r="X39" s="137">
        <v>4</v>
      </c>
      <c r="Y39" s="138">
        <v>0</v>
      </c>
      <c r="Z39" s="137">
        <v>0</v>
      </c>
      <c r="AA39" s="137">
        <v>0</v>
      </c>
      <c r="AB39" s="137">
        <v>4</v>
      </c>
      <c r="AC39" s="137">
        <v>0</v>
      </c>
      <c r="AD39" s="137">
        <v>0</v>
      </c>
      <c r="AE39" s="137">
        <v>0</v>
      </c>
      <c r="AF39" s="137">
        <v>4</v>
      </c>
      <c r="AG39" s="137">
        <v>0</v>
      </c>
      <c r="AH39" s="137">
        <v>0</v>
      </c>
      <c r="AI39" s="137">
        <v>0</v>
      </c>
      <c r="AJ39" s="137">
        <v>0</v>
      </c>
      <c r="AK39" s="137">
        <v>0</v>
      </c>
      <c r="AL39" s="137">
        <v>1</v>
      </c>
      <c r="AM39" s="137">
        <v>0</v>
      </c>
      <c r="AN39" s="137">
        <v>0</v>
      </c>
      <c r="AO39" s="137">
        <v>0</v>
      </c>
      <c r="AP39" s="137">
        <v>0</v>
      </c>
      <c r="AQ39" s="137">
        <v>0</v>
      </c>
      <c r="AR39" s="138">
        <v>0</v>
      </c>
      <c r="AS39" s="137">
        <v>0</v>
      </c>
      <c r="AT39" s="137">
        <v>2</v>
      </c>
      <c r="AU39" s="137">
        <v>0</v>
      </c>
      <c r="AV39" s="137">
        <v>0</v>
      </c>
      <c r="AW39" s="137">
        <v>2</v>
      </c>
      <c r="AX39" s="137">
        <v>1</v>
      </c>
      <c r="AY39" s="137">
        <v>0</v>
      </c>
      <c r="AZ39" s="138">
        <v>5</v>
      </c>
      <c r="BA39" s="137">
        <v>0</v>
      </c>
      <c r="BB39" s="138">
        <v>5</v>
      </c>
      <c r="BC39" s="137">
        <v>0</v>
      </c>
      <c r="BD39" s="138">
        <v>4</v>
      </c>
      <c r="BE39" s="137">
        <v>0</v>
      </c>
      <c r="BF39" s="137">
        <v>8</v>
      </c>
      <c r="BG39" s="138">
        <v>1</v>
      </c>
      <c r="BH39" s="137">
        <v>1</v>
      </c>
      <c r="BI39" s="137">
        <v>11</v>
      </c>
      <c r="BJ39" s="137">
        <v>4</v>
      </c>
      <c r="BK39" s="138">
        <v>8</v>
      </c>
      <c r="BL39" s="138">
        <v>1</v>
      </c>
      <c r="BM39" s="138">
        <v>6</v>
      </c>
      <c r="BN39" s="137">
        <v>2</v>
      </c>
      <c r="BO39" s="137">
        <v>2</v>
      </c>
      <c r="BP39" s="138">
        <v>2</v>
      </c>
      <c r="BQ39" s="138">
        <v>0</v>
      </c>
      <c r="BR39" s="138">
        <v>0</v>
      </c>
      <c r="BS39" s="137">
        <v>4</v>
      </c>
      <c r="BT39" s="137">
        <v>7</v>
      </c>
      <c r="BU39" s="138">
        <v>3</v>
      </c>
      <c r="BV39" s="137">
        <v>0</v>
      </c>
      <c r="BW39" s="138">
        <v>0</v>
      </c>
      <c r="BX39" s="137">
        <v>0</v>
      </c>
      <c r="BY39" s="137">
        <v>0</v>
      </c>
      <c r="BZ39" s="137">
        <v>0</v>
      </c>
      <c r="CA39" s="138">
        <v>0</v>
      </c>
      <c r="CB39" s="138">
        <v>0</v>
      </c>
      <c r="CC39" s="137">
        <v>0</v>
      </c>
      <c r="CD39" s="137">
        <v>0</v>
      </c>
      <c r="CE39" s="137">
        <v>0</v>
      </c>
      <c r="CF39" s="137">
        <v>0</v>
      </c>
      <c r="CG39" s="137">
        <v>0</v>
      </c>
      <c r="CH39" s="137">
        <v>0</v>
      </c>
      <c r="CI39" s="138">
        <v>-23</v>
      </c>
      <c r="CJ39" s="137">
        <v>28</v>
      </c>
      <c r="CK39" s="137">
        <v>0</v>
      </c>
      <c r="CL39" s="138">
        <v>0</v>
      </c>
      <c r="CM39" s="137">
        <v>0</v>
      </c>
      <c r="CN39" s="138">
        <v>0</v>
      </c>
      <c r="CO39" s="138">
        <v>0</v>
      </c>
      <c r="CP39" s="137">
        <v>0</v>
      </c>
      <c r="CQ39" s="138">
        <v>2</v>
      </c>
      <c r="CR39" s="137">
        <v>0</v>
      </c>
      <c r="CS39" s="137">
        <v>0</v>
      </c>
      <c r="CT39" s="137">
        <v>0</v>
      </c>
      <c r="CU39" s="137">
        <v>0</v>
      </c>
      <c r="CV39" s="137">
        <v>0</v>
      </c>
      <c r="CW39" s="137">
        <v>0</v>
      </c>
      <c r="CX39" s="137">
        <v>0</v>
      </c>
      <c r="CY39" s="137">
        <v>0</v>
      </c>
      <c r="CZ39" s="137">
        <v>0</v>
      </c>
      <c r="DA39" s="137">
        <v>0</v>
      </c>
      <c r="DB39" s="137">
        <v>0</v>
      </c>
      <c r="DC39" s="137">
        <v>0</v>
      </c>
      <c r="DD39" s="137">
        <v>0</v>
      </c>
      <c r="DE39" s="137">
        <v>0</v>
      </c>
      <c r="DF39" s="137">
        <v>0</v>
      </c>
      <c r="DG39" s="137">
        <v>0</v>
      </c>
      <c r="DH39" s="137">
        <v>0</v>
      </c>
      <c r="DI39" s="137">
        <v>0</v>
      </c>
      <c r="DJ39" s="137">
        <v>0</v>
      </c>
      <c r="DK39" s="137">
        <v>0</v>
      </c>
      <c r="DL39" s="137">
        <v>0</v>
      </c>
      <c r="DM39" s="137">
        <v>0</v>
      </c>
      <c r="DN39" s="137">
        <v>0</v>
      </c>
      <c r="DO39" s="137">
        <v>0</v>
      </c>
      <c r="DP39" s="138">
        <v>-26</v>
      </c>
      <c r="DQ39" s="138">
        <v>26</v>
      </c>
      <c r="DR39" s="137">
        <v>0</v>
      </c>
      <c r="DS39" s="138">
        <v>5</v>
      </c>
      <c r="DT39" s="138">
        <v>-24</v>
      </c>
      <c r="DU39" s="138">
        <v>24</v>
      </c>
      <c r="DV39" s="137">
        <v>0</v>
      </c>
      <c r="DW39" s="137">
        <v>0</v>
      </c>
      <c r="DX39" s="137">
        <v>0</v>
      </c>
      <c r="DY39" s="137">
        <v>0</v>
      </c>
      <c r="DZ39" s="137">
        <v>0</v>
      </c>
      <c r="EA39" s="137">
        <v>0</v>
      </c>
      <c r="EB39" s="137"/>
    </row>
    <row r="40" spans="1:132" ht="18.600000000000001">
      <c r="A40" s="135" t="s">
        <v>361</v>
      </c>
      <c r="B40" s="136">
        <v>1</v>
      </c>
      <c r="C40" s="138">
        <v>0</v>
      </c>
      <c r="D40" s="137">
        <v>24</v>
      </c>
      <c r="E40" s="137">
        <v>0</v>
      </c>
      <c r="F40" s="137">
        <v>0</v>
      </c>
      <c r="G40" s="137">
        <v>0</v>
      </c>
      <c r="H40" s="137">
        <v>0</v>
      </c>
      <c r="I40" s="138">
        <v>23</v>
      </c>
      <c r="J40" s="137">
        <v>0</v>
      </c>
      <c r="K40" s="138">
        <v>0</v>
      </c>
      <c r="L40" s="138">
        <v>0</v>
      </c>
      <c r="M40" s="138">
        <v>6</v>
      </c>
      <c r="N40" s="138">
        <v>0</v>
      </c>
      <c r="O40" s="138">
        <v>0</v>
      </c>
      <c r="P40" s="137">
        <v>0</v>
      </c>
      <c r="Q40" s="137">
        <v>0</v>
      </c>
      <c r="R40" s="138">
        <v>11</v>
      </c>
      <c r="S40" s="138">
        <v>0</v>
      </c>
      <c r="T40" s="138">
        <v>0</v>
      </c>
      <c r="U40" s="138">
        <v>0</v>
      </c>
      <c r="V40" s="138">
        <v>0</v>
      </c>
      <c r="W40" s="138">
        <v>5</v>
      </c>
      <c r="X40" s="137">
        <v>4</v>
      </c>
      <c r="Y40" s="138">
        <v>0</v>
      </c>
      <c r="Z40" s="138">
        <v>0</v>
      </c>
      <c r="AA40" s="137">
        <v>0</v>
      </c>
      <c r="AB40" s="138">
        <v>4</v>
      </c>
      <c r="AC40" s="137">
        <v>0</v>
      </c>
      <c r="AD40" s="137">
        <v>0</v>
      </c>
      <c r="AE40" s="138">
        <v>0</v>
      </c>
      <c r="AF40" s="137">
        <v>4</v>
      </c>
      <c r="AG40" s="137">
        <v>0</v>
      </c>
      <c r="AH40" s="138">
        <v>0</v>
      </c>
      <c r="AI40" s="137">
        <v>0</v>
      </c>
      <c r="AJ40" s="137">
        <v>0</v>
      </c>
      <c r="AK40" s="137">
        <v>0</v>
      </c>
      <c r="AL40" s="137">
        <v>1</v>
      </c>
      <c r="AM40" s="137">
        <v>0</v>
      </c>
      <c r="AN40" s="137">
        <v>0</v>
      </c>
      <c r="AO40" s="137">
        <v>0</v>
      </c>
      <c r="AP40" s="137">
        <v>0</v>
      </c>
      <c r="AQ40" s="137">
        <v>0</v>
      </c>
      <c r="AR40" s="137">
        <v>0</v>
      </c>
      <c r="AS40" s="137">
        <v>0</v>
      </c>
      <c r="AT40" s="137">
        <v>2</v>
      </c>
      <c r="AU40" s="137">
        <v>0</v>
      </c>
      <c r="AV40" s="137">
        <v>0</v>
      </c>
      <c r="AW40" s="138">
        <v>2</v>
      </c>
      <c r="AX40" s="138">
        <v>1</v>
      </c>
      <c r="AY40" s="137">
        <v>0</v>
      </c>
      <c r="AZ40" s="137">
        <v>5</v>
      </c>
      <c r="BA40" s="137">
        <v>0</v>
      </c>
      <c r="BB40" s="138">
        <v>5</v>
      </c>
      <c r="BC40" s="137">
        <v>0</v>
      </c>
      <c r="BD40" s="138">
        <v>4</v>
      </c>
      <c r="BE40" s="137">
        <v>0</v>
      </c>
      <c r="BF40" s="138">
        <v>8</v>
      </c>
      <c r="BG40" s="138">
        <v>1</v>
      </c>
      <c r="BH40" s="138">
        <v>1</v>
      </c>
      <c r="BI40" s="138">
        <v>11</v>
      </c>
      <c r="BJ40" s="138">
        <v>4</v>
      </c>
      <c r="BK40" s="138">
        <v>8</v>
      </c>
      <c r="BL40" s="137">
        <v>1</v>
      </c>
      <c r="BM40" s="138">
        <v>6</v>
      </c>
      <c r="BN40" s="137">
        <v>2</v>
      </c>
      <c r="BO40" s="138">
        <v>2</v>
      </c>
      <c r="BP40" s="138">
        <v>2</v>
      </c>
      <c r="BQ40" s="138">
        <v>0</v>
      </c>
      <c r="BR40" s="137">
        <v>0</v>
      </c>
      <c r="BS40" s="138">
        <v>4</v>
      </c>
      <c r="BT40" s="137">
        <v>7</v>
      </c>
      <c r="BU40" s="138">
        <v>3</v>
      </c>
      <c r="BV40" s="137">
        <v>0</v>
      </c>
      <c r="BW40" s="138">
        <v>0</v>
      </c>
      <c r="BX40" s="137">
        <v>0</v>
      </c>
      <c r="BY40" s="138">
        <v>0</v>
      </c>
      <c r="BZ40" s="137">
        <v>0</v>
      </c>
      <c r="CA40" s="137">
        <v>0</v>
      </c>
      <c r="CB40" s="137">
        <v>0</v>
      </c>
      <c r="CC40" s="137">
        <v>0</v>
      </c>
      <c r="CD40" s="137">
        <v>0</v>
      </c>
      <c r="CE40" s="137">
        <v>0</v>
      </c>
      <c r="CF40" s="138">
        <v>0</v>
      </c>
      <c r="CG40" s="137">
        <v>0</v>
      </c>
      <c r="CH40" s="138">
        <v>0</v>
      </c>
      <c r="CI40" s="137">
        <v>-23</v>
      </c>
      <c r="CJ40" s="137">
        <v>28</v>
      </c>
      <c r="CK40" s="137">
        <v>0</v>
      </c>
      <c r="CL40" s="137">
        <v>0</v>
      </c>
      <c r="CM40" s="137">
        <v>0</v>
      </c>
      <c r="CN40" s="137">
        <v>0</v>
      </c>
      <c r="CO40" s="137">
        <v>0</v>
      </c>
      <c r="CP40" s="137">
        <v>0</v>
      </c>
      <c r="CQ40" s="138">
        <v>2</v>
      </c>
      <c r="CR40" s="137">
        <v>0</v>
      </c>
      <c r="CS40" s="137">
        <v>0</v>
      </c>
      <c r="CT40" s="137">
        <v>0</v>
      </c>
      <c r="CU40" s="137">
        <v>0</v>
      </c>
      <c r="CV40" s="137">
        <v>0</v>
      </c>
      <c r="CW40" s="137">
        <v>0</v>
      </c>
      <c r="CX40" s="137">
        <v>0</v>
      </c>
      <c r="CY40" s="137">
        <v>0</v>
      </c>
      <c r="CZ40" s="137">
        <v>0</v>
      </c>
      <c r="DA40" s="137">
        <v>0</v>
      </c>
      <c r="DB40" s="137">
        <v>0</v>
      </c>
      <c r="DC40" s="137">
        <v>0</v>
      </c>
      <c r="DD40" s="137">
        <v>0</v>
      </c>
      <c r="DE40" s="137">
        <v>0</v>
      </c>
      <c r="DF40" s="137">
        <v>0</v>
      </c>
      <c r="DG40" s="137">
        <v>0</v>
      </c>
      <c r="DH40" s="137">
        <v>0</v>
      </c>
      <c r="DI40" s="137">
        <v>0</v>
      </c>
      <c r="DJ40" s="137">
        <v>0</v>
      </c>
      <c r="DK40" s="137">
        <v>0</v>
      </c>
      <c r="DL40" s="137">
        <v>0</v>
      </c>
      <c r="DM40" s="137">
        <v>0</v>
      </c>
      <c r="DN40" s="137">
        <v>0</v>
      </c>
      <c r="DO40" s="137">
        <v>0</v>
      </c>
      <c r="DP40" s="138">
        <v>-26</v>
      </c>
      <c r="DQ40" s="138">
        <v>26</v>
      </c>
      <c r="DR40" s="137">
        <v>0</v>
      </c>
      <c r="DS40" s="138">
        <v>5</v>
      </c>
      <c r="DT40" s="138">
        <v>-24</v>
      </c>
      <c r="DU40" s="138">
        <v>24</v>
      </c>
      <c r="DV40" s="137">
        <v>0</v>
      </c>
      <c r="DW40" s="137">
        <v>0</v>
      </c>
      <c r="DX40" s="137">
        <v>0</v>
      </c>
      <c r="DY40" s="137">
        <v>0</v>
      </c>
      <c r="DZ40" s="137">
        <v>0</v>
      </c>
      <c r="EA40" s="137">
        <v>0</v>
      </c>
      <c r="EB40" s="137"/>
    </row>
    <row r="41" spans="1:132" ht="18.600000000000001">
      <c r="A41" s="135" t="s">
        <v>362</v>
      </c>
      <c r="B41" s="136">
        <v>2</v>
      </c>
      <c r="C41" s="138">
        <v>0</v>
      </c>
      <c r="D41" s="137">
        <v>17</v>
      </c>
      <c r="E41" s="137">
        <v>0</v>
      </c>
      <c r="F41" s="137">
        <v>9</v>
      </c>
      <c r="G41" s="137">
        <v>0</v>
      </c>
      <c r="H41" s="137">
        <v>0</v>
      </c>
      <c r="I41" s="137">
        <v>7</v>
      </c>
      <c r="J41" s="137">
        <v>0</v>
      </c>
      <c r="K41" s="137">
        <v>0</v>
      </c>
      <c r="L41" s="137">
        <v>4</v>
      </c>
      <c r="M41" s="137">
        <v>0</v>
      </c>
      <c r="N41" s="137">
        <v>2</v>
      </c>
      <c r="O41" s="137">
        <v>17</v>
      </c>
      <c r="P41" s="137">
        <v>0</v>
      </c>
      <c r="Q41" s="137">
        <v>0</v>
      </c>
      <c r="R41" s="138">
        <v>3</v>
      </c>
      <c r="S41" s="137">
        <v>3</v>
      </c>
      <c r="T41" s="137">
        <v>4</v>
      </c>
      <c r="U41" s="137">
        <v>4</v>
      </c>
      <c r="V41" s="137">
        <v>0</v>
      </c>
      <c r="W41" s="137">
        <v>4</v>
      </c>
      <c r="X41" s="137">
        <v>3</v>
      </c>
      <c r="Y41" s="137">
        <v>10</v>
      </c>
      <c r="Z41" s="137">
        <v>0</v>
      </c>
      <c r="AA41" s="137">
        <v>0</v>
      </c>
      <c r="AB41" s="137">
        <v>3</v>
      </c>
      <c r="AC41" s="137">
        <v>0</v>
      </c>
      <c r="AD41" s="137">
        <v>0</v>
      </c>
      <c r="AE41" s="137">
        <v>1</v>
      </c>
      <c r="AF41" s="137">
        <v>3</v>
      </c>
      <c r="AG41" s="137">
        <v>0</v>
      </c>
      <c r="AH41" s="138">
        <v>0</v>
      </c>
      <c r="AI41" s="138">
        <v>0</v>
      </c>
      <c r="AJ41" s="138">
        <v>0</v>
      </c>
      <c r="AK41" s="138">
        <v>0</v>
      </c>
      <c r="AL41" s="137">
        <v>0</v>
      </c>
      <c r="AM41" s="137">
        <v>1</v>
      </c>
      <c r="AN41" s="137">
        <v>0</v>
      </c>
      <c r="AO41" s="137">
        <v>0</v>
      </c>
      <c r="AP41" s="137">
        <v>0</v>
      </c>
      <c r="AQ41" s="137">
        <v>0</v>
      </c>
      <c r="AR41" s="137">
        <v>0</v>
      </c>
      <c r="AS41" s="137">
        <v>0</v>
      </c>
      <c r="AT41" s="137">
        <v>0</v>
      </c>
      <c r="AU41" s="137">
        <v>0</v>
      </c>
      <c r="AV41" s="137">
        <v>1</v>
      </c>
      <c r="AW41" s="137">
        <v>1</v>
      </c>
      <c r="AX41" s="137">
        <v>2</v>
      </c>
      <c r="AY41" s="137">
        <v>1</v>
      </c>
      <c r="AZ41" s="137">
        <v>1</v>
      </c>
      <c r="BA41" s="137">
        <v>0</v>
      </c>
      <c r="BB41" s="138">
        <v>3</v>
      </c>
      <c r="BC41" s="137">
        <v>0</v>
      </c>
      <c r="BD41" s="138">
        <v>5</v>
      </c>
      <c r="BE41" s="137">
        <v>0</v>
      </c>
      <c r="BF41" s="137">
        <v>0</v>
      </c>
      <c r="BG41" s="137">
        <v>6</v>
      </c>
      <c r="BH41" s="138">
        <v>4</v>
      </c>
      <c r="BI41" s="138">
        <v>5</v>
      </c>
      <c r="BJ41" s="137">
        <v>6</v>
      </c>
      <c r="BK41" s="137">
        <v>7</v>
      </c>
      <c r="BL41" s="137">
        <v>0</v>
      </c>
      <c r="BM41" s="138">
        <v>5</v>
      </c>
      <c r="BN41" s="137">
        <v>0</v>
      </c>
      <c r="BO41" s="138">
        <v>1</v>
      </c>
      <c r="BP41" s="138">
        <v>3</v>
      </c>
      <c r="BQ41" s="138">
        <v>6</v>
      </c>
      <c r="BR41" s="138">
        <v>1</v>
      </c>
      <c r="BS41" s="138">
        <v>1</v>
      </c>
      <c r="BT41" s="138">
        <v>6</v>
      </c>
      <c r="BU41" s="138">
        <v>2</v>
      </c>
      <c r="BV41" s="137">
        <v>0</v>
      </c>
      <c r="BW41" s="137">
        <v>0</v>
      </c>
      <c r="BX41" s="137">
        <v>0</v>
      </c>
      <c r="BY41" s="138">
        <v>0</v>
      </c>
      <c r="BZ41" s="137">
        <v>0</v>
      </c>
      <c r="CA41" s="137">
        <v>0</v>
      </c>
      <c r="CB41" s="137">
        <v>0</v>
      </c>
      <c r="CC41" s="137">
        <v>0</v>
      </c>
      <c r="CD41" s="137">
        <v>0</v>
      </c>
      <c r="CE41" s="137">
        <v>0</v>
      </c>
      <c r="CF41" s="138">
        <v>0</v>
      </c>
      <c r="CG41" s="137">
        <v>0</v>
      </c>
      <c r="CH41" s="137">
        <v>0</v>
      </c>
      <c r="CI41" s="138">
        <v>0</v>
      </c>
      <c r="CJ41" s="138">
        <v>0</v>
      </c>
      <c r="CK41" s="137">
        <v>0</v>
      </c>
      <c r="CL41" s="137">
        <v>0</v>
      </c>
      <c r="CM41" s="137">
        <v>0</v>
      </c>
      <c r="CN41" s="137">
        <v>0</v>
      </c>
      <c r="CO41" s="137">
        <v>0</v>
      </c>
      <c r="CP41" s="137">
        <v>0</v>
      </c>
      <c r="CQ41" s="138">
        <v>0</v>
      </c>
      <c r="CR41" s="137">
        <v>0</v>
      </c>
      <c r="CS41" s="137">
        <v>0</v>
      </c>
      <c r="CT41" s="137">
        <v>0</v>
      </c>
      <c r="CU41" s="137">
        <v>0</v>
      </c>
      <c r="CV41" s="137">
        <v>0</v>
      </c>
      <c r="CW41" s="138">
        <v>1</v>
      </c>
      <c r="CX41" s="137">
        <v>0</v>
      </c>
      <c r="CY41" s="137">
        <v>0</v>
      </c>
      <c r="CZ41" s="138">
        <v>1</v>
      </c>
      <c r="DA41" s="137">
        <v>0</v>
      </c>
      <c r="DB41" s="137">
        <v>0</v>
      </c>
      <c r="DC41" s="138">
        <v>3</v>
      </c>
      <c r="DD41" s="137">
        <v>0</v>
      </c>
      <c r="DE41" s="137">
        <v>0</v>
      </c>
      <c r="DF41" s="137">
        <v>0</v>
      </c>
      <c r="DG41" s="137">
        <v>0</v>
      </c>
      <c r="DH41" s="137">
        <v>0</v>
      </c>
      <c r="DI41" s="137">
        <v>0</v>
      </c>
      <c r="DJ41" s="137">
        <v>0</v>
      </c>
      <c r="DK41" s="137">
        <v>0</v>
      </c>
      <c r="DL41" s="137">
        <v>0</v>
      </c>
      <c r="DM41" s="137">
        <v>0</v>
      </c>
      <c r="DN41" s="137">
        <v>0</v>
      </c>
      <c r="DO41" s="137">
        <v>0</v>
      </c>
      <c r="DP41" s="138">
        <v>-26</v>
      </c>
      <c r="DQ41" s="138">
        <v>26</v>
      </c>
      <c r="DR41" s="137">
        <v>0</v>
      </c>
      <c r="DS41" s="137">
        <v>0</v>
      </c>
      <c r="DT41" s="137">
        <v>0</v>
      </c>
      <c r="DU41" s="137">
        <v>0</v>
      </c>
      <c r="DV41" s="137">
        <v>0</v>
      </c>
      <c r="DW41" s="137">
        <v>0</v>
      </c>
      <c r="DX41" s="137">
        <v>0</v>
      </c>
      <c r="DY41" s="137">
        <v>0</v>
      </c>
      <c r="DZ41" s="137">
        <v>0</v>
      </c>
      <c r="EA41" s="137">
        <v>0</v>
      </c>
      <c r="EB41" s="137"/>
    </row>
    <row r="42" spans="1:132" ht="18.600000000000001">
      <c r="A42" s="135" t="s">
        <v>198</v>
      </c>
      <c r="B42" s="136">
        <v>2</v>
      </c>
      <c r="C42" s="138">
        <v>0</v>
      </c>
      <c r="D42" s="138">
        <v>20</v>
      </c>
      <c r="E42" s="138">
        <v>5</v>
      </c>
      <c r="F42" s="137">
        <v>1</v>
      </c>
      <c r="G42" s="138">
        <v>0</v>
      </c>
      <c r="H42" s="137">
        <v>0</v>
      </c>
      <c r="I42" s="137">
        <v>8</v>
      </c>
      <c r="J42" s="137">
        <v>0</v>
      </c>
      <c r="K42" s="137">
        <v>0</v>
      </c>
      <c r="L42" s="137">
        <v>3</v>
      </c>
      <c r="M42" s="137">
        <v>5</v>
      </c>
      <c r="N42" s="137">
        <v>2</v>
      </c>
      <c r="O42" s="137">
        <v>8</v>
      </c>
      <c r="P42" s="137">
        <v>0</v>
      </c>
      <c r="Q42" s="137">
        <v>0</v>
      </c>
      <c r="R42" s="138">
        <v>8</v>
      </c>
      <c r="S42" s="137">
        <v>2</v>
      </c>
      <c r="T42" s="138">
        <v>2</v>
      </c>
      <c r="U42" s="137">
        <v>1</v>
      </c>
      <c r="V42" s="138">
        <v>5</v>
      </c>
      <c r="W42" s="138">
        <v>0</v>
      </c>
      <c r="X42" s="137">
        <v>0</v>
      </c>
      <c r="Y42" s="138">
        <v>2</v>
      </c>
      <c r="Z42" s="138">
        <v>0</v>
      </c>
      <c r="AA42" s="137">
        <v>0</v>
      </c>
      <c r="AB42" s="137">
        <v>6</v>
      </c>
      <c r="AC42" s="137">
        <v>0</v>
      </c>
      <c r="AD42" s="137">
        <v>0</v>
      </c>
      <c r="AE42" s="137">
        <v>0</v>
      </c>
      <c r="AF42" s="138">
        <v>3</v>
      </c>
      <c r="AG42" s="137">
        <v>0</v>
      </c>
      <c r="AH42" s="138">
        <v>0</v>
      </c>
      <c r="AI42" s="138">
        <v>0</v>
      </c>
      <c r="AJ42" s="137">
        <v>5</v>
      </c>
      <c r="AK42" s="137">
        <v>0</v>
      </c>
      <c r="AL42" s="138">
        <v>2</v>
      </c>
      <c r="AM42" s="137">
        <v>2</v>
      </c>
      <c r="AN42" s="137">
        <v>1</v>
      </c>
      <c r="AO42" s="137">
        <v>0</v>
      </c>
      <c r="AP42" s="137">
        <v>0</v>
      </c>
      <c r="AQ42" s="137">
        <v>3</v>
      </c>
      <c r="AR42" s="137">
        <v>0</v>
      </c>
      <c r="AS42" s="137">
        <v>0</v>
      </c>
      <c r="AT42" s="137">
        <v>2</v>
      </c>
      <c r="AU42" s="137">
        <v>0</v>
      </c>
      <c r="AV42" s="137">
        <v>0</v>
      </c>
      <c r="AW42" s="138">
        <v>0</v>
      </c>
      <c r="AX42" s="138">
        <v>0</v>
      </c>
      <c r="AY42" s="137">
        <v>0</v>
      </c>
      <c r="AZ42" s="137">
        <v>0</v>
      </c>
      <c r="BA42" s="137">
        <v>0</v>
      </c>
      <c r="BB42" s="138">
        <v>0</v>
      </c>
      <c r="BC42" s="137">
        <v>0</v>
      </c>
      <c r="BD42" s="138">
        <v>0</v>
      </c>
      <c r="BE42" s="137">
        <v>0</v>
      </c>
      <c r="BF42" s="138">
        <v>0</v>
      </c>
      <c r="BG42" s="138">
        <v>0</v>
      </c>
      <c r="BH42" s="138">
        <v>2</v>
      </c>
      <c r="BI42" s="137">
        <v>5</v>
      </c>
      <c r="BJ42" s="138">
        <v>17</v>
      </c>
      <c r="BK42" s="138">
        <v>6</v>
      </c>
      <c r="BL42" s="137">
        <v>2</v>
      </c>
      <c r="BM42" s="138">
        <v>5</v>
      </c>
      <c r="BN42" s="137">
        <v>1</v>
      </c>
      <c r="BO42" s="137">
        <v>1</v>
      </c>
      <c r="BP42" s="137">
        <v>1</v>
      </c>
      <c r="BQ42" s="138">
        <v>9</v>
      </c>
      <c r="BR42" s="138">
        <v>14</v>
      </c>
      <c r="BS42" s="138">
        <v>1</v>
      </c>
      <c r="BT42" s="138">
        <v>11</v>
      </c>
      <c r="BU42" s="138">
        <v>4</v>
      </c>
      <c r="BV42" s="137">
        <v>0</v>
      </c>
      <c r="BW42" s="138">
        <v>0</v>
      </c>
      <c r="BX42" s="138">
        <v>0</v>
      </c>
      <c r="BY42" s="137">
        <v>0</v>
      </c>
      <c r="BZ42" s="137">
        <v>0</v>
      </c>
      <c r="CA42" s="138">
        <v>0</v>
      </c>
      <c r="CB42" s="138">
        <v>4</v>
      </c>
      <c r="CC42" s="138">
        <v>1</v>
      </c>
      <c r="CD42" s="138">
        <v>0</v>
      </c>
      <c r="CE42" s="138">
        <v>0</v>
      </c>
      <c r="CF42" s="137">
        <v>2</v>
      </c>
      <c r="CG42" s="137">
        <v>2</v>
      </c>
      <c r="CH42" s="137">
        <v>0</v>
      </c>
      <c r="CI42" s="138">
        <v>0</v>
      </c>
      <c r="CJ42" s="138">
        <v>0</v>
      </c>
      <c r="CK42" s="137">
        <v>0</v>
      </c>
      <c r="CL42" s="137">
        <v>1</v>
      </c>
      <c r="CM42" s="137">
        <v>5</v>
      </c>
      <c r="CN42" s="137">
        <v>2</v>
      </c>
      <c r="CO42" s="137">
        <v>0</v>
      </c>
      <c r="CP42" s="137">
        <v>0</v>
      </c>
      <c r="CQ42" s="137">
        <v>3</v>
      </c>
      <c r="CR42" s="137">
        <v>0</v>
      </c>
      <c r="CS42" s="137">
        <v>0</v>
      </c>
      <c r="CT42" s="137">
        <v>1</v>
      </c>
      <c r="CU42" s="137">
        <v>1</v>
      </c>
      <c r="CV42" s="137">
        <v>0</v>
      </c>
      <c r="CW42" s="137">
        <v>0</v>
      </c>
      <c r="CX42" s="137">
        <v>0</v>
      </c>
      <c r="CY42" s="138">
        <v>2</v>
      </c>
      <c r="CZ42" s="137">
        <v>0</v>
      </c>
      <c r="DA42" s="137">
        <v>0</v>
      </c>
      <c r="DB42" s="137">
        <v>0</v>
      </c>
      <c r="DC42" s="137">
        <v>0</v>
      </c>
      <c r="DD42" s="137">
        <v>0</v>
      </c>
      <c r="DE42" s="137">
        <v>0</v>
      </c>
      <c r="DF42" s="138">
        <v>2</v>
      </c>
      <c r="DG42" s="137">
        <v>0</v>
      </c>
      <c r="DH42" s="138">
        <v>3</v>
      </c>
      <c r="DI42" s="137">
        <v>0</v>
      </c>
      <c r="DJ42" s="137">
        <v>0</v>
      </c>
      <c r="DK42" s="137">
        <v>0</v>
      </c>
      <c r="DL42" s="137">
        <v>0</v>
      </c>
      <c r="DM42" s="138">
        <v>1</v>
      </c>
      <c r="DN42" s="137">
        <v>0</v>
      </c>
      <c r="DO42" s="137">
        <v>0</v>
      </c>
      <c r="DP42" s="138">
        <v>-26</v>
      </c>
      <c r="DQ42" s="138">
        <v>26</v>
      </c>
      <c r="DR42" s="137">
        <v>0</v>
      </c>
      <c r="DS42" s="138">
        <v>7</v>
      </c>
      <c r="DT42" s="138">
        <v>9</v>
      </c>
      <c r="DU42" s="138">
        <v>3</v>
      </c>
      <c r="DV42" s="138">
        <v>4</v>
      </c>
      <c r="DW42" s="137">
        <v>0</v>
      </c>
      <c r="DX42" s="137">
        <v>0</v>
      </c>
      <c r="DY42" s="137">
        <v>0</v>
      </c>
      <c r="DZ42" s="137">
        <v>0</v>
      </c>
      <c r="EA42" s="137">
        <v>0</v>
      </c>
      <c r="EB42" s="137"/>
    </row>
    <row r="43" spans="1:132" ht="18.600000000000001">
      <c r="A43" s="135" t="s">
        <v>220</v>
      </c>
      <c r="B43" s="136">
        <v>2</v>
      </c>
      <c r="C43" s="137">
        <v>0</v>
      </c>
      <c r="D43" s="137">
        <v>11</v>
      </c>
      <c r="E43" s="137">
        <v>1</v>
      </c>
      <c r="F43" s="138">
        <v>5</v>
      </c>
      <c r="G43" s="138">
        <v>0</v>
      </c>
      <c r="H43" s="137">
        <v>0</v>
      </c>
      <c r="I43" s="137">
        <v>7</v>
      </c>
      <c r="J43" s="137">
        <v>0</v>
      </c>
      <c r="K43" s="137">
        <v>1</v>
      </c>
      <c r="L43" s="138">
        <v>0</v>
      </c>
      <c r="M43" s="138">
        <v>0</v>
      </c>
      <c r="N43" s="138">
        <v>3</v>
      </c>
      <c r="O43" s="138">
        <v>4</v>
      </c>
      <c r="P43" s="137">
        <v>1</v>
      </c>
      <c r="Q43" s="137">
        <v>0</v>
      </c>
      <c r="R43" s="138">
        <v>2</v>
      </c>
      <c r="S43" s="137">
        <v>0</v>
      </c>
      <c r="T43" s="138">
        <v>0</v>
      </c>
      <c r="U43" s="138">
        <v>3</v>
      </c>
      <c r="V43" s="137">
        <v>6</v>
      </c>
      <c r="W43" s="138">
        <v>5</v>
      </c>
      <c r="X43" s="138">
        <v>0</v>
      </c>
      <c r="Y43" s="138">
        <v>8</v>
      </c>
      <c r="Z43" s="137">
        <v>3</v>
      </c>
      <c r="AA43" s="137">
        <v>0</v>
      </c>
      <c r="AB43" s="138">
        <v>2</v>
      </c>
      <c r="AC43" s="137">
        <v>0</v>
      </c>
      <c r="AD43" s="137">
        <v>0</v>
      </c>
      <c r="AE43" s="138">
        <v>2</v>
      </c>
      <c r="AF43" s="138">
        <v>1</v>
      </c>
      <c r="AG43" s="137">
        <v>0</v>
      </c>
      <c r="AH43" s="137">
        <v>3</v>
      </c>
      <c r="AI43" s="137">
        <v>2</v>
      </c>
      <c r="AJ43" s="137">
        <v>0</v>
      </c>
      <c r="AK43" s="137">
        <v>0</v>
      </c>
      <c r="AL43" s="137">
        <v>3</v>
      </c>
      <c r="AM43" s="137">
        <v>0</v>
      </c>
      <c r="AN43" s="137">
        <v>0</v>
      </c>
      <c r="AO43" s="137">
        <v>0</v>
      </c>
      <c r="AP43" s="138">
        <v>0</v>
      </c>
      <c r="AQ43" s="137">
        <v>3</v>
      </c>
      <c r="AR43" s="137">
        <v>0</v>
      </c>
      <c r="AS43" s="137">
        <v>0</v>
      </c>
      <c r="AT43" s="138">
        <v>0</v>
      </c>
      <c r="AU43" s="137">
        <v>1</v>
      </c>
      <c r="AV43" s="137">
        <v>0</v>
      </c>
      <c r="AW43" s="137">
        <v>0</v>
      </c>
      <c r="AX43" s="138">
        <v>2</v>
      </c>
      <c r="AY43" s="137">
        <v>1</v>
      </c>
      <c r="AZ43" s="138">
        <v>3</v>
      </c>
      <c r="BA43" s="137">
        <v>1</v>
      </c>
      <c r="BB43" s="138">
        <v>2</v>
      </c>
      <c r="BC43" s="137">
        <v>0</v>
      </c>
      <c r="BD43" s="137">
        <v>5</v>
      </c>
      <c r="BE43" s="138">
        <v>0</v>
      </c>
      <c r="BF43" s="138">
        <v>5</v>
      </c>
      <c r="BG43" s="138">
        <v>4</v>
      </c>
      <c r="BH43" s="137">
        <v>8</v>
      </c>
      <c r="BI43" s="138">
        <v>3</v>
      </c>
      <c r="BJ43" s="137">
        <v>5</v>
      </c>
      <c r="BK43" s="138">
        <v>5</v>
      </c>
      <c r="BL43" s="137">
        <v>0</v>
      </c>
      <c r="BM43" s="138">
        <v>4</v>
      </c>
      <c r="BN43" s="137">
        <v>0</v>
      </c>
      <c r="BO43" s="137">
        <v>3</v>
      </c>
      <c r="BP43" s="137">
        <v>2</v>
      </c>
      <c r="BQ43" s="138">
        <v>1</v>
      </c>
      <c r="BR43" s="138">
        <v>5</v>
      </c>
      <c r="BS43" s="138">
        <v>5</v>
      </c>
      <c r="BT43" s="138">
        <v>2</v>
      </c>
      <c r="BU43" s="138">
        <v>2</v>
      </c>
      <c r="BV43" s="137">
        <v>0</v>
      </c>
      <c r="BW43" s="138">
        <v>0</v>
      </c>
      <c r="BX43" s="137">
        <v>1</v>
      </c>
      <c r="BY43" s="137">
        <v>3</v>
      </c>
      <c r="BZ43" s="138">
        <v>0</v>
      </c>
      <c r="CA43" s="138">
        <v>1</v>
      </c>
      <c r="CB43" s="138">
        <v>1</v>
      </c>
      <c r="CC43" s="138">
        <v>1</v>
      </c>
      <c r="CD43" s="138">
        <v>2</v>
      </c>
      <c r="CE43" s="137">
        <v>6</v>
      </c>
      <c r="CF43" s="137">
        <v>0</v>
      </c>
      <c r="CG43" s="137">
        <v>0</v>
      </c>
      <c r="CH43" s="137">
        <v>1</v>
      </c>
      <c r="CI43" s="137">
        <v>-16</v>
      </c>
      <c r="CJ43" s="137">
        <v>26</v>
      </c>
      <c r="CK43" s="137">
        <v>0</v>
      </c>
      <c r="CL43" s="137">
        <v>6</v>
      </c>
      <c r="CM43" s="137">
        <v>4</v>
      </c>
      <c r="CN43" s="137">
        <v>4</v>
      </c>
      <c r="CO43" s="137">
        <v>2</v>
      </c>
      <c r="CP43" s="137">
        <v>0</v>
      </c>
      <c r="CQ43" s="138">
        <v>1</v>
      </c>
      <c r="CR43" s="137">
        <v>2</v>
      </c>
      <c r="CS43" s="137">
        <v>2</v>
      </c>
      <c r="CT43" s="138">
        <v>1</v>
      </c>
      <c r="CU43" s="138">
        <v>1</v>
      </c>
      <c r="CV43" s="138">
        <v>2</v>
      </c>
      <c r="CW43" s="138">
        <v>2</v>
      </c>
      <c r="CX43" s="137">
        <v>0</v>
      </c>
      <c r="CY43" s="138">
        <v>2</v>
      </c>
      <c r="CZ43" s="138">
        <v>1</v>
      </c>
      <c r="DA43" s="138">
        <v>1</v>
      </c>
      <c r="DB43" s="138">
        <v>3</v>
      </c>
      <c r="DC43" s="138">
        <v>1</v>
      </c>
      <c r="DD43" s="138">
        <v>2</v>
      </c>
      <c r="DE43" s="138">
        <v>1</v>
      </c>
      <c r="DF43" s="138">
        <v>2</v>
      </c>
      <c r="DG43" s="138">
        <v>2</v>
      </c>
      <c r="DH43" s="137">
        <v>0</v>
      </c>
      <c r="DI43" s="138">
        <v>2</v>
      </c>
      <c r="DJ43" s="138">
        <v>3</v>
      </c>
      <c r="DK43" s="138">
        <v>2</v>
      </c>
      <c r="DL43" s="138">
        <v>6</v>
      </c>
      <c r="DM43" s="138">
        <v>5</v>
      </c>
      <c r="DN43" s="138">
        <v>2</v>
      </c>
      <c r="DO43" s="138">
        <v>2</v>
      </c>
      <c r="DP43" s="138">
        <v>-20</v>
      </c>
      <c r="DQ43" s="138">
        <v>28</v>
      </c>
      <c r="DR43" s="137">
        <v>0</v>
      </c>
      <c r="DS43" s="137">
        <v>0</v>
      </c>
      <c r="DT43" s="138">
        <v>3</v>
      </c>
      <c r="DU43" s="138">
        <v>1</v>
      </c>
      <c r="DV43" s="137">
        <v>0</v>
      </c>
      <c r="DW43" s="138">
        <v>2</v>
      </c>
      <c r="DX43" s="138">
        <v>1</v>
      </c>
      <c r="DY43" s="138">
        <v>1</v>
      </c>
      <c r="DZ43" s="138">
        <v>1</v>
      </c>
      <c r="EA43" s="138">
        <v>1</v>
      </c>
      <c r="EB43" s="138"/>
    </row>
    <row r="44" spans="1:132" ht="18.600000000000001">
      <c r="A44" s="135" t="s">
        <v>107</v>
      </c>
      <c r="B44" s="136">
        <v>1</v>
      </c>
      <c r="C44" s="138">
        <v>0</v>
      </c>
      <c r="D44" s="137">
        <v>26</v>
      </c>
      <c r="E44" s="137">
        <v>0</v>
      </c>
      <c r="F44" s="137">
        <v>0</v>
      </c>
      <c r="G44" s="137">
        <v>0</v>
      </c>
      <c r="H44" s="137">
        <v>0</v>
      </c>
      <c r="I44" s="137">
        <v>29</v>
      </c>
      <c r="J44" s="137">
        <v>0</v>
      </c>
      <c r="K44" s="137">
        <v>0</v>
      </c>
      <c r="L44" s="137">
        <v>0</v>
      </c>
      <c r="M44" s="137">
        <v>0</v>
      </c>
      <c r="N44" s="137">
        <v>0</v>
      </c>
      <c r="O44" s="137">
        <v>0</v>
      </c>
      <c r="P44" s="137">
        <v>0</v>
      </c>
      <c r="Q44" s="137">
        <v>0</v>
      </c>
      <c r="R44" s="137">
        <v>10</v>
      </c>
      <c r="S44" s="138">
        <v>0</v>
      </c>
      <c r="T44" s="138">
        <v>6</v>
      </c>
      <c r="U44" s="137">
        <v>0</v>
      </c>
      <c r="V44" s="137">
        <v>3</v>
      </c>
      <c r="W44" s="138">
        <v>2</v>
      </c>
      <c r="X44" s="137">
        <v>0</v>
      </c>
      <c r="Y44" s="137">
        <v>2</v>
      </c>
      <c r="Z44" s="138">
        <v>0</v>
      </c>
      <c r="AA44" s="137">
        <v>0</v>
      </c>
      <c r="AB44" s="137">
        <v>5</v>
      </c>
      <c r="AC44" s="137">
        <v>0</v>
      </c>
      <c r="AD44" s="137">
        <v>0</v>
      </c>
      <c r="AE44" s="137">
        <v>1</v>
      </c>
      <c r="AF44" s="137">
        <v>6</v>
      </c>
      <c r="AG44" s="137">
        <v>0</v>
      </c>
      <c r="AH44" s="137">
        <v>3</v>
      </c>
      <c r="AI44" s="138">
        <v>3</v>
      </c>
      <c r="AJ44" s="137">
        <v>0</v>
      </c>
      <c r="AK44" s="137">
        <v>0</v>
      </c>
      <c r="AL44" s="138">
        <v>1</v>
      </c>
      <c r="AM44" s="137">
        <v>0</v>
      </c>
      <c r="AN44" s="137">
        <v>0</v>
      </c>
      <c r="AO44" s="137">
        <v>0</v>
      </c>
      <c r="AP44" s="137">
        <v>0</v>
      </c>
      <c r="AQ44" s="138">
        <v>0</v>
      </c>
      <c r="AR44" s="137">
        <v>0</v>
      </c>
      <c r="AS44" s="137">
        <v>0</v>
      </c>
      <c r="AT44" s="137">
        <v>4</v>
      </c>
      <c r="AU44" s="137">
        <v>1</v>
      </c>
      <c r="AV44" s="137">
        <v>0</v>
      </c>
      <c r="AW44" s="137">
        <v>0</v>
      </c>
      <c r="AX44" s="137">
        <v>0</v>
      </c>
      <c r="AY44" s="137">
        <v>0</v>
      </c>
      <c r="AZ44" s="137">
        <v>0</v>
      </c>
      <c r="BA44" s="137">
        <v>0</v>
      </c>
      <c r="BB44" s="138">
        <v>4</v>
      </c>
      <c r="BC44" s="137">
        <v>0</v>
      </c>
      <c r="BD44" s="138">
        <v>25</v>
      </c>
      <c r="BE44" s="137">
        <v>2</v>
      </c>
      <c r="BF44" s="137">
        <v>2</v>
      </c>
      <c r="BG44" s="138">
        <v>0</v>
      </c>
      <c r="BH44" s="137">
        <v>2</v>
      </c>
      <c r="BI44" s="137">
        <v>1</v>
      </c>
      <c r="BJ44" s="138">
        <v>0</v>
      </c>
      <c r="BK44" s="138">
        <v>0</v>
      </c>
      <c r="BL44" s="137">
        <v>0</v>
      </c>
      <c r="BM44" s="138">
        <v>8</v>
      </c>
      <c r="BN44" s="137">
        <v>1</v>
      </c>
      <c r="BO44" s="138">
        <v>5</v>
      </c>
      <c r="BP44" s="138">
        <v>0</v>
      </c>
      <c r="BQ44" s="137">
        <v>1</v>
      </c>
      <c r="BR44" s="138">
        <v>12</v>
      </c>
      <c r="BS44" s="137">
        <v>0</v>
      </c>
      <c r="BT44" s="138">
        <v>6</v>
      </c>
      <c r="BU44" s="138">
        <v>4</v>
      </c>
      <c r="BV44" s="137">
        <v>0</v>
      </c>
      <c r="BW44" s="137">
        <v>0</v>
      </c>
      <c r="BX44" s="138">
        <v>0</v>
      </c>
      <c r="BY44" s="138">
        <v>0</v>
      </c>
      <c r="BZ44" s="137">
        <v>0</v>
      </c>
      <c r="CA44" s="138">
        <v>0</v>
      </c>
      <c r="CB44" s="138">
        <v>0</v>
      </c>
      <c r="CC44" s="138">
        <v>0</v>
      </c>
      <c r="CD44" s="138">
        <v>4</v>
      </c>
      <c r="CE44" s="138">
        <v>7</v>
      </c>
      <c r="CF44" s="137">
        <v>1</v>
      </c>
      <c r="CG44" s="137">
        <v>1</v>
      </c>
      <c r="CH44" s="137">
        <v>1</v>
      </c>
      <c r="CI44" s="137">
        <v>0</v>
      </c>
      <c r="CJ44" s="137">
        <v>0</v>
      </c>
      <c r="CK44" s="137">
        <v>0</v>
      </c>
      <c r="CL44" s="138">
        <v>2</v>
      </c>
      <c r="CM44" s="138">
        <v>0</v>
      </c>
      <c r="CN44" s="138">
        <v>0</v>
      </c>
      <c r="CO44" s="137">
        <v>0</v>
      </c>
      <c r="CP44" s="137">
        <v>0</v>
      </c>
      <c r="CQ44" s="138">
        <v>0</v>
      </c>
      <c r="CR44" s="138">
        <v>4</v>
      </c>
      <c r="CS44" s="138">
        <v>0</v>
      </c>
      <c r="CT44" s="138">
        <v>0</v>
      </c>
      <c r="CU44" s="138">
        <v>0</v>
      </c>
      <c r="CV44" s="137">
        <v>0</v>
      </c>
      <c r="CW44" s="137">
        <v>0</v>
      </c>
      <c r="CX44" s="137">
        <v>0</v>
      </c>
      <c r="CY44" s="137">
        <v>0</v>
      </c>
      <c r="CZ44" s="137">
        <v>0</v>
      </c>
      <c r="DA44" s="137">
        <v>0</v>
      </c>
      <c r="DB44" s="137">
        <v>0</v>
      </c>
      <c r="DC44" s="137">
        <v>0</v>
      </c>
      <c r="DD44" s="137">
        <v>0</v>
      </c>
      <c r="DE44" s="137">
        <v>0</v>
      </c>
      <c r="DF44" s="137">
        <v>0</v>
      </c>
      <c r="DG44" s="137">
        <v>0</v>
      </c>
      <c r="DH44" s="137">
        <v>0</v>
      </c>
      <c r="DI44" s="137">
        <v>0</v>
      </c>
      <c r="DJ44" s="137">
        <v>0</v>
      </c>
      <c r="DK44" s="137">
        <v>0</v>
      </c>
      <c r="DL44" s="137">
        <v>0</v>
      </c>
      <c r="DM44" s="137">
        <v>0</v>
      </c>
      <c r="DN44" s="137">
        <v>0</v>
      </c>
      <c r="DO44" s="137">
        <v>0</v>
      </c>
      <c r="DP44" s="138">
        <v>-26</v>
      </c>
      <c r="DQ44" s="138">
        <v>26</v>
      </c>
      <c r="DR44" s="137">
        <v>0</v>
      </c>
      <c r="DS44" s="137">
        <v>0</v>
      </c>
      <c r="DT44" s="137">
        <v>0</v>
      </c>
      <c r="DU44" s="137">
        <v>0</v>
      </c>
      <c r="DV44" s="137">
        <v>0</v>
      </c>
      <c r="DW44" s="137">
        <v>0</v>
      </c>
      <c r="DX44" s="137">
        <v>0</v>
      </c>
      <c r="DY44" s="137">
        <v>0</v>
      </c>
      <c r="DZ44" s="137">
        <v>0</v>
      </c>
      <c r="EA44" s="137">
        <v>0</v>
      </c>
      <c r="EB44" s="137"/>
    </row>
    <row r="45" spans="1:132" ht="18.600000000000001">
      <c r="A45" s="135" t="s">
        <v>115</v>
      </c>
      <c r="B45" s="136">
        <v>2</v>
      </c>
      <c r="C45" s="137">
        <v>0</v>
      </c>
      <c r="D45" s="137">
        <v>3</v>
      </c>
      <c r="E45" s="137">
        <v>0</v>
      </c>
      <c r="F45" s="137">
        <v>19</v>
      </c>
      <c r="G45" s="137">
        <v>4</v>
      </c>
      <c r="H45" s="137">
        <v>0</v>
      </c>
      <c r="I45" s="137">
        <v>16</v>
      </c>
      <c r="J45" s="137">
        <v>0</v>
      </c>
      <c r="K45" s="137">
        <v>0</v>
      </c>
      <c r="L45" s="137">
        <v>0</v>
      </c>
      <c r="M45" s="137">
        <v>0</v>
      </c>
      <c r="N45" s="137">
        <v>0</v>
      </c>
      <c r="O45" s="137">
        <v>0</v>
      </c>
      <c r="P45" s="137">
        <v>0</v>
      </c>
      <c r="Q45" s="137">
        <v>7</v>
      </c>
      <c r="R45" s="137">
        <v>3</v>
      </c>
      <c r="S45" s="137">
        <v>0</v>
      </c>
      <c r="T45" s="137">
        <v>0</v>
      </c>
      <c r="U45" s="137">
        <v>0</v>
      </c>
      <c r="V45" s="137">
        <v>13</v>
      </c>
      <c r="W45" s="137">
        <v>0</v>
      </c>
      <c r="X45" s="137">
        <v>0</v>
      </c>
      <c r="Y45" s="137">
        <v>0</v>
      </c>
      <c r="Z45" s="137">
        <v>0</v>
      </c>
      <c r="AA45" s="137">
        <v>0</v>
      </c>
      <c r="AB45" s="138">
        <v>0</v>
      </c>
      <c r="AC45" s="137">
        <v>0</v>
      </c>
      <c r="AD45" s="137">
        <v>0</v>
      </c>
      <c r="AE45" s="137">
        <v>2</v>
      </c>
      <c r="AF45" s="138">
        <v>0</v>
      </c>
      <c r="AG45" s="137">
        <v>0</v>
      </c>
      <c r="AH45" s="137">
        <v>1</v>
      </c>
      <c r="AI45" s="137">
        <v>1</v>
      </c>
      <c r="AJ45" s="137">
        <v>1</v>
      </c>
      <c r="AK45" s="137">
        <v>3</v>
      </c>
      <c r="AL45" s="137">
        <v>2</v>
      </c>
      <c r="AM45" s="137">
        <v>4</v>
      </c>
      <c r="AN45" s="137">
        <v>0</v>
      </c>
      <c r="AO45" s="137">
        <v>0</v>
      </c>
      <c r="AP45" s="137">
        <v>3</v>
      </c>
      <c r="AQ45" s="137">
        <v>0</v>
      </c>
      <c r="AR45" s="137">
        <v>1</v>
      </c>
      <c r="AS45" s="137">
        <v>3</v>
      </c>
      <c r="AT45" s="137">
        <v>1</v>
      </c>
      <c r="AU45" s="137">
        <v>0</v>
      </c>
      <c r="AV45" s="137">
        <v>5</v>
      </c>
      <c r="AW45" s="137">
        <v>0</v>
      </c>
      <c r="AX45" s="137">
        <v>2</v>
      </c>
      <c r="AY45" s="137">
        <v>3</v>
      </c>
      <c r="AZ45" s="138">
        <v>3</v>
      </c>
      <c r="BA45" s="137">
        <v>0</v>
      </c>
      <c r="BB45" s="138">
        <v>0</v>
      </c>
      <c r="BC45" s="138">
        <v>0</v>
      </c>
      <c r="BD45" s="138">
        <v>5</v>
      </c>
      <c r="BE45" s="138">
        <v>2</v>
      </c>
      <c r="BF45" s="138">
        <v>8</v>
      </c>
      <c r="BG45" s="138">
        <v>5</v>
      </c>
      <c r="BH45" s="138">
        <v>4</v>
      </c>
      <c r="BI45" s="137">
        <v>4</v>
      </c>
      <c r="BJ45" s="138">
        <v>1</v>
      </c>
      <c r="BK45" s="138">
        <v>3</v>
      </c>
      <c r="BL45" s="137">
        <v>0</v>
      </c>
      <c r="BM45" s="138">
        <v>5</v>
      </c>
      <c r="BN45" s="137">
        <v>0</v>
      </c>
      <c r="BO45" s="137">
        <v>1</v>
      </c>
      <c r="BP45" s="137">
        <v>1</v>
      </c>
      <c r="BQ45" s="138">
        <v>5</v>
      </c>
      <c r="BR45" s="138">
        <v>1</v>
      </c>
      <c r="BS45" s="138">
        <v>3</v>
      </c>
      <c r="BT45" s="138">
        <v>11</v>
      </c>
      <c r="BU45" s="138">
        <v>3</v>
      </c>
      <c r="BV45" s="137">
        <v>0</v>
      </c>
      <c r="BW45" s="138">
        <v>0</v>
      </c>
      <c r="BX45" s="137">
        <v>0</v>
      </c>
      <c r="BY45" s="137">
        <v>8</v>
      </c>
      <c r="BZ45" s="137">
        <v>1</v>
      </c>
      <c r="CA45" s="138">
        <v>6</v>
      </c>
      <c r="CB45" s="137">
        <v>5</v>
      </c>
      <c r="CC45" s="138">
        <v>2</v>
      </c>
      <c r="CD45" s="138">
        <v>1</v>
      </c>
      <c r="CE45" s="138">
        <v>1</v>
      </c>
      <c r="CF45" s="138">
        <v>3</v>
      </c>
      <c r="CG45" s="138">
        <v>2</v>
      </c>
      <c r="CH45" s="137">
        <v>2</v>
      </c>
      <c r="CI45" s="138">
        <v>0</v>
      </c>
      <c r="CJ45" s="138">
        <v>2</v>
      </c>
      <c r="CK45" s="137">
        <v>0</v>
      </c>
      <c r="CL45" s="138">
        <v>0</v>
      </c>
      <c r="CM45" s="138">
        <v>2</v>
      </c>
      <c r="CN45" s="138">
        <v>2</v>
      </c>
      <c r="CO45" s="138">
        <v>2</v>
      </c>
      <c r="CP45" s="137">
        <v>0</v>
      </c>
      <c r="CQ45" s="137">
        <v>0</v>
      </c>
      <c r="CR45" s="138">
        <v>2</v>
      </c>
      <c r="CS45" s="137">
        <v>1</v>
      </c>
      <c r="CT45" s="137">
        <v>2</v>
      </c>
      <c r="CU45" s="137">
        <v>1</v>
      </c>
      <c r="CV45" s="137">
        <v>0</v>
      </c>
      <c r="CW45" s="137">
        <v>0</v>
      </c>
      <c r="CX45" s="137">
        <v>0</v>
      </c>
      <c r="CY45" s="137">
        <v>0</v>
      </c>
      <c r="CZ45" s="138">
        <v>1</v>
      </c>
      <c r="DA45" s="138">
        <v>1</v>
      </c>
      <c r="DB45" s="137">
        <v>0</v>
      </c>
      <c r="DC45" s="138">
        <v>1</v>
      </c>
      <c r="DD45" s="138">
        <v>1</v>
      </c>
      <c r="DE45" s="137">
        <v>0</v>
      </c>
      <c r="DF45" s="138">
        <v>1</v>
      </c>
      <c r="DG45" s="138">
        <v>1</v>
      </c>
      <c r="DH45" s="137">
        <v>0</v>
      </c>
      <c r="DI45" s="137">
        <v>0</v>
      </c>
      <c r="DJ45" s="137">
        <v>0</v>
      </c>
      <c r="DK45" s="138">
        <v>1</v>
      </c>
      <c r="DL45" s="137">
        <v>0</v>
      </c>
      <c r="DM45" s="137">
        <v>0</v>
      </c>
      <c r="DN45" s="137">
        <v>0</v>
      </c>
      <c r="DO45" s="137">
        <v>0</v>
      </c>
      <c r="DP45" s="138">
        <v>-26</v>
      </c>
      <c r="DQ45" s="138">
        <v>26</v>
      </c>
      <c r="DR45" s="137">
        <v>0</v>
      </c>
      <c r="DS45" s="137">
        <v>0</v>
      </c>
      <c r="DT45" s="137">
        <v>0</v>
      </c>
      <c r="DU45" s="137">
        <v>0</v>
      </c>
      <c r="DV45" s="137">
        <v>0</v>
      </c>
      <c r="DW45" s="137">
        <v>0</v>
      </c>
      <c r="DX45" s="137">
        <v>0</v>
      </c>
      <c r="DY45" s="137">
        <v>0</v>
      </c>
      <c r="DZ45" s="137">
        <v>0</v>
      </c>
      <c r="EA45" s="137">
        <v>0</v>
      </c>
      <c r="EB45" s="137"/>
    </row>
    <row r="46" spans="1:132" ht="18.600000000000001">
      <c r="A46" s="135" t="s">
        <v>125</v>
      </c>
      <c r="B46" s="136">
        <v>2</v>
      </c>
      <c r="C46" s="138">
        <v>0</v>
      </c>
      <c r="D46" s="138">
        <v>19</v>
      </c>
      <c r="E46" s="138">
        <v>4</v>
      </c>
      <c r="F46" s="137">
        <v>3</v>
      </c>
      <c r="G46" s="137">
        <v>0</v>
      </c>
      <c r="H46" s="137">
        <v>0</v>
      </c>
      <c r="I46" s="137">
        <v>21</v>
      </c>
      <c r="J46" s="137">
        <v>0</v>
      </c>
      <c r="K46" s="137">
        <v>0</v>
      </c>
      <c r="L46" s="137">
        <v>1</v>
      </c>
      <c r="M46" s="137">
        <v>0</v>
      </c>
      <c r="N46" s="137">
        <v>0</v>
      </c>
      <c r="O46" s="137">
        <v>0</v>
      </c>
      <c r="P46" s="137">
        <v>1</v>
      </c>
      <c r="Q46" s="137">
        <v>0</v>
      </c>
      <c r="R46" s="137">
        <v>4</v>
      </c>
      <c r="S46" s="137">
        <v>0</v>
      </c>
      <c r="T46" s="138">
        <v>0</v>
      </c>
      <c r="U46" s="137">
        <v>1</v>
      </c>
      <c r="V46" s="138">
        <v>3</v>
      </c>
      <c r="W46" s="138">
        <v>9</v>
      </c>
      <c r="X46" s="137">
        <v>1</v>
      </c>
      <c r="Y46" s="137">
        <v>2</v>
      </c>
      <c r="Z46" s="137">
        <v>1</v>
      </c>
      <c r="AA46" s="137">
        <v>0</v>
      </c>
      <c r="AB46" s="137">
        <v>4</v>
      </c>
      <c r="AC46" s="137">
        <v>0</v>
      </c>
      <c r="AD46" s="137">
        <v>0</v>
      </c>
      <c r="AE46" s="138">
        <v>0</v>
      </c>
      <c r="AF46" s="137">
        <v>4</v>
      </c>
      <c r="AG46" s="137">
        <v>0</v>
      </c>
      <c r="AH46" s="137">
        <v>2</v>
      </c>
      <c r="AI46" s="137">
        <v>3</v>
      </c>
      <c r="AJ46" s="137">
        <v>0</v>
      </c>
      <c r="AK46" s="137">
        <v>0</v>
      </c>
      <c r="AL46" s="137">
        <v>0</v>
      </c>
      <c r="AM46" s="137">
        <v>0</v>
      </c>
      <c r="AN46" s="137">
        <v>0</v>
      </c>
      <c r="AO46" s="137">
        <v>0</v>
      </c>
      <c r="AP46" s="137">
        <v>0</v>
      </c>
      <c r="AQ46" s="137">
        <v>4</v>
      </c>
      <c r="AR46" s="137">
        <v>0</v>
      </c>
      <c r="AS46" s="137">
        <v>0</v>
      </c>
      <c r="AT46" s="138">
        <v>0</v>
      </c>
      <c r="AU46" s="138">
        <v>0</v>
      </c>
      <c r="AV46" s="137">
        <v>0</v>
      </c>
      <c r="AW46" s="138">
        <v>1</v>
      </c>
      <c r="AX46" s="138">
        <v>0</v>
      </c>
      <c r="AY46" s="138">
        <v>2</v>
      </c>
      <c r="AZ46" s="137">
        <v>3</v>
      </c>
      <c r="BA46" s="137">
        <v>0</v>
      </c>
      <c r="BB46" s="138">
        <v>4</v>
      </c>
      <c r="BC46" s="137">
        <v>0</v>
      </c>
      <c r="BD46" s="137">
        <v>9</v>
      </c>
      <c r="BE46" s="137">
        <v>2</v>
      </c>
      <c r="BF46" s="137">
        <v>5</v>
      </c>
      <c r="BG46" s="137">
        <v>1</v>
      </c>
      <c r="BH46" s="137">
        <v>6</v>
      </c>
      <c r="BI46" s="138">
        <v>2</v>
      </c>
      <c r="BJ46" s="137">
        <v>5</v>
      </c>
      <c r="BK46" s="138">
        <v>10</v>
      </c>
      <c r="BL46" s="137">
        <v>2</v>
      </c>
      <c r="BM46" s="138">
        <v>3</v>
      </c>
      <c r="BN46" s="137">
        <v>0</v>
      </c>
      <c r="BO46" s="137">
        <v>2</v>
      </c>
      <c r="BP46" s="138">
        <v>1</v>
      </c>
      <c r="BQ46" s="138">
        <v>5</v>
      </c>
      <c r="BR46" s="138">
        <v>1</v>
      </c>
      <c r="BS46" s="138">
        <v>3</v>
      </c>
      <c r="BT46" s="138">
        <v>0</v>
      </c>
      <c r="BU46" s="138">
        <v>1</v>
      </c>
      <c r="BV46" s="137">
        <v>0</v>
      </c>
      <c r="BW46" s="137">
        <v>0</v>
      </c>
      <c r="BX46" s="137">
        <v>0</v>
      </c>
      <c r="BY46" s="138">
        <v>0</v>
      </c>
      <c r="BZ46" s="137">
        <v>0</v>
      </c>
      <c r="CA46" s="137">
        <v>0</v>
      </c>
      <c r="CB46" s="138">
        <v>0</v>
      </c>
      <c r="CC46" s="137">
        <v>0</v>
      </c>
      <c r="CD46" s="137">
        <v>0</v>
      </c>
      <c r="CE46" s="138">
        <v>0</v>
      </c>
      <c r="CF46" s="137">
        <v>0</v>
      </c>
      <c r="CG46" s="137">
        <v>0</v>
      </c>
      <c r="CH46" s="138">
        <v>3</v>
      </c>
      <c r="CI46" s="138">
        <v>3</v>
      </c>
      <c r="CJ46" s="137">
        <v>0</v>
      </c>
      <c r="CK46" s="137">
        <v>0</v>
      </c>
      <c r="CL46" s="138">
        <v>1</v>
      </c>
      <c r="CM46" s="137">
        <v>1</v>
      </c>
      <c r="CN46" s="137">
        <v>0</v>
      </c>
      <c r="CO46" s="137">
        <v>4</v>
      </c>
      <c r="CP46" s="137">
        <v>3</v>
      </c>
      <c r="CQ46" s="137">
        <v>0</v>
      </c>
      <c r="CR46" s="138">
        <v>5</v>
      </c>
      <c r="CS46" s="138">
        <v>0</v>
      </c>
      <c r="CT46" s="138">
        <v>2</v>
      </c>
      <c r="CU46" s="138">
        <v>2</v>
      </c>
      <c r="CV46" s="137">
        <v>0</v>
      </c>
      <c r="CW46" s="138">
        <v>1</v>
      </c>
      <c r="CX46" s="137">
        <v>0</v>
      </c>
      <c r="CY46" s="137">
        <v>0</v>
      </c>
      <c r="CZ46" s="138">
        <v>2</v>
      </c>
      <c r="DA46" s="137">
        <v>0</v>
      </c>
      <c r="DB46" s="138">
        <v>11</v>
      </c>
      <c r="DC46" s="137">
        <v>0</v>
      </c>
      <c r="DD46" s="137">
        <v>0</v>
      </c>
      <c r="DE46" s="137">
        <v>0</v>
      </c>
      <c r="DF46" s="137">
        <v>0</v>
      </c>
      <c r="DG46" s="137">
        <v>0</v>
      </c>
      <c r="DH46" s="137">
        <v>0</v>
      </c>
      <c r="DI46" s="137">
        <v>0</v>
      </c>
      <c r="DJ46" s="137">
        <v>0</v>
      </c>
      <c r="DK46" s="137">
        <v>0</v>
      </c>
      <c r="DL46" s="137">
        <v>0</v>
      </c>
      <c r="DM46" s="137">
        <v>0</v>
      </c>
      <c r="DN46" s="137">
        <v>0</v>
      </c>
      <c r="DO46" s="137">
        <v>0</v>
      </c>
      <c r="DP46" s="138">
        <v>-26</v>
      </c>
      <c r="DQ46" s="138">
        <v>26</v>
      </c>
      <c r="DR46" s="137">
        <v>0</v>
      </c>
      <c r="DS46" s="137">
        <v>0</v>
      </c>
      <c r="DT46" s="137">
        <v>0</v>
      </c>
      <c r="DU46" s="137">
        <v>0</v>
      </c>
      <c r="DV46" s="137">
        <v>0</v>
      </c>
      <c r="DW46" s="137">
        <v>0</v>
      </c>
      <c r="DX46" s="137">
        <v>0</v>
      </c>
      <c r="DY46" s="137">
        <v>0</v>
      </c>
      <c r="DZ46" s="137">
        <v>0</v>
      </c>
      <c r="EA46" s="137">
        <v>0</v>
      </c>
      <c r="EB46" s="137"/>
    </row>
    <row r="47" spans="1:132" ht="18.600000000000001">
      <c r="A47" s="135" t="s">
        <v>117</v>
      </c>
      <c r="B47" s="136">
        <v>3</v>
      </c>
      <c r="C47" s="138">
        <v>0</v>
      </c>
      <c r="D47" s="137">
        <v>0</v>
      </c>
      <c r="E47" s="137">
        <v>0</v>
      </c>
      <c r="F47" s="137">
        <v>26</v>
      </c>
      <c r="G47" s="137">
        <v>0</v>
      </c>
      <c r="H47" s="137">
        <v>0</v>
      </c>
      <c r="I47" s="137">
        <v>10</v>
      </c>
      <c r="J47" s="137">
        <v>3</v>
      </c>
      <c r="K47" s="137">
        <v>3</v>
      </c>
      <c r="L47" s="137">
        <v>4</v>
      </c>
      <c r="M47" s="137">
        <v>1</v>
      </c>
      <c r="N47" s="137">
        <v>2</v>
      </c>
      <c r="O47" s="137">
        <v>5</v>
      </c>
      <c r="P47" s="137">
        <v>0</v>
      </c>
      <c r="Q47" s="137">
        <v>0</v>
      </c>
      <c r="R47" s="138">
        <v>12</v>
      </c>
      <c r="S47" s="137">
        <v>4</v>
      </c>
      <c r="T47" s="137">
        <v>1</v>
      </c>
      <c r="U47" s="137">
        <v>3</v>
      </c>
      <c r="V47" s="137">
        <v>5</v>
      </c>
      <c r="W47" s="137">
        <v>1</v>
      </c>
      <c r="X47" s="137">
        <v>0</v>
      </c>
      <c r="Y47" s="137">
        <v>1</v>
      </c>
      <c r="Z47" s="137">
        <v>0</v>
      </c>
      <c r="AA47" s="137">
        <v>0</v>
      </c>
      <c r="AB47" s="137">
        <v>5</v>
      </c>
      <c r="AC47" s="137">
        <v>0</v>
      </c>
      <c r="AD47" s="137">
        <v>2</v>
      </c>
      <c r="AE47" s="137">
        <v>2</v>
      </c>
      <c r="AF47" s="137">
        <v>6</v>
      </c>
      <c r="AG47" s="137">
        <v>0</v>
      </c>
      <c r="AH47" s="137">
        <v>0</v>
      </c>
      <c r="AI47" s="137">
        <v>0</v>
      </c>
      <c r="AJ47" s="137">
        <v>0</v>
      </c>
      <c r="AK47" s="137">
        <v>0</v>
      </c>
      <c r="AL47" s="137">
        <v>1</v>
      </c>
      <c r="AM47" s="137">
        <v>2</v>
      </c>
      <c r="AN47" s="137">
        <v>0</v>
      </c>
      <c r="AO47" s="137">
        <v>0</v>
      </c>
      <c r="AP47" s="137">
        <v>2</v>
      </c>
      <c r="AQ47" s="137">
        <v>1</v>
      </c>
      <c r="AR47" s="137">
        <v>0</v>
      </c>
      <c r="AS47" s="137">
        <v>0</v>
      </c>
      <c r="AT47" s="138">
        <v>3</v>
      </c>
      <c r="AU47" s="137">
        <v>1</v>
      </c>
      <c r="AV47" s="137">
        <v>1</v>
      </c>
      <c r="AW47" s="137">
        <v>0</v>
      </c>
      <c r="AX47" s="137">
        <v>0</v>
      </c>
      <c r="AY47" s="137">
        <v>0</v>
      </c>
      <c r="AZ47" s="138">
        <v>0</v>
      </c>
      <c r="BA47" s="137">
        <v>0</v>
      </c>
      <c r="BB47" s="138">
        <v>7</v>
      </c>
      <c r="BC47" s="138">
        <v>0</v>
      </c>
      <c r="BD47" s="138">
        <v>9</v>
      </c>
      <c r="BE47" s="137">
        <v>0</v>
      </c>
      <c r="BF47" s="138">
        <v>10</v>
      </c>
      <c r="BG47" s="138">
        <v>2</v>
      </c>
      <c r="BH47" s="138">
        <v>8</v>
      </c>
      <c r="BI47" s="137">
        <v>8</v>
      </c>
      <c r="BJ47" s="138">
        <v>2</v>
      </c>
      <c r="BK47" s="138">
        <v>5</v>
      </c>
      <c r="BL47" s="138">
        <v>2</v>
      </c>
      <c r="BM47" s="138">
        <v>6</v>
      </c>
      <c r="BN47" s="138">
        <v>1</v>
      </c>
      <c r="BO47" s="138">
        <v>2</v>
      </c>
      <c r="BP47" s="138">
        <v>3</v>
      </c>
      <c r="BQ47" s="137">
        <v>7</v>
      </c>
      <c r="BR47" s="138">
        <v>3</v>
      </c>
      <c r="BS47" s="138">
        <v>1</v>
      </c>
      <c r="BT47" s="138">
        <v>5</v>
      </c>
      <c r="BU47" s="138">
        <v>5</v>
      </c>
      <c r="BV47" s="137">
        <v>0</v>
      </c>
      <c r="BW47" s="137">
        <v>0</v>
      </c>
      <c r="BX47" s="137">
        <v>0</v>
      </c>
      <c r="BY47" s="138">
        <v>0</v>
      </c>
      <c r="BZ47" s="138">
        <v>0</v>
      </c>
      <c r="CA47" s="138">
        <v>5</v>
      </c>
      <c r="CB47" s="138">
        <v>0</v>
      </c>
      <c r="CC47" s="138">
        <v>5</v>
      </c>
      <c r="CD47" s="138">
        <v>4</v>
      </c>
      <c r="CE47" s="138">
        <v>4</v>
      </c>
      <c r="CF47" s="138">
        <v>5</v>
      </c>
      <c r="CG47" s="138">
        <v>4</v>
      </c>
      <c r="CH47" s="138">
        <v>1</v>
      </c>
      <c r="CI47" s="137">
        <v>1</v>
      </c>
      <c r="CJ47" s="137">
        <v>0</v>
      </c>
      <c r="CK47" s="137">
        <v>0</v>
      </c>
      <c r="CL47" s="138">
        <v>4</v>
      </c>
      <c r="CM47" s="138">
        <v>3</v>
      </c>
      <c r="CN47" s="138">
        <v>0</v>
      </c>
      <c r="CO47" s="138">
        <v>2</v>
      </c>
      <c r="CP47" s="137">
        <v>0</v>
      </c>
      <c r="CQ47" s="137">
        <v>5</v>
      </c>
      <c r="CR47" s="138">
        <v>1</v>
      </c>
      <c r="CS47" s="137">
        <v>2</v>
      </c>
      <c r="CT47" s="138">
        <v>3</v>
      </c>
      <c r="CU47" s="138">
        <v>5</v>
      </c>
      <c r="CV47" s="138">
        <v>1</v>
      </c>
      <c r="CW47" s="138">
        <v>1</v>
      </c>
      <c r="CX47" s="138">
        <v>2</v>
      </c>
      <c r="CY47" s="138">
        <v>4</v>
      </c>
      <c r="CZ47" s="137">
        <v>0</v>
      </c>
      <c r="DA47" s="138">
        <v>4</v>
      </c>
      <c r="DB47" s="138">
        <v>6</v>
      </c>
      <c r="DC47" s="138">
        <v>3</v>
      </c>
      <c r="DD47" s="138">
        <v>4</v>
      </c>
      <c r="DE47" s="138">
        <v>2</v>
      </c>
      <c r="DF47" s="137">
        <v>0</v>
      </c>
      <c r="DG47" s="137">
        <v>0</v>
      </c>
      <c r="DH47" s="138">
        <v>5</v>
      </c>
      <c r="DI47" s="138">
        <v>3</v>
      </c>
      <c r="DJ47" s="138">
        <v>2</v>
      </c>
      <c r="DK47" s="138">
        <v>1</v>
      </c>
      <c r="DL47" s="138">
        <v>2</v>
      </c>
      <c r="DM47" s="138">
        <v>2</v>
      </c>
      <c r="DN47" s="138">
        <v>1</v>
      </c>
      <c r="DO47" s="137">
        <v>0</v>
      </c>
      <c r="DP47" s="138">
        <v>-26</v>
      </c>
      <c r="DQ47" s="138">
        <v>26</v>
      </c>
      <c r="DR47" s="137">
        <v>0</v>
      </c>
      <c r="DS47" s="137">
        <v>0</v>
      </c>
      <c r="DT47" s="138">
        <v>2</v>
      </c>
      <c r="DU47" s="138">
        <v>1</v>
      </c>
      <c r="DV47" s="137">
        <v>0</v>
      </c>
      <c r="DW47" s="137">
        <v>0</v>
      </c>
      <c r="DX47" s="137">
        <v>0</v>
      </c>
      <c r="DY47" s="137">
        <v>0</v>
      </c>
      <c r="DZ47" s="137">
        <v>0</v>
      </c>
      <c r="EA47" s="137">
        <v>0</v>
      </c>
      <c r="EB47" s="137"/>
    </row>
    <row r="48" spans="1:132" ht="18.600000000000001">
      <c r="A48" s="135" t="s">
        <v>193</v>
      </c>
      <c r="B48" s="136">
        <v>2</v>
      </c>
      <c r="C48" s="138">
        <v>0</v>
      </c>
      <c r="D48" s="137">
        <v>0</v>
      </c>
      <c r="E48" s="137">
        <v>0</v>
      </c>
      <c r="F48" s="138">
        <v>24</v>
      </c>
      <c r="G48" s="138">
        <v>0</v>
      </c>
      <c r="H48" s="137">
        <v>0</v>
      </c>
      <c r="I48" s="138">
        <v>11</v>
      </c>
      <c r="J48" s="137">
        <v>3</v>
      </c>
      <c r="K48" s="137">
        <v>0</v>
      </c>
      <c r="L48" s="137">
        <v>0</v>
      </c>
      <c r="M48" s="137">
        <v>0</v>
      </c>
      <c r="N48" s="137">
        <v>10</v>
      </c>
      <c r="O48" s="137">
        <v>7</v>
      </c>
      <c r="P48" s="137">
        <v>0</v>
      </c>
      <c r="Q48" s="137">
        <v>0</v>
      </c>
      <c r="R48" s="137">
        <v>10</v>
      </c>
      <c r="S48" s="137">
        <v>1</v>
      </c>
      <c r="T48" s="137">
        <v>2</v>
      </c>
      <c r="U48" s="138">
        <v>3</v>
      </c>
      <c r="V48" s="137">
        <v>2</v>
      </c>
      <c r="W48" s="138">
        <v>4</v>
      </c>
      <c r="X48" s="137">
        <v>0</v>
      </c>
      <c r="Y48" s="137">
        <v>1</v>
      </c>
      <c r="Z48" s="138">
        <v>0</v>
      </c>
      <c r="AA48" s="137">
        <v>0</v>
      </c>
      <c r="AB48" s="138">
        <v>6</v>
      </c>
      <c r="AC48" s="137">
        <v>0</v>
      </c>
      <c r="AD48" s="137">
        <v>0</v>
      </c>
      <c r="AE48" s="137">
        <v>1</v>
      </c>
      <c r="AF48" s="138">
        <v>5</v>
      </c>
      <c r="AG48" s="137">
        <v>0</v>
      </c>
      <c r="AH48" s="137">
        <v>1</v>
      </c>
      <c r="AI48" s="138">
        <v>1</v>
      </c>
      <c r="AJ48" s="137">
        <v>0</v>
      </c>
      <c r="AK48" s="137">
        <v>0</v>
      </c>
      <c r="AL48" s="137">
        <v>2</v>
      </c>
      <c r="AM48" s="137">
        <v>0</v>
      </c>
      <c r="AN48" s="137">
        <v>0</v>
      </c>
      <c r="AO48" s="137">
        <v>0</v>
      </c>
      <c r="AP48" s="137">
        <v>0</v>
      </c>
      <c r="AQ48" s="137">
        <v>0</v>
      </c>
      <c r="AR48" s="137">
        <v>1</v>
      </c>
      <c r="AS48" s="137">
        <v>0</v>
      </c>
      <c r="AT48" s="138">
        <v>3</v>
      </c>
      <c r="AU48" s="137">
        <v>0</v>
      </c>
      <c r="AV48" s="137">
        <v>0</v>
      </c>
      <c r="AW48" s="137">
        <v>0</v>
      </c>
      <c r="AX48" s="137">
        <v>1</v>
      </c>
      <c r="AY48" s="137">
        <v>0</v>
      </c>
      <c r="AZ48" s="137">
        <v>0</v>
      </c>
      <c r="BA48" s="137">
        <v>0</v>
      </c>
      <c r="BB48" s="138">
        <v>2</v>
      </c>
      <c r="BC48" s="137">
        <v>0</v>
      </c>
      <c r="BD48" s="138">
        <v>0</v>
      </c>
      <c r="BE48" s="137">
        <v>0</v>
      </c>
      <c r="BF48" s="138">
        <v>2</v>
      </c>
      <c r="BG48" s="138">
        <v>5</v>
      </c>
      <c r="BH48" s="138">
        <v>5</v>
      </c>
      <c r="BI48" s="138">
        <v>10</v>
      </c>
      <c r="BJ48" s="138">
        <v>5</v>
      </c>
      <c r="BK48" s="138">
        <v>1</v>
      </c>
      <c r="BL48" s="137">
        <v>0</v>
      </c>
      <c r="BM48" s="138">
        <v>6</v>
      </c>
      <c r="BN48" s="137">
        <v>0</v>
      </c>
      <c r="BO48" s="138">
        <v>0</v>
      </c>
      <c r="BP48" s="138">
        <v>1</v>
      </c>
      <c r="BQ48" s="138">
        <v>6</v>
      </c>
      <c r="BR48" s="137">
        <v>12</v>
      </c>
      <c r="BS48" s="137">
        <v>1</v>
      </c>
      <c r="BT48" s="138">
        <v>4</v>
      </c>
      <c r="BU48" s="138">
        <v>4</v>
      </c>
      <c r="BV48" s="137">
        <v>0</v>
      </c>
      <c r="BW48" s="137">
        <v>0</v>
      </c>
      <c r="BX48" s="137">
        <v>0</v>
      </c>
      <c r="BY48" s="137">
        <v>0</v>
      </c>
      <c r="BZ48" s="137">
        <v>0</v>
      </c>
      <c r="CA48" s="137">
        <v>0</v>
      </c>
      <c r="CB48" s="137">
        <v>0</v>
      </c>
      <c r="CC48" s="137">
        <v>0</v>
      </c>
      <c r="CD48" s="137">
        <v>0</v>
      </c>
      <c r="CE48" s="137">
        <v>0</v>
      </c>
      <c r="CF48" s="138">
        <v>0</v>
      </c>
      <c r="CG48" s="137">
        <v>0</v>
      </c>
      <c r="CH48" s="138">
        <v>0</v>
      </c>
      <c r="CI48" s="137">
        <v>0</v>
      </c>
      <c r="CJ48" s="138">
        <v>0</v>
      </c>
      <c r="CK48" s="137">
        <v>0</v>
      </c>
      <c r="CL48" s="137">
        <v>3</v>
      </c>
      <c r="CM48" s="138">
        <v>0</v>
      </c>
      <c r="CN48" s="137">
        <v>0</v>
      </c>
      <c r="CO48" s="138">
        <v>0</v>
      </c>
      <c r="CP48" s="138">
        <v>0</v>
      </c>
      <c r="CQ48" s="138">
        <v>3</v>
      </c>
      <c r="CR48" s="138">
        <v>2</v>
      </c>
      <c r="CS48" s="138">
        <v>1</v>
      </c>
      <c r="CT48" s="138">
        <v>0</v>
      </c>
      <c r="CU48" s="138">
        <v>0</v>
      </c>
      <c r="CV48" s="137">
        <v>0</v>
      </c>
      <c r="CW48" s="138">
        <v>2</v>
      </c>
      <c r="CX48" s="137">
        <v>0</v>
      </c>
      <c r="CY48" s="138">
        <v>2</v>
      </c>
      <c r="CZ48" s="137">
        <v>0</v>
      </c>
      <c r="DA48" s="137">
        <v>0</v>
      </c>
      <c r="DB48" s="137">
        <v>0</v>
      </c>
      <c r="DC48" s="137">
        <v>0</v>
      </c>
      <c r="DD48" s="137">
        <v>0</v>
      </c>
      <c r="DE48" s="137">
        <v>0</v>
      </c>
      <c r="DF48" s="137">
        <v>0</v>
      </c>
      <c r="DG48" s="137">
        <v>0</v>
      </c>
      <c r="DH48" s="138">
        <v>3</v>
      </c>
      <c r="DI48" s="137">
        <v>0</v>
      </c>
      <c r="DJ48" s="137">
        <v>0</v>
      </c>
      <c r="DK48" s="137">
        <v>0</v>
      </c>
      <c r="DL48" s="137">
        <v>0</v>
      </c>
      <c r="DM48" s="137">
        <v>0</v>
      </c>
      <c r="DN48" s="137">
        <v>0</v>
      </c>
      <c r="DO48" s="138">
        <v>1</v>
      </c>
      <c r="DP48" s="138">
        <v>-26</v>
      </c>
      <c r="DQ48" s="138">
        <v>26</v>
      </c>
      <c r="DR48" s="137">
        <v>0</v>
      </c>
      <c r="DS48" s="137">
        <v>0</v>
      </c>
      <c r="DT48" s="137">
        <v>0</v>
      </c>
      <c r="DU48" s="137">
        <v>0</v>
      </c>
      <c r="DV48" s="137">
        <v>0</v>
      </c>
      <c r="DW48" s="137">
        <v>0</v>
      </c>
      <c r="DX48" s="137">
        <v>0</v>
      </c>
      <c r="DY48" s="137">
        <v>0</v>
      </c>
      <c r="DZ48" s="137">
        <v>0</v>
      </c>
      <c r="EA48" s="137">
        <v>0</v>
      </c>
      <c r="EB48" s="137"/>
    </row>
    <row r="49" spans="1:132" ht="18.600000000000001">
      <c r="A49" s="135" t="s">
        <v>216</v>
      </c>
      <c r="B49" s="136">
        <v>2</v>
      </c>
      <c r="C49" s="138">
        <v>0</v>
      </c>
      <c r="D49" s="138">
        <v>0</v>
      </c>
      <c r="E49" s="138">
        <v>0</v>
      </c>
      <c r="F49" s="138">
        <v>0</v>
      </c>
      <c r="G49" s="138">
        <v>0</v>
      </c>
      <c r="H49" s="137">
        <v>0</v>
      </c>
      <c r="I49" s="138">
        <v>0</v>
      </c>
      <c r="J49" s="137">
        <v>40</v>
      </c>
      <c r="K49" s="138">
        <v>0</v>
      </c>
      <c r="L49" s="138">
        <v>0</v>
      </c>
      <c r="M49" s="138">
        <v>4</v>
      </c>
      <c r="N49" s="138">
        <v>3</v>
      </c>
      <c r="O49" s="138">
        <v>5</v>
      </c>
      <c r="P49" s="137">
        <v>1</v>
      </c>
      <c r="Q49" s="137">
        <v>0</v>
      </c>
      <c r="R49" s="137">
        <v>13</v>
      </c>
      <c r="S49" s="137">
        <v>0</v>
      </c>
      <c r="T49" s="137">
        <v>2</v>
      </c>
      <c r="U49" s="137">
        <v>0</v>
      </c>
      <c r="V49" s="137">
        <v>1</v>
      </c>
      <c r="W49" s="137">
        <v>0</v>
      </c>
      <c r="X49" s="137">
        <v>0</v>
      </c>
      <c r="Y49" s="137">
        <v>5</v>
      </c>
      <c r="Z49" s="137">
        <v>2</v>
      </c>
      <c r="AA49" s="137">
        <v>0</v>
      </c>
      <c r="AB49" s="138">
        <v>6</v>
      </c>
      <c r="AC49" s="137">
        <v>0</v>
      </c>
      <c r="AD49" s="137">
        <v>0</v>
      </c>
      <c r="AE49" s="137">
        <v>0</v>
      </c>
      <c r="AF49" s="138">
        <v>6</v>
      </c>
      <c r="AG49" s="137">
        <v>0</v>
      </c>
      <c r="AH49" s="137">
        <v>0</v>
      </c>
      <c r="AI49" s="137">
        <v>0</v>
      </c>
      <c r="AJ49" s="137">
        <v>0</v>
      </c>
      <c r="AK49" s="137">
        <v>0</v>
      </c>
      <c r="AL49" s="137">
        <v>0</v>
      </c>
      <c r="AM49" s="137">
        <v>0</v>
      </c>
      <c r="AN49" s="137">
        <v>0</v>
      </c>
      <c r="AO49" s="138">
        <v>0</v>
      </c>
      <c r="AP49" s="138">
        <v>0</v>
      </c>
      <c r="AQ49" s="137">
        <v>0</v>
      </c>
      <c r="AR49" s="137">
        <v>3</v>
      </c>
      <c r="AS49" s="137">
        <v>1</v>
      </c>
      <c r="AT49" s="138">
        <v>1</v>
      </c>
      <c r="AU49" s="137">
        <v>0</v>
      </c>
      <c r="AV49" s="137">
        <v>0</v>
      </c>
      <c r="AW49" s="137">
        <v>1</v>
      </c>
      <c r="AX49" s="138">
        <v>1</v>
      </c>
      <c r="AY49" s="137">
        <v>6</v>
      </c>
      <c r="AZ49" s="137">
        <v>1</v>
      </c>
      <c r="BA49" s="137">
        <v>0</v>
      </c>
      <c r="BB49" s="138">
        <v>3</v>
      </c>
      <c r="BC49" s="137">
        <v>1</v>
      </c>
      <c r="BD49" s="138">
        <v>13</v>
      </c>
      <c r="BE49" s="137">
        <v>0</v>
      </c>
      <c r="BF49" s="138">
        <v>1</v>
      </c>
      <c r="BG49" s="137">
        <v>3</v>
      </c>
      <c r="BH49" s="138">
        <v>3</v>
      </c>
      <c r="BI49" s="138">
        <v>6</v>
      </c>
      <c r="BJ49" s="138">
        <v>1</v>
      </c>
      <c r="BK49" s="138">
        <v>8</v>
      </c>
      <c r="BL49" s="137">
        <v>1</v>
      </c>
      <c r="BM49" s="138">
        <v>6</v>
      </c>
      <c r="BN49" s="137">
        <v>0</v>
      </c>
      <c r="BO49" s="137">
        <v>5</v>
      </c>
      <c r="BP49" s="138">
        <v>2</v>
      </c>
      <c r="BQ49" s="138">
        <v>8</v>
      </c>
      <c r="BR49" s="138">
        <v>1</v>
      </c>
      <c r="BS49" s="137">
        <v>2</v>
      </c>
      <c r="BT49" s="138">
        <v>4</v>
      </c>
      <c r="BU49" s="138">
        <v>3</v>
      </c>
      <c r="BV49" s="137">
        <v>0</v>
      </c>
      <c r="BW49" s="137">
        <v>2</v>
      </c>
      <c r="BX49" s="137">
        <v>0</v>
      </c>
      <c r="BY49" s="137">
        <v>4</v>
      </c>
      <c r="BZ49" s="137">
        <v>0</v>
      </c>
      <c r="CA49" s="137">
        <v>2</v>
      </c>
      <c r="CB49" s="137">
        <v>1</v>
      </c>
      <c r="CC49" s="137">
        <v>3</v>
      </c>
      <c r="CD49" s="137">
        <v>0</v>
      </c>
      <c r="CE49" s="137">
        <v>2</v>
      </c>
      <c r="CF49" s="138">
        <v>0</v>
      </c>
      <c r="CG49" s="138">
        <v>0</v>
      </c>
      <c r="CH49" s="138">
        <v>0</v>
      </c>
      <c r="CI49" s="138">
        <v>0</v>
      </c>
      <c r="CJ49" s="137">
        <v>0</v>
      </c>
      <c r="CK49" s="137">
        <v>0</v>
      </c>
      <c r="CL49" s="138">
        <v>0</v>
      </c>
      <c r="CM49" s="138">
        <v>0</v>
      </c>
      <c r="CN49" s="137">
        <v>0</v>
      </c>
      <c r="CO49" s="138">
        <v>0</v>
      </c>
      <c r="CP49" s="137">
        <v>0</v>
      </c>
      <c r="CQ49" s="138">
        <v>2</v>
      </c>
      <c r="CR49" s="138">
        <v>0</v>
      </c>
      <c r="CS49" s="138">
        <v>0</v>
      </c>
      <c r="CT49" s="137">
        <v>0</v>
      </c>
      <c r="CU49" s="137">
        <v>0</v>
      </c>
      <c r="CV49" s="138">
        <v>2</v>
      </c>
      <c r="CW49" s="137">
        <v>0</v>
      </c>
      <c r="CX49" s="137">
        <v>0</v>
      </c>
      <c r="CY49" s="138">
        <v>1</v>
      </c>
      <c r="CZ49" s="137">
        <v>0</v>
      </c>
      <c r="DA49" s="137">
        <v>0</v>
      </c>
      <c r="DB49" s="137">
        <v>0</v>
      </c>
      <c r="DC49" s="138">
        <v>6</v>
      </c>
      <c r="DD49" s="137">
        <v>0</v>
      </c>
      <c r="DE49" s="138">
        <v>2</v>
      </c>
      <c r="DF49" s="137">
        <v>0</v>
      </c>
      <c r="DG49" s="137">
        <v>0</v>
      </c>
      <c r="DH49" s="138">
        <v>1</v>
      </c>
      <c r="DI49" s="137">
        <v>0</v>
      </c>
      <c r="DJ49" s="138">
        <v>2</v>
      </c>
      <c r="DK49" s="137">
        <v>0</v>
      </c>
      <c r="DL49" s="138">
        <v>1</v>
      </c>
      <c r="DM49" s="138">
        <v>5</v>
      </c>
      <c r="DN49" s="138">
        <v>13</v>
      </c>
      <c r="DO49" s="138">
        <v>5</v>
      </c>
      <c r="DP49" s="138">
        <v>2</v>
      </c>
      <c r="DQ49" s="137">
        <v>0</v>
      </c>
      <c r="DR49" s="137">
        <v>0</v>
      </c>
      <c r="DS49" s="137">
        <v>0</v>
      </c>
      <c r="DT49" s="137">
        <v>0</v>
      </c>
      <c r="DU49" s="137">
        <v>0</v>
      </c>
      <c r="DV49" s="138">
        <v>1</v>
      </c>
      <c r="DW49" s="138">
        <v>2</v>
      </c>
      <c r="DX49" s="137">
        <v>0</v>
      </c>
      <c r="DY49" s="137">
        <v>0</v>
      </c>
      <c r="DZ49" s="137">
        <v>0</v>
      </c>
      <c r="EA49" s="137">
        <v>0</v>
      </c>
      <c r="EB49" s="137"/>
    </row>
    <row r="50" spans="1:132" ht="18.600000000000001">
      <c r="A50" s="135" t="s">
        <v>209</v>
      </c>
      <c r="B50" s="136">
        <v>2</v>
      </c>
      <c r="C50" s="137">
        <v>0</v>
      </c>
      <c r="D50" s="137">
        <v>0</v>
      </c>
      <c r="E50" s="137">
        <v>0</v>
      </c>
      <c r="F50" s="137">
        <v>0</v>
      </c>
      <c r="G50" s="137">
        <v>0</v>
      </c>
      <c r="H50" s="137">
        <v>0</v>
      </c>
      <c r="I50" s="137">
        <v>0</v>
      </c>
      <c r="J50" s="137">
        <v>35</v>
      </c>
      <c r="K50" s="137">
        <v>0</v>
      </c>
      <c r="L50" s="137">
        <v>0</v>
      </c>
      <c r="M50" s="137">
        <v>0</v>
      </c>
      <c r="N50" s="137">
        <v>5</v>
      </c>
      <c r="O50" s="137">
        <v>0</v>
      </c>
      <c r="P50" s="137">
        <v>0</v>
      </c>
      <c r="Q50" s="137">
        <v>0</v>
      </c>
      <c r="R50" s="137">
        <v>7</v>
      </c>
      <c r="S50" s="137">
        <v>3</v>
      </c>
      <c r="T50" s="137">
        <v>13</v>
      </c>
      <c r="U50" s="137">
        <v>6</v>
      </c>
      <c r="V50" s="137">
        <v>0</v>
      </c>
      <c r="W50" s="137">
        <v>1</v>
      </c>
      <c r="X50" s="137">
        <v>0</v>
      </c>
      <c r="Y50" s="137">
        <v>0</v>
      </c>
      <c r="Z50" s="138">
        <v>0</v>
      </c>
      <c r="AA50" s="137">
        <v>0</v>
      </c>
      <c r="AB50" s="138">
        <v>5</v>
      </c>
      <c r="AC50" s="137">
        <v>0</v>
      </c>
      <c r="AD50" s="137">
        <v>0</v>
      </c>
      <c r="AE50" s="138">
        <v>1</v>
      </c>
      <c r="AF50" s="138">
        <v>5</v>
      </c>
      <c r="AG50" s="137">
        <v>0</v>
      </c>
      <c r="AH50" s="137">
        <v>3</v>
      </c>
      <c r="AI50" s="137">
        <v>1</v>
      </c>
      <c r="AJ50" s="137">
        <v>0</v>
      </c>
      <c r="AK50" s="137">
        <v>0</v>
      </c>
      <c r="AL50" s="137">
        <v>2</v>
      </c>
      <c r="AM50" s="137">
        <v>0</v>
      </c>
      <c r="AN50" s="137">
        <v>0</v>
      </c>
      <c r="AO50" s="137">
        <v>0</v>
      </c>
      <c r="AP50" s="137">
        <v>0</v>
      </c>
      <c r="AQ50" s="137">
        <v>0</v>
      </c>
      <c r="AR50" s="137">
        <v>0</v>
      </c>
      <c r="AS50" s="137">
        <v>0</v>
      </c>
      <c r="AT50" s="137">
        <v>1</v>
      </c>
      <c r="AU50" s="137">
        <v>0</v>
      </c>
      <c r="AV50" s="137">
        <v>2</v>
      </c>
      <c r="AW50" s="137">
        <v>-22</v>
      </c>
      <c r="AX50" s="137">
        <v>24</v>
      </c>
      <c r="AY50" s="137">
        <v>0</v>
      </c>
      <c r="AZ50" s="137">
        <v>0</v>
      </c>
      <c r="BA50" s="137">
        <v>0</v>
      </c>
      <c r="BB50" s="138">
        <v>2</v>
      </c>
      <c r="BC50" s="137">
        <v>0</v>
      </c>
      <c r="BD50" s="138">
        <v>9</v>
      </c>
      <c r="BE50" s="137">
        <v>0</v>
      </c>
      <c r="BF50" s="138">
        <v>7</v>
      </c>
      <c r="BG50" s="137">
        <v>6</v>
      </c>
      <c r="BH50" s="138">
        <v>2</v>
      </c>
      <c r="BI50" s="138">
        <v>11</v>
      </c>
      <c r="BJ50" s="138">
        <v>2</v>
      </c>
      <c r="BK50" s="138">
        <v>1</v>
      </c>
      <c r="BL50" s="137">
        <v>0</v>
      </c>
      <c r="BM50" s="138">
        <v>6</v>
      </c>
      <c r="BN50" s="137">
        <v>1</v>
      </c>
      <c r="BO50" s="137">
        <v>1</v>
      </c>
      <c r="BP50" s="138">
        <v>1</v>
      </c>
      <c r="BQ50" s="138">
        <v>7</v>
      </c>
      <c r="BR50" s="138">
        <v>1</v>
      </c>
      <c r="BS50" s="138">
        <v>3</v>
      </c>
      <c r="BT50" s="138">
        <v>10</v>
      </c>
      <c r="BU50" s="138">
        <v>3</v>
      </c>
      <c r="BV50" s="137">
        <v>0</v>
      </c>
      <c r="BW50" s="137">
        <v>2</v>
      </c>
      <c r="BX50" s="137">
        <v>0</v>
      </c>
      <c r="BY50" s="137">
        <v>0</v>
      </c>
      <c r="BZ50" s="137">
        <v>0</v>
      </c>
      <c r="CA50" s="137">
        <v>0</v>
      </c>
      <c r="CB50" s="137">
        <v>0</v>
      </c>
      <c r="CC50" s="137">
        <v>0</v>
      </c>
      <c r="CD50" s="137">
        <v>0</v>
      </c>
      <c r="CE50" s="137">
        <v>0</v>
      </c>
      <c r="CF50" s="138">
        <v>0</v>
      </c>
      <c r="CG50" s="138">
        <v>0</v>
      </c>
      <c r="CH50" s="138">
        <v>0</v>
      </c>
      <c r="CI50" s="138">
        <v>0</v>
      </c>
      <c r="CJ50" s="137">
        <v>0</v>
      </c>
      <c r="CK50" s="137">
        <v>0</v>
      </c>
      <c r="CL50" s="138">
        <v>0</v>
      </c>
      <c r="CM50" s="137">
        <v>3</v>
      </c>
      <c r="CN50" s="137">
        <v>3</v>
      </c>
      <c r="CO50" s="137">
        <v>0</v>
      </c>
      <c r="CP50" s="137">
        <v>0</v>
      </c>
      <c r="CQ50" s="138">
        <v>3</v>
      </c>
      <c r="CR50" s="137">
        <v>3</v>
      </c>
      <c r="CS50" s="138">
        <v>0</v>
      </c>
      <c r="CT50" s="138">
        <v>0</v>
      </c>
      <c r="CU50" s="137">
        <v>0</v>
      </c>
      <c r="CV50" s="137">
        <v>0</v>
      </c>
      <c r="CW50" s="138">
        <v>2</v>
      </c>
      <c r="CX50" s="137">
        <v>0</v>
      </c>
      <c r="CY50" s="137">
        <v>0</v>
      </c>
      <c r="CZ50" s="137">
        <v>0</v>
      </c>
      <c r="DA50" s="137">
        <v>0</v>
      </c>
      <c r="DB50" s="138">
        <v>2</v>
      </c>
      <c r="DC50" s="137">
        <v>0</v>
      </c>
      <c r="DD50" s="137">
        <v>0</v>
      </c>
      <c r="DE50" s="137">
        <v>0</v>
      </c>
      <c r="DF50" s="137">
        <v>0</v>
      </c>
      <c r="DG50" s="137">
        <v>0</v>
      </c>
      <c r="DH50" s="137">
        <v>0</v>
      </c>
      <c r="DI50" s="137">
        <v>0</v>
      </c>
      <c r="DJ50" s="137">
        <v>0</v>
      </c>
      <c r="DK50" s="137">
        <v>0</v>
      </c>
      <c r="DL50" s="137">
        <v>0</v>
      </c>
      <c r="DM50" s="138">
        <v>1</v>
      </c>
      <c r="DN50" s="137">
        <v>0</v>
      </c>
      <c r="DO50" s="137">
        <v>0</v>
      </c>
      <c r="DP50" s="137">
        <v>0</v>
      </c>
      <c r="DQ50" s="137">
        <v>0</v>
      </c>
      <c r="DR50" s="137">
        <v>0</v>
      </c>
      <c r="DS50" s="138">
        <v>1</v>
      </c>
      <c r="DT50" s="138">
        <v>1</v>
      </c>
      <c r="DU50" s="137">
        <v>0</v>
      </c>
      <c r="DV50" s="138">
        <v>4</v>
      </c>
      <c r="DW50" s="138">
        <v>6</v>
      </c>
      <c r="DX50" s="138">
        <v>1</v>
      </c>
      <c r="DY50" s="138">
        <v>2</v>
      </c>
      <c r="DZ50" s="138">
        <v>5</v>
      </c>
      <c r="EA50" s="138">
        <v>2</v>
      </c>
      <c r="EB50" s="137"/>
    </row>
    <row r="51" spans="1:132" ht="18.600000000000001">
      <c r="A51" s="135" t="s">
        <v>363</v>
      </c>
      <c r="B51" s="136">
        <v>2</v>
      </c>
      <c r="C51" s="138">
        <v>0</v>
      </c>
      <c r="D51" s="137">
        <v>0</v>
      </c>
      <c r="E51" s="137">
        <v>0</v>
      </c>
      <c r="F51" s="138">
        <v>0</v>
      </c>
      <c r="G51" s="137">
        <v>0</v>
      </c>
      <c r="H51" s="137">
        <v>0</v>
      </c>
      <c r="I51" s="137">
        <v>0</v>
      </c>
      <c r="J51" s="137">
        <v>28</v>
      </c>
      <c r="K51" s="137">
        <v>0</v>
      </c>
      <c r="L51" s="137">
        <v>0</v>
      </c>
      <c r="M51" s="137">
        <v>0</v>
      </c>
      <c r="N51" s="138">
        <v>0</v>
      </c>
      <c r="O51" s="137">
        <v>2</v>
      </c>
      <c r="P51" s="138">
        <v>8</v>
      </c>
      <c r="Q51" s="137">
        <v>0</v>
      </c>
      <c r="R51" s="138">
        <v>2</v>
      </c>
      <c r="S51" s="137">
        <v>0</v>
      </c>
      <c r="T51" s="137">
        <v>8</v>
      </c>
      <c r="U51" s="137">
        <v>2</v>
      </c>
      <c r="V51" s="138">
        <v>0</v>
      </c>
      <c r="W51" s="137">
        <v>7</v>
      </c>
      <c r="X51" s="137">
        <v>0</v>
      </c>
      <c r="Y51" s="138">
        <v>0</v>
      </c>
      <c r="Z51" s="137">
        <v>0</v>
      </c>
      <c r="AA51" s="137">
        <v>0</v>
      </c>
      <c r="AB51" s="137">
        <v>3</v>
      </c>
      <c r="AC51" s="137">
        <v>0</v>
      </c>
      <c r="AD51" s="137">
        <v>0</v>
      </c>
      <c r="AE51" s="137">
        <v>4</v>
      </c>
      <c r="AF51" s="137">
        <v>1</v>
      </c>
      <c r="AG51" s="137">
        <v>0</v>
      </c>
      <c r="AH51" s="138">
        <v>4</v>
      </c>
      <c r="AI51" s="138">
        <v>0</v>
      </c>
      <c r="AJ51" s="137">
        <v>3</v>
      </c>
      <c r="AK51" s="137">
        <v>1</v>
      </c>
      <c r="AL51" s="137">
        <v>1</v>
      </c>
      <c r="AM51" s="137">
        <v>1</v>
      </c>
      <c r="AN51" s="137">
        <v>0</v>
      </c>
      <c r="AO51" s="137">
        <v>0</v>
      </c>
      <c r="AP51" s="137">
        <v>2</v>
      </c>
      <c r="AQ51" s="137">
        <v>0</v>
      </c>
      <c r="AR51" s="137">
        <v>0</v>
      </c>
      <c r="AS51" s="137">
        <v>0</v>
      </c>
      <c r="AT51" s="138">
        <v>1</v>
      </c>
      <c r="AU51" s="138">
        <v>0</v>
      </c>
      <c r="AV51" s="137">
        <v>0</v>
      </c>
      <c r="AW51" s="138">
        <v>3</v>
      </c>
      <c r="AX51" s="137">
        <v>1</v>
      </c>
      <c r="AY51" s="137">
        <v>0</v>
      </c>
      <c r="AZ51" s="137">
        <v>6</v>
      </c>
      <c r="BA51" s="137">
        <v>0</v>
      </c>
      <c r="BB51" s="138">
        <v>5</v>
      </c>
      <c r="BC51" s="137">
        <v>0</v>
      </c>
      <c r="BD51" s="138">
        <v>9</v>
      </c>
      <c r="BE51" s="137">
        <v>0</v>
      </c>
      <c r="BF51" s="138">
        <v>2</v>
      </c>
      <c r="BG51" s="137">
        <v>4</v>
      </c>
      <c r="BH51" s="138">
        <v>1</v>
      </c>
      <c r="BI51" s="138">
        <v>2</v>
      </c>
      <c r="BJ51" s="138">
        <v>2</v>
      </c>
      <c r="BK51" s="138">
        <v>6</v>
      </c>
      <c r="BL51" s="137">
        <v>4</v>
      </c>
      <c r="BM51" s="138">
        <v>8</v>
      </c>
      <c r="BN51" s="138">
        <v>0</v>
      </c>
      <c r="BO51" s="138">
        <v>1</v>
      </c>
      <c r="BP51" s="138">
        <v>0</v>
      </c>
      <c r="BQ51" s="138">
        <v>3</v>
      </c>
      <c r="BR51" s="138">
        <v>6</v>
      </c>
      <c r="BS51" s="138">
        <v>2</v>
      </c>
      <c r="BT51" s="138">
        <v>4</v>
      </c>
      <c r="BU51" s="138">
        <v>5</v>
      </c>
      <c r="BV51" s="137">
        <v>0</v>
      </c>
      <c r="BW51" s="137">
        <v>0</v>
      </c>
      <c r="BX51" s="137">
        <v>0</v>
      </c>
      <c r="BY51" s="137">
        <v>0</v>
      </c>
      <c r="BZ51" s="137">
        <v>0</v>
      </c>
      <c r="CA51" s="137">
        <v>0</v>
      </c>
      <c r="CB51" s="138">
        <v>0</v>
      </c>
      <c r="CC51" s="138">
        <v>0</v>
      </c>
      <c r="CD51" s="137">
        <v>0</v>
      </c>
      <c r="CE51" s="137">
        <v>0</v>
      </c>
      <c r="CF51" s="137">
        <v>5</v>
      </c>
      <c r="CG51" s="137">
        <v>0</v>
      </c>
      <c r="CH51" s="138">
        <v>0</v>
      </c>
      <c r="CI51" s="137">
        <v>-24</v>
      </c>
      <c r="CJ51" s="137">
        <v>24</v>
      </c>
      <c r="CK51" s="137">
        <v>0</v>
      </c>
      <c r="CL51" s="138">
        <v>0</v>
      </c>
      <c r="CM51" s="137">
        <v>0</v>
      </c>
      <c r="CN51" s="138">
        <v>0</v>
      </c>
      <c r="CO51" s="137">
        <v>3</v>
      </c>
      <c r="CP51" s="137">
        <v>0</v>
      </c>
      <c r="CQ51" s="138">
        <v>3</v>
      </c>
      <c r="CR51" s="137">
        <v>0</v>
      </c>
      <c r="CS51" s="137">
        <v>0</v>
      </c>
      <c r="CT51" s="137">
        <v>0</v>
      </c>
      <c r="CU51" s="137">
        <v>0</v>
      </c>
      <c r="CV51" s="137">
        <v>0</v>
      </c>
      <c r="CW51" s="137">
        <v>0</v>
      </c>
      <c r="CX51" s="137">
        <v>0</v>
      </c>
      <c r="CY51" s="138">
        <v>1</v>
      </c>
      <c r="CZ51" s="137">
        <v>0</v>
      </c>
      <c r="DA51" s="137">
        <v>0</v>
      </c>
      <c r="DB51" s="137">
        <v>0</v>
      </c>
      <c r="DC51" s="137">
        <v>0</v>
      </c>
      <c r="DD51" s="137">
        <v>0</v>
      </c>
      <c r="DE51" s="137">
        <v>0</v>
      </c>
      <c r="DF51" s="137">
        <v>0</v>
      </c>
      <c r="DG51" s="137">
        <v>0</v>
      </c>
      <c r="DH51" s="137">
        <v>0</v>
      </c>
      <c r="DI51" s="137">
        <v>0</v>
      </c>
      <c r="DJ51" s="137">
        <v>0</v>
      </c>
      <c r="DK51" s="137">
        <v>0</v>
      </c>
      <c r="DL51" s="137">
        <v>0</v>
      </c>
      <c r="DM51" s="137">
        <v>0</v>
      </c>
      <c r="DN51" s="137">
        <v>0</v>
      </c>
      <c r="DO51" s="137">
        <v>0</v>
      </c>
      <c r="DP51" s="138">
        <v>-26</v>
      </c>
      <c r="DQ51" s="138">
        <v>26</v>
      </c>
      <c r="DR51" s="137">
        <v>0</v>
      </c>
      <c r="DS51" s="137">
        <v>0</v>
      </c>
      <c r="DT51" s="138">
        <v>-24</v>
      </c>
      <c r="DU51" s="138">
        <v>24</v>
      </c>
      <c r="DV51" s="137">
        <v>0</v>
      </c>
      <c r="DW51" s="137">
        <v>0</v>
      </c>
      <c r="DX51" s="137">
        <v>0</v>
      </c>
      <c r="DY51" s="137">
        <v>0</v>
      </c>
      <c r="DZ51" s="137">
        <v>0</v>
      </c>
      <c r="EA51" s="137">
        <v>0</v>
      </c>
      <c r="EB51" s="137"/>
    </row>
    <row r="52" spans="1:132" ht="18.600000000000001">
      <c r="A52" s="135" t="s">
        <v>160</v>
      </c>
      <c r="B52" s="136">
        <v>3</v>
      </c>
      <c r="C52" s="138">
        <v>0</v>
      </c>
      <c r="D52" s="137">
        <v>0</v>
      </c>
      <c r="E52" s="137">
        <v>0</v>
      </c>
      <c r="F52" s="138">
        <v>0</v>
      </c>
      <c r="G52" s="137">
        <v>0</v>
      </c>
      <c r="H52" s="137">
        <v>0</v>
      </c>
      <c r="I52" s="138">
        <v>0</v>
      </c>
      <c r="J52" s="137">
        <v>22</v>
      </c>
      <c r="K52" s="137">
        <v>0</v>
      </c>
      <c r="L52" s="137">
        <v>0</v>
      </c>
      <c r="M52" s="138">
        <v>6</v>
      </c>
      <c r="N52" s="137">
        <v>4</v>
      </c>
      <c r="O52" s="138">
        <v>9</v>
      </c>
      <c r="P52" s="138">
        <v>0</v>
      </c>
      <c r="Q52" s="137">
        <v>0</v>
      </c>
      <c r="R52" s="137">
        <v>0</v>
      </c>
      <c r="S52" s="137">
        <v>0</v>
      </c>
      <c r="T52" s="138">
        <v>0</v>
      </c>
      <c r="U52" s="137">
        <v>0</v>
      </c>
      <c r="V52" s="137">
        <v>3</v>
      </c>
      <c r="W52" s="137">
        <v>9</v>
      </c>
      <c r="X52" s="137">
        <v>2</v>
      </c>
      <c r="Y52" s="137">
        <v>8</v>
      </c>
      <c r="Z52" s="137">
        <v>0</v>
      </c>
      <c r="AA52" s="137">
        <v>0</v>
      </c>
      <c r="AB52" s="138">
        <v>4</v>
      </c>
      <c r="AC52" s="137">
        <v>0</v>
      </c>
      <c r="AD52" s="137">
        <v>0</v>
      </c>
      <c r="AE52" s="138">
        <v>4</v>
      </c>
      <c r="AF52" s="138">
        <v>3</v>
      </c>
      <c r="AG52" s="137">
        <v>0</v>
      </c>
      <c r="AH52" s="137">
        <v>2</v>
      </c>
      <c r="AI52" s="137">
        <v>0</v>
      </c>
      <c r="AJ52" s="137">
        <v>2</v>
      </c>
      <c r="AK52" s="138">
        <v>1</v>
      </c>
      <c r="AL52" s="137">
        <v>0</v>
      </c>
      <c r="AM52" s="137">
        <v>0</v>
      </c>
      <c r="AN52" s="138">
        <v>0</v>
      </c>
      <c r="AO52" s="137">
        <v>0</v>
      </c>
      <c r="AP52" s="137">
        <v>0</v>
      </c>
      <c r="AQ52" s="137">
        <v>0</v>
      </c>
      <c r="AR52" s="137">
        <v>0</v>
      </c>
      <c r="AS52" s="137">
        <v>0</v>
      </c>
      <c r="AT52" s="138">
        <v>1</v>
      </c>
      <c r="AU52" s="138">
        <v>0</v>
      </c>
      <c r="AV52" s="137">
        <v>0</v>
      </c>
      <c r="AW52" s="137">
        <v>0</v>
      </c>
      <c r="AX52" s="137">
        <v>0</v>
      </c>
      <c r="AY52" s="138">
        <v>0</v>
      </c>
      <c r="AZ52" s="138">
        <v>0</v>
      </c>
      <c r="BA52" s="137">
        <v>0</v>
      </c>
      <c r="BB52" s="138">
        <v>0</v>
      </c>
      <c r="BC52" s="138">
        <v>0</v>
      </c>
      <c r="BD52" s="138">
        <v>0</v>
      </c>
      <c r="BE52" s="137">
        <v>0</v>
      </c>
      <c r="BF52" s="138">
        <v>16</v>
      </c>
      <c r="BG52" s="138">
        <v>5</v>
      </c>
      <c r="BH52" s="138">
        <v>19</v>
      </c>
      <c r="BI52" s="138">
        <v>8</v>
      </c>
      <c r="BJ52" s="137">
        <v>1</v>
      </c>
      <c r="BK52" s="137">
        <v>2</v>
      </c>
      <c r="BL52" s="137">
        <v>2</v>
      </c>
      <c r="BM52" s="138">
        <v>2</v>
      </c>
      <c r="BN52" s="137">
        <v>3</v>
      </c>
      <c r="BO52" s="138">
        <v>6</v>
      </c>
      <c r="BP52" s="138">
        <v>8</v>
      </c>
      <c r="BQ52" s="138">
        <v>8</v>
      </c>
      <c r="BR52" s="138">
        <v>3</v>
      </c>
      <c r="BS52" s="138">
        <v>8</v>
      </c>
      <c r="BT52" s="138">
        <v>5</v>
      </c>
      <c r="BU52" s="138">
        <v>2</v>
      </c>
      <c r="BV52" s="137">
        <v>0</v>
      </c>
      <c r="BW52" s="137">
        <v>0</v>
      </c>
      <c r="BX52" s="138">
        <v>0</v>
      </c>
      <c r="BY52" s="138">
        <v>0</v>
      </c>
      <c r="BZ52" s="137">
        <v>0</v>
      </c>
      <c r="CA52" s="138">
        <v>5</v>
      </c>
      <c r="CB52" s="138">
        <v>2</v>
      </c>
      <c r="CC52" s="138">
        <v>0</v>
      </c>
      <c r="CD52" s="138">
        <v>5</v>
      </c>
      <c r="CE52" s="138">
        <v>0</v>
      </c>
      <c r="CF52" s="138">
        <v>0</v>
      </c>
      <c r="CG52" s="138">
        <v>0</v>
      </c>
      <c r="CH52" s="138">
        <v>4</v>
      </c>
      <c r="CI52" s="137">
        <v>3</v>
      </c>
      <c r="CJ52" s="138">
        <v>0</v>
      </c>
      <c r="CK52" s="137">
        <v>0</v>
      </c>
      <c r="CL52" s="137">
        <v>0</v>
      </c>
      <c r="CM52" s="137">
        <v>2</v>
      </c>
      <c r="CN52" s="137">
        <v>3</v>
      </c>
      <c r="CO52" s="138">
        <v>0</v>
      </c>
      <c r="CP52" s="137">
        <v>0</v>
      </c>
      <c r="CQ52" s="138">
        <v>1</v>
      </c>
      <c r="CR52" s="138">
        <v>3</v>
      </c>
      <c r="CS52" s="137">
        <v>3</v>
      </c>
      <c r="CT52" s="137">
        <v>1</v>
      </c>
      <c r="CU52" s="137">
        <v>2</v>
      </c>
      <c r="CV52" s="138">
        <v>3</v>
      </c>
      <c r="CW52" s="137">
        <v>0</v>
      </c>
      <c r="CX52" s="137">
        <v>0</v>
      </c>
      <c r="CY52" s="137">
        <v>0</v>
      </c>
      <c r="CZ52" s="137">
        <v>0</v>
      </c>
      <c r="DA52" s="138">
        <v>3</v>
      </c>
      <c r="DB52" s="138">
        <v>3</v>
      </c>
      <c r="DC52" s="137">
        <v>0</v>
      </c>
      <c r="DD52" s="138">
        <v>1</v>
      </c>
      <c r="DE52" s="138">
        <v>2</v>
      </c>
      <c r="DF52" s="137">
        <v>0</v>
      </c>
      <c r="DG52" s="137">
        <v>0</v>
      </c>
      <c r="DH52" s="137">
        <v>0</v>
      </c>
      <c r="DI52" s="138">
        <v>2</v>
      </c>
      <c r="DJ52" s="137">
        <v>0</v>
      </c>
      <c r="DK52" s="138">
        <v>2</v>
      </c>
      <c r="DL52" s="137">
        <v>0</v>
      </c>
      <c r="DM52" s="137">
        <v>0</v>
      </c>
      <c r="DN52" s="137">
        <v>0</v>
      </c>
      <c r="DO52" s="137">
        <v>0</v>
      </c>
      <c r="DP52" s="137">
        <v>0</v>
      </c>
      <c r="DQ52" s="137">
        <v>0</v>
      </c>
      <c r="DR52" s="137">
        <v>0</v>
      </c>
      <c r="DS52" s="137">
        <v>0</v>
      </c>
      <c r="DT52" s="137">
        <v>0</v>
      </c>
      <c r="DU52" s="137">
        <v>0</v>
      </c>
      <c r="DV52" s="137">
        <v>0</v>
      </c>
      <c r="DW52" s="137">
        <v>0</v>
      </c>
      <c r="DX52" s="137">
        <v>0</v>
      </c>
      <c r="DY52" s="137">
        <v>0</v>
      </c>
      <c r="DZ52" s="137">
        <v>0</v>
      </c>
      <c r="EA52" s="137">
        <v>0</v>
      </c>
      <c r="EB52" s="137"/>
    </row>
    <row r="53" spans="1:132" ht="18.600000000000001">
      <c r="A53" s="135" t="s">
        <v>364</v>
      </c>
      <c r="B53" s="136">
        <v>2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  <c r="P53" s="137">
        <v>43</v>
      </c>
      <c r="Q53" s="137">
        <v>0</v>
      </c>
      <c r="R53" s="137">
        <v>5</v>
      </c>
      <c r="S53" s="137">
        <v>0</v>
      </c>
      <c r="T53" s="137">
        <v>2</v>
      </c>
      <c r="U53" s="137">
        <v>0</v>
      </c>
      <c r="V53" s="137">
        <v>0</v>
      </c>
      <c r="W53" s="137">
        <v>0</v>
      </c>
      <c r="X53" s="137">
        <v>0</v>
      </c>
      <c r="Y53" s="138">
        <v>2</v>
      </c>
      <c r="Z53" s="138">
        <v>1</v>
      </c>
      <c r="AA53" s="137">
        <v>0</v>
      </c>
      <c r="AB53" s="138">
        <v>2</v>
      </c>
      <c r="AC53" s="137">
        <v>0</v>
      </c>
      <c r="AD53" s="137">
        <v>0</v>
      </c>
      <c r="AE53" s="137">
        <v>4</v>
      </c>
      <c r="AF53" s="138">
        <v>2</v>
      </c>
      <c r="AG53" s="137">
        <v>0</v>
      </c>
      <c r="AH53" s="137">
        <v>2</v>
      </c>
      <c r="AI53" s="137">
        <v>2</v>
      </c>
      <c r="AJ53" s="137">
        <v>0</v>
      </c>
      <c r="AK53" s="137">
        <v>0</v>
      </c>
      <c r="AL53" s="137">
        <v>0</v>
      </c>
      <c r="AM53" s="137">
        <v>0</v>
      </c>
      <c r="AN53" s="137">
        <v>0</v>
      </c>
      <c r="AO53" s="137">
        <v>0</v>
      </c>
      <c r="AP53" s="137">
        <v>0</v>
      </c>
      <c r="AQ53" s="137">
        <v>0</v>
      </c>
      <c r="AR53" s="137">
        <v>0</v>
      </c>
      <c r="AS53" s="137">
        <v>0</v>
      </c>
      <c r="AT53" s="138">
        <v>0</v>
      </c>
      <c r="AU53" s="137">
        <v>0</v>
      </c>
      <c r="AV53" s="138">
        <v>0</v>
      </c>
      <c r="AW53" s="138">
        <v>6</v>
      </c>
      <c r="AX53" s="137">
        <v>1</v>
      </c>
      <c r="AY53" s="137">
        <v>7</v>
      </c>
      <c r="AZ53" s="137">
        <v>1</v>
      </c>
      <c r="BA53" s="137">
        <v>0</v>
      </c>
      <c r="BB53" s="138">
        <v>4</v>
      </c>
      <c r="BC53" s="137">
        <v>0</v>
      </c>
      <c r="BD53" s="138">
        <v>4</v>
      </c>
      <c r="BE53" s="138">
        <v>0</v>
      </c>
      <c r="BF53" s="138">
        <v>5</v>
      </c>
      <c r="BG53" s="138">
        <v>4</v>
      </c>
      <c r="BH53" s="137">
        <v>3</v>
      </c>
      <c r="BI53" s="137">
        <v>1</v>
      </c>
      <c r="BJ53" s="138">
        <v>4</v>
      </c>
      <c r="BK53" s="138">
        <v>4</v>
      </c>
      <c r="BL53" s="137">
        <v>0</v>
      </c>
      <c r="BM53" s="138">
        <v>3</v>
      </c>
      <c r="BN53" s="137">
        <v>0</v>
      </c>
      <c r="BO53" s="137">
        <v>5</v>
      </c>
      <c r="BP53" s="137">
        <v>1</v>
      </c>
      <c r="BQ53" s="138">
        <v>2</v>
      </c>
      <c r="BR53" s="137">
        <v>7</v>
      </c>
      <c r="BS53" s="138">
        <v>5</v>
      </c>
      <c r="BT53" s="138">
        <v>5</v>
      </c>
      <c r="BU53" s="138">
        <v>3</v>
      </c>
      <c r="BV53" s="137">
        <v>0</v>
      </c>
      <c r="BW53" s="138">
        <v>0</v>
      </c>
      <c r="BX53" s="137">
        <v>0</v>
      </c>
      <c r="BY53" s="137">
        <v>0</v>
      </c>
      <c r="BZ53" s="138">
        <v>0</v>
      </c>
      <c r="CA53" s="138">
        <v>0</v>
      </c>
      <c r="CB53" s="138">
        <v>0</v>
      </c>
      <c r="CC53" s="138">
        <v>0</v>
      </c>
      <c r="CD53" s="138">
        <v>0</v>
      </c>
      <c r="CE53" s="138">
        <v>0</v>
      </c>
      <c r="CF53" s="137">
        <v>0</v>
      </c>
      <c r="CG53" s="137">
        <v>0</v>
      </c>
      <c r="CH53" s="137">
        <v>0</v>
      </c>
      <c r="CI53" s="138">
        <v>-18</v>
      </c>
      <c r="CJ53" s="137">
        <v>21</v>
      </c>
      <c r="CK53" s="137">
        <v>0</v>
      </c>
      <c r="CL53" s="138">
        <v>0</v>
      </c>
      <c r="CM53" s="137">
        <v>0</v>
      </c>
      <c r="CN53" s="137">
        <v>4</v>
      </c>
      <c r="CO53" s="137">
        <v>0</v>
      </c>
      <c r="CP53" s="137">
        <v>0</v>
      </c>
      <c r="CQ53" s="138">
        <v>0</v>
      </c>
      <c r="CR53" s="137">
        <v>0</v>
      </c>
      <c r="CS53" s="137">
        <v>0</v>
      </c>
      <c r="CT53" s="137">
        <v>0</v>
      </c>
      <c r="CU53" s="137">
        <v>0</v>
      </c>
      <c r="CV53" s="137">
        <v>0</v>
      </c>
      <c r="CW53" s="137">
        <v>0</v>
      </c>
      <c r="CX53" s="137">
        <v>0</v>
      </c>
      <c r="CY53" s="137">
        <v>0</v>
      </c>
      <c r="CZ53" s="137">
        <v>0</v>
      </c>
      <c r="DA53" s="137">
        <v>0</v>
      </c>
      <c r="DB53" s="137">
        <v>0</v>
      </c>
      <c r="DC53" s="137">
        <v>0</v>
      </c>
      <c r="DD53" s="137">
        <v>0</v>
      </c>
      <c r="DE53" s="137">
        <v>0</v>
      </c>
      <c r="DF53" s="137">
        <v>0</v>
      </c>
      <c r="DG53" s="137">
        <v>0</v>
      </c>
      <c r="DH53" s="137">
        <v>0</v>
      </c>
      <c r="DI53" s="137">
        <v>0</v>
      </c>
      <c r="DJ53" s="137">
        <v>0</v>
      </c>
      <c r="DK53" s="137">
        <v>0</v>
      </c>
      <c r="DL53" s="137">
        <v>0</v>
      </c>
      <c r="DM53" s="138">
        <v>3</v>
      </c>
      <c r="DN53" s="137">
        <v>0</v>
      </c>
      <c r="DO53" s="137">
        <v>0</v>
      </c>
      <c r="DP53" s="137">
        <v>0</v>
      </c>
      <c r="DQ53" s="137">
        <v>0</v>
      </c>
      <c r="DR53" s="137">
        <v>0</v>
      </c>
      <c r="DS53" s="137">
        <v>0</v>
      </c>
      <c r="DT53" s="138">
        <v>-21</v>
      </c>
      <c r="DU53" s="138">
        <v>23</v>
      </c>
      <c r="DV53" s="137">
        <v>0</v>
      </c>
      <c r="DW53" s="137">
        <v>0</v>
      </c>
      <c r="DX53" s="138">
        <v>1</v>
      </c>
      <c r="DY53" s="137">
        <v>0</v>
      </c>
      <c r="DZ53" s="137">
        <v>0</v>
      </c>
      <c r="EA53" s="137">
        <v>0</v>
      </c>
      <c r="EB53" s="137"/>
    </row>
    <row r="54" spans="1:132" ht="18.600000000000001">
      <c r="A54" s="135" t="s">
        <v>178</v>
      </c>
      <c r="B54" s="136">
        <v>2</v>
      </c>
      <c r="C54" s="138">
        <v>0</v>
      </c>
      <c r="D54" s="137">
        <v>0</v>
      </c>
      <c r="E54" s="138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7">
        <v>0</v>
      </c>
      <c r="P54" s="137">
        <v>55</v>
      </c>
      <c r="Q54" s="137">
        <v>0</v>
      </c>
      <c r="R54" s="137">
        <v>28</v>
      </c>
      <c r="S54" s="137">
        <v>0</v>
      </c>
      <c r="T54" s="137">
        <v>4</v>
      </c>
      <c r="U54" s="137">
        <v>0</v>
      </c>
      <c r="V54" s="137">
        <v>2</v>
      </c>
      <c r="W54" s="137">
        <v>0</v>
      </c>
      <c r="X54" s="137">
        <v>0</v>
      </c>
      <c r="Y54" s="137">
        <v>0</v>
      </c>
      <c r="Z54" s="137">
        <v>1</v>
      </c>
      <c r="AA54" s="137">
        <v>0</v>
      </c>
      <c r="AB54" s="138">
        <v>6</v>
      </c>
      <c r="AC54" s="137">
        <v>0</v>
      </c>
      <c r="AD54" s="137">
        <v>0</v>
      </c>
      <c r="AE54" s="137">
        <v>0</v>
      </c>
      <c r="AF54" s="137">
        <v>7</v>
      </c>
      <c r="AG54" s="137">
        <v>0</v>
      </c>
      <c r="AH54" s="137">
        <v>0</v>
      </c>
      <c r="AI54" s="138">
        <v>0</v>
      </c>
      <c r="AJ54" s="137">
        <v>0</v>
      </c>
      <c r="AK54" s="137">
        <v>0</v>
      </c>
      <c r="AL54" s="137">
        <v>0</v>
      </c>
      <c r="AM54" s="138">
        <v>0</v>
      </c>
      <c r="AN54" s="137">
        <v>0</v>
      </c>
      <c r="AO54" s="137">
        <v>0</v>
      </c>
      <c r="AP54" s="137">
        <v>0</v>
      </c>
      <c r="AQ54" s="137">
        <v>0</v>
      </c>
      <c r="AR54" s="137">
        <v>0</v>
      </c>
      <c r="AS54" s="137">
        <v>0</v>
      </c>
      <c r="AT54" s="138">
        <v>5</v>
      </c>
      <c r="AU54" s="137">
        <v>1</v>
      </c>
      <c r="AV54" s="137">
        <v>1</v>
      </c>
      <c r="AW54" s="137">
        <v>0</v>
      </c>
      <c r="AX54" s="137">
        <v>0</v>
      </c>
      <c r="AY54" s="137">
        <v>0</v>
      </c>
      <c r="AZ54" s="137">
        <v>0</v>
      </c>
      <c r="BA54" s="137">
        <v>0</v>
      </c>
      <c r="BB54" s="138">
        <v>7</v>
      </c>
      <c r="BC54" s="137">
        <v>0</v>
      </c>
      <c r="BD54" s="138">
        <v>41</v>
      </c>
      <c r="BE54" s="138">
        <v>0</v>
      </c>
      <c r="BF54" s="138">
        <v>3</v>
      </c>
      <c r="BG54" s="138">
        <v>1</v>
      </c>
      <c r="BH54" s="138">
        <v>0</v>
      </c>
      <c r="BI54" s="138">
        <v>0</v>
      </c>
      <c r="BJ54" s="138">
        <v>0</v>
      </c>
      <c r="BK54" s="138">
        <v>0</v>
      </c>
      <c r="BL54" s="137">
        <v>0</v>
      </c>
      <c r="BM54" s="138">
        <v>30</v>
      </c>
      <c r="BN54" s="137">
        <v>0</v>
      </c>
      <c r="BO54" s="137">
        <v>1</v>
      </c>
      <c r="BP54" s="138">
        <v>0</v>
      </c>
      <c r="BQ54" s="138">
        <v>3</v>
      </c>
      <c r="BR54" s="138">
        <v>1</v>
      </c>
      <c r="BS54" s="138">
        <v>0</v>
      </c>
      <c r="BT54" s="138">
        <v>0</v>
      </c>
      <c r="BU54" s="138">
        <v>7</v>
      </c>
      <c r="BV54" s="137">
        <v>0</v>
      </c>
      <c r="BW54" s="137">
        <v>0</v>
      </c>
      <c r="BX54" s="137">
        <v>1</v>
      </c>
      <c r="BY54" s="138">
        <v>20</v>
      </c>
      <c r="BZ54" s="137">
        <v>0</v>
      </c>
      <c r="CA54" s="137">
        <v>0</v>
      </c>
      <c r="CB54" s="138">
        <v>0</v>
      </c>
      <c r="CC54" s="137">
        <v>0</v>
      </c>
      <c r="CD54" s="137">
        <v>0</v>
      </c>
      <c r="CE54" s="137">
        <v>0</v>
      </c>
      <c r="CF54" s="137">
        <v>1</v>
      </c>
      <c r="CG54" s="137">
        <v>2</v>
      </c>
      <c r="CH54" s="138">
        <v>2</v>
      </c>
      <c r="CI54" s="137">
        <v>0</v>
      </c>
      <c r="CJ54" s="137">
        <v>59</v>
      </c>
      <c r="CK54" s="137">
        <v>0</v>
      </c>
      <c r="CL54" s="137">
        <v>1</v>
      </c>
      <c r="CM54" s="138">
        <v>0</v>
      </c>
      <c r="CN54" s="138">
        <v>0</v>
      </c>
      <c r="CO54" s="137">
        <v>0</v>
      </c>
      <c r="CP54" s="137">
        <v>0</v>
      </c>
      <c r="CQ54" s="138">
        <v>5</v>
      </c>
      <c r="CR54" s="138">
        <v>1</v>
      </c>
      <c r="CS54" s="138">
        <v>1</v>
      </c>
      <c r="CT54" s="138">
        <v>1</v>
      </c>
      <c r="CU54" s="138">
        <v>0</v>
      </c>
      <c r="CV54" s="138">
        <v>1</v>
      </c>
      <c r="CW54" s="138">
        <v>3</v>
      </c>
      <c r="CX54" s="137">
        <v>0</v>
      </c>
      <c r="CY54" s="138">
        <v>4</v>
      </c>
      <c r="CZ54" s="138">
        <v>1</v>
      </c>
      <c r="DA54" s="138">
        <v>1</v>
      </c>
      <c r="DB54" s="138">
        <v>6</v>
      </c>
      <c r="DC54" s="137">
        <v>0</v>
      </c>
      <c r="DD54" s="138">
        <v>2</v>
      </c>
      <c r="DE54" s="137">
        <v>0</v>
      </c>
      <c r="DF54" s="138">
        <v>1</v>
      </c>
      <c r="DG54" s="137">
        <v>0</v>
      </c>
      <c r="DH54" s="138">
        <v>5</v>
      </c>
      <c r="DI54" s="138">
        <v>1</v>
      </c>
      <c r="DJ54" s="137">
        <v>0</v>
      </c>
      <c r="DK54" s="138">
        <v>1</v>
      </c>
      <c r="DL54" s="138">
        <v>1</v>
      </c>
      <c r="DM54" s="137">
        <v>0</v>
      </c>
      <c r="DN54" s="138">
        <v>1</v>
      </c>
      <c r="DO54" s="137">
        <v>0</v>
      </c>
      <c r="DP54" s="137">
        <v>0</v>
      </c>
      <c r="DQ54" s="137">
        <v>0</v>
      </c>
      <c r="DR54" s="137">
        <v>0</v>
      </c>
      <c r="DS54" s="137">
        <v>0</v>
      </c>
      <c r="DT54" s="137">
        <v>0</v>
      </c>
      <c r="DU54" s="137">
        <v>0</v>
      </c>
      <c r="DV54" s="137">
        <v>0</v>
      </c>
      <c r="DW54" s="137">
        <v>0</v>
      </c>
      <c r="DX54" s="137">
        <v>0</v>
      </c>
      <c r="DY54" s="137">
        <v>0</v>
      </c>
      <c r="DZ54" s="137">
        <v>0</v>
      </c>
      <c r="EA54" s="137">
        <v>0</v>
      </c>
      <c r="EB54" s="137"/>
    </row>
    <row r="55" spans="1:132" ht="18.600000000000001">
      <c r="A55" s="135" t="s">
        <v>365</v>
      </c>
      <c r="B55" s="136">
        <v>2</v>
      </c>
      <c r="C55" s="138">
        <v>0</v>
      </c>
      <c r="D55" s="137">
        <v>0</v>
      </c>
      <c r="E55" s="138">
        <v>0</v>
      </c>
      <c r="F55" s="137">
        <v>0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  <c r="P55" s="137">
        <v>0</v>
      </c>
      <c r="Q55" s="137">
        <v>0</v>
      </c>
      <c r="R55" s="137">
        <v>0</v>
      </c>
      <c r="S55" s="137">
        <v>0</v>
      </c>
      <c r="T55" s="137">
        <v>0</v>
      </c>
      <c r="U55" s="137">
        <v>0</v>
      </c>
      <c r="V55" s="137">
        <v>0</v>
      </c>
      <c r="W55" s="137">
        <v>0</v>
      </c>
      <c r="X55" s="137">
        <v>0</v>
      </c>
      <c r="Y55" s="137">
        <v>0</v>
      </c>
      <c r="Z55" s="138">
        <v>0</v>
      </c>
      <c r="AA55" s="137">
        <v>0</v>
      </c>
      <c r="AB55" s="138">
        <v>0</v>
      </c>
      <c r="AC55" s="137">
        <v>84</v>
      </c>
      <c r="AD55" s="138">
        <v>0</v>
      </c>
      <c r="AE55" s="137">
        <v>0</v>
      </c>
      <c r="AF55" s="137">
        <v>5</v>
      </c>
      <c r="AG55" s="137">
        <v>0</v>
      </c>
      <c r="AH55" s="138">
        <v>0</v>
      </c>
      <c r="AI55" s="138">
        <v>0</v>
      </c>
      <c r="AJ55" s="137">
        <v>0</v>
      </c>
      <c r="AK55" s="137">
        <v>2</v>
      </c>
      <c r="AL55" s="137">
        <v>0</v>
      </c>
      <c r="AM55" s="137">
        <v>0</v>
      </c>
      <c r="AN55" s="137">
        <v>0</v>
      </c>
      <c r="AO55" s="137">
        <v>0</v>
      </c>
      <c r="AP55" s="137">
        <v>0</v>
      </c>
      <c r="AQ55" s="138">
        <v>0</v>
      </c>
      <c r="AR55" s="137">
        <v>0</v>
      </c>
      <c r="AS55" s="137">
        <v>0</v>
      </c>
      <c r="AT55" s="138">
        <v>0</v>
      </c>
      <c r="AU55" s="138">
        <v>0</v>
      </c>
      <c r="AV55" s="137">
        <v>2</v>
      </c>
      <c r="AW55" s="137">
        <v>0</v>
      </c>
      <c r="AX55" s="137">
        <v>6</v>
      </c>
      <c r="AY55" s="138">
        <v>0</v>
      </c>
      <c r="AZ55" s="137">
        <v>0</v>
      </c>
      <c r="BA55" s="137">
        <v>0</v>
      </c>
      <c r="BB55" s="138">
        <v>5</v>
      </c>
      <c r="BC55" s="137">
        <v>0</v>
      </c>
      <c r="BD55" s="138">
        <v>11</v>
      </c>
      <c r="BE55" s="137">
        <v>0</v>
      </c>
      <c r="BF55" s="137">
        <v>3</v>
      </c>
      <c r="BG55" s="137">
        <v>3</v>
      </c>
      <c r="BH55" s="138">
        <v>0</v>
      </c>
      <c r="BI55" s="138">
        <v>3</v>
      </c>
      <c r="BJ55" s="138">
        <v>7</v>
      </c>
      <c r="BK55" s="138">
        <v>10</v>
      </c>
      <c r="BL55" s="137">
        <v>1</v>
      </c>
      <c r="BM55" s="138">
        <v>7</v>
      </c>
      <c r="BN55" s="137">
        <v>0</v>
      </c>
      <c r="BO55" s="138">
        <v>0</v>
      </c>
      <c r="BP55" s="138">
        <v>2</v>
      </c>
      <c r="BQ55" s="138">
        <v>0</v>
      </c>
      <c r="BR55" s="138">
        <v>5</v>
      </c>
      <c r="BS55" s="138">
        <v>5</v>
      </c>
      <c r="BT55" s="138">
        <v>5</v>
      </c>
      <c r="BU55" s="138">
        <v>3</v>
      </c>
      <c r="BV55" s="137">
        <v>0</v>
      </c>
      <c r="BW55" s="137">
        <v>1</v>
      </c>
      <c r="BX55" s="137">
        <v>0</v>
      </c>
      <c r="BY55" s="137">
        <v>0</v>
      </c>
      <c r="BZ55" s="137">
        <v>0</v>
      </c>
      <c r="CA55" s="137">
        <v>0</v>
      </c>
      <c r="CB55" s="137">
        <v>0</v>
      </c>
      <c r="CC55" s="137">
        <v>0</v>
      </c>
      <c r="CD55" s="138">
        <v>10</v>
      </c>
      <c r="CE55" s="138">
        <v>4</v>
      </c>
      <c r="CF55" s="137">
        <v>0</v>
      </c>
      <c r="CG55" s="137">
        <v>0</v>
      </c>
      <c r="CH55" s="137">
        <v>0</v>
      </c>
      <c r="CI55" s="137">
        <v>0</v>
      </c>
      <c r="CJ55" s="137">
        <v>10</v>
      </c>
      <c r="CK55" s="137">
        <v>0</v>
      </c>
      <c r="CL55" s="137">
        <v>0</v>
      </c>
      <c r="CM55" s="137">
        <v>0</v>
      </c>
      <c r="CN55" s="137">
        <v>0</v>
      </c>
      <c r="CO55" s="138">
        <v>0</v>
      </c>
      <c r="CP55" s="137">
        <v>0</v>
      </c>
      <c r="CQ55" s="137">
        <v>0</v>
      </c>
      <c r="CR55" s="137">
        <v>0</v>
      </c>
      <c r="CS55" s="137">
        <v>0</v>
      </c>
      <c r="CT55" s="137">
        <v>0</v>
      </c>
      <c r="CU55" s="137">
        <v>3</v>
      </c>
      <c r="CV55" s="138">
        <v>1</v>
      </c>
      <c r="CW55" s="138">
        <v>3</v>
      </c>
      <c r="CX55" s="137">
        <v>0</v>
      </c>
      <c r="CY55" s="138">
        <v>3</v>
      </c>
      <c r="CZ55" s="137">
        <v>0</v>
      </c>
      <c r="DA55" s="137">
        <v>0</v>
      </c>
      <c r="DB55" s="137">
        <v>0</v>
      </c>
      <c r="DC55" s="137">
        <v>0</v>
      </c>
      <c r="DD55" s="137">
        <v>0</v>
      </c>
      <c r="DE55" s="138">
        <v>1</v>
      </c>
      <c r="DF55" s="137">
        <v>0</v>
      </c>
      <c r="DG55" s="138">
        <v>1</v>
      </c>
      <c r="DH55" s="138">
        <v>1</v>
      </c>
      <c r="DI55" s="137">
        <v>0</v>
      </c>
      <c r="DJ55" s="138">
        <v>5</v>
      </c>
      <c r="DK55" s="137">
        <v>0</v>
      </c>
      <c r="DL55" s="137">
        <v>0</v>
      </c>
      <c r="DM55" s="137">
        <v>0</v>
      </c>
      <c r="DN55" s="137">
        <v>0</v>
      </c>
      <c r="DO55" s="137">
        <v>0</v>
      </c>
      <c r="DP55" s="138">
        <v>-26</v>
      </c>
      <c r="DQ55" s="138">
        <v>26</v>
      </c>
      <c r="DR55" s="138">
        <v>1</v>
      </c>
      <c r="DS55" s="137">
        <v>0</v>
      </c>
      <c r="DT55" s="137">
        <v>0</v>
      </c>
      <c r="DU55" s="137">
        <v>0</v>
      </c>
      <c r="DV55" s="138">
        <v>1</v>
      </c>
      <c r="DW55" s="138">
        <v>2</v>
      </c>
      <c r="DX55" s="137">
        <v>0</v>
      </c>
      <c r="DY55" s="138">
        <v>2</v>
      </c>
      <c r="DZ55" s="137">
        <v>0</v>
      </c>
      <c r="EA55" s="137">
        <v>0</v>
      </c>
      <c r="EB55" s="137"/>
    </row>
    <row r="56" spans="1:132" ht="18.600000000000001">
      <c r="A56" s="135" t="s">
        <v>170</v>
      </c>
      <c r="B56" s="136">
        <v>3</v>
      </c>
      <c r="C56" s="137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7">
        <v>0</v>
      </c>
      <c r="P56" s="137">
        <v>0</v>
      </c>
      <c r="Q56" s="137">
        <v>0</v>
      </c>
      <c r="R56" s="138">
        <v>0</v>
      </c>
      <c r="S56" s="138">
        <v>0</v>
      </c>
      <c r="T56" s="138">
        <v>0</v>
      </c>
      <c r="U56" s="138">
        <v>0</v>
      </c>
      <c r="V56" s="138">
        <v>0</v>
      </c>
      <c r="W56" s="138">
        <v>0</v>
      </c>
      <c r="X56" s="137">
        <v>0</v>
      </c>
      <c r="Y56" s="137">
        <v>0</v>
      </c>
      <c r="Z56" s="137">
        <v>0</v>
      </c>
      <c r="AA56" s="137">
        <v>0</v>
      </c>
      <c r="AB56" s="138">
        <v>0</v>
      </c>
      <c r="AC56" s="137">
        <v>83</v>
      </c>
      <c r="AD56" s="137">
        <v>0</v>
      </c>
      <c r="AE56" s="138">
        <v>2</v>
      </c>
      <c r="AF56" s="138">
        <v>6</v>
      </c>
      <c r="AG56" s="137">
        <v>0</v>
      </c>
      <c r="AH56" s="137">
        <v>1</v>
      </c>
      <c r="AI56" s="137">
        <v>3</v>
      </c>
      <c r="AJ56" s="137">
        <v>0</v>
      </c>
      <c r="AK56" s="137">
        <v>0</v>
      </c>
      <c r="AL56" s="138">
        <v>2</v>
      </c>
      <c r="AM56" s="137">
        <v>0</v>
      </c>
      <c r="AN56" s="137">
        <v>0</v>
      </c>
      <c r="AO56" s="137">
        <v>0</v>
      </c>
      <c r="AP56" s="137">
        <v>1</v>
      </c>
      <c r="AQ56" s="137">
        <v>2</v>
      </c>
      <c r="AR56" s="137">
        <v>0</v>
      </c>
      <c r="AS56" s="137">
        <v>0</v>
      </c>
      <c r="AT56" s="138">
        <v>1</v>
      </c>
      <c r="AU56" s="137">
        <v>1</v>
      </c>
      <c r="AV56" s="137">
        <v>1</v>
      </c>
      <c r="AW56" s="137">
        <v>0</v>
      </c>
      <c r="AX56" s="138">
        <v>0</v>
      </c>
      <c r="AY56" s="138">
        <v>0</v>
      </c>
      <c r="AZ56" s="137">
        <v>1</v>
      </c>
      <c r="BA56" s="137">
        <v>0</v>
      </c>
      <c r="BB56" s="138">
        <v>7</v>
      </c>
      <c r="BC56" s="138">
        <v>0</v>
      </c>
      <c r="BD56" s="138">
        <v>7</v>
      </c>
      <c r="BE56" s="137">
        <v>0</v>
      </c>
      <c r="BF56" s="138">
        <v>4</v>
      </c>
      <c r="BG56" s="138">
        <v>4</v>
      </c>
      <c r="BH56" s="138">
        <v>6</v>
      </c>
      <c r="BI56" s="138">
        <v>2</v>
      </c>
      <c r="BJ56" s="138">
        <v>6</v>
      </c>
      <c r="BK56" s="138">
        <v>5</v>
      </c>
      <c r="BL56" s="137">
        <v>0</v>
      </c>
      <c r="BM56" s="138">
        <v>8</v>
      </c>
      <c r="BN56" s="137">
        <v>0</v>
      </c>
      <c r="BO56" s="137">
        <v>0</v>
      </c>
      <c r="BP56" s="138">
        <v>3</v>
      </c>
      <c r="BQ56" s="138">
        <v>4</v>
      </c>
      <c r="BR56" s="138">
        <v>0</v>
      </c>
      <c r="BS56" s="138">
        <v>3</v>
      </c>
      <c r="BT56" s="138">
        <v>8</v>
      </c>
      <c r="BU56" s="138">
        <v>4</v>
      </c>
      <c r="BV56" s="137">
        <v>0</v>
      </c>
      <c r="BW56" s="137">
        <v>0</v>
      </c>
      <c r="BX56" s="137">
        <v>1</v>
      </c>
      <c r="BY56" s="137">
        <v>0</v>
      </c>
      <c r="BZ56" s="137">
        <v>0</v>
      </c>
      <c r="CA56" s="138">
        <v>0</v>
      </c>
      <c r="CB56" s="138">
        <v>0</v>
      </c>
      <c r="CC56" s="137">
        <v>4</v>
      </c>
      <c r="CD56" s="137">
        <v>0</v>
      </c>
      <c r="CE56" s="137">
        <v>3</v>
      </c>
      <c r="CF56" s="137">
        <v>1</v>
      </c>
      <c r="CG56" s="137">
        <v>6</v>
      </c>
      <c r="CH56" s="137">
        <v>2</v>
      </c>
      <c r="CI56" s="138">
        <v>3</v>
      </c>
      <c r="CJ56" s="138">
        <v>2</v>
      </c>
      <c r="CK56" s="137">
        <v>0</v>
      </c>
      <c r="CL56" s="137">
        <v>0</v>
      </c>
      <c r="CM56" s="138">
        <v>0</v>
      </c>
      <c r="CN56" s="138">
        <v>0</v>
      </c>
      <c r="CO56" s="137">
        <v>0</v>
      </c>
      <c r="CP56" s="137">
        <v>0</v>
      </c>
      <c r="CQ56" s="138">
        <v>0</v>
      </c>
      <c r="CR56" s="138">
        <v>0</v>
      </c>
      <c r="CS56" s="138">
        <v>0</v>
      </c>
      <c r="CT56" s="138">
        <v>3</v>
      </c>
      <c r="CU56" s="137">
        <v>1</v>
      </c>
      <c r="CV56" s="138">
        <v>2</v>
      </c>
      <c r="CW56" s="138">
        <v>5</v>
      </c>
      <c r="CX56" s="137">
        <v>0</v>
      </c>
      <c r="CY56" s="138">
        <v>3</v>
      </c>
      <c r="CZ56" s="138">
        <v>1</v>
      </c>
      <c r="DA56" s="137">
        <v>0</v>
      </c>
      <c r="DB56" s="138">
        <v>1</v>
      </c>
      <c r="DC56" s="138">
        <v>5</v>
      </c>
      <c r="DD56" s="138">
        <v>1</v>
      </c>
      <c r="DE56" s="137">
        <v>0</v>
      </c>
      <c r="DF56" s="137">
        <v>0</v>
      </c>
      <c r="DG56" s="138">
        <v>5</v>
      </c>
      <c r="DH56" s="138">
        <v>3</v>
      </c>
      <c r="DI56" s="138">
        <v>5</v>
      </c>
      <c r="DJ56" s="138">
        <v>3</v>
      </c>
      <c r="DK56" s="138">
        <v>1</v>
      </c>
      <c r="DL56" s="137">
        <v>0</v>
      </c>
      <c r="DM56" s="138">
        <v>2</v>
      </c>
      <c r="DN56" s="138">
        <v>5</v>
      </c>
      <c r="DO56" s="138">
        <v>1</v>
      </c>
      <c r="DP56" s="138">
        <v>1</v>
      </c>
      <c r="DQ56" s="138">
        <v>1</v>
      </c>
      <c r="DR56" s="138">
        <v>1</v>
      </c>
      <c r="DS56" s="138">
        <v>4</v>
      </c>
      <c r="DT56" s="138">
        <v>5</v>
      </c>
      <c r="DU56" s="138">
        <v>5</v>
      </c>
      <c r="DV56" s="137">
        <v>0</v>
      </c>
      <c r="DW56" s="137">
        <v>0</v>
      </c>
      <c r="DX56" s="137">
        <v>0</v>
      </c>
      <c r="DY56" s="137">
        <v>0</v>
      </c>
      <c r="DZ56" s="137">
        <v>0</v>
      </c>
      <c r="EA56" s="137">
        <v>0</v>
      </c>
      <c r="EB56" s="137"/>
    </row>
    <row r="57" spans="1:132" ht="18.600000000000001">
      <c r="A57" s="135" t="s">
        <v>149</v>
      </c>
      <c r="B57" s="136">
        <v>3</v>
      </c>
      <c r="C57" s="138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  <c r="P57" s="137">
        <v>0</v>
      </c>
      <c r="Q57" s="137">
        <v>0</v>
      </c>
      <c r="R57" s="138">
        <v>0</v>
      </c>
      <c r="S57" s="137">
        <v>0</v>
      </c>
      <c r="T57" s="137">
        <v>0</v>
      </c>
      <c r="U57" s="137">
        <v>0</v>
      </c>
      <c r="V57" s="137">
        <v>0</v>
      </c>
      <c r="W57" s="137">
        <v>0</v>
      </c>
      <c r="X57" s="137">
        <v>0</v>
      </c>
      <c r="Y57" s="137">
        <v>0</v>
      </c>
      <c r="Z57" s="138">
        <v>0</v>
      </c>
      <c r="AA57" s="137">
        <v>0</v>
      </c>
      <c r="AB57" s="138">
        <v>0</v>
      </c>
      <c r="AC57" s="138">
        <v>0</v>
      </c>
      <c r="AD57" s="138">
        <v>0</v>
      </c>
      <c r="AE57" s="138">
        <v>0</v>
      </c>
      <c r="AF57" s="138">
        <v>0</v>
      </c>
      <c r="AG57" s="137">
        <v>0</v>
      </c>
      <c r="AH57" s="137">
        <v>0</v>
      </c>
      <c r="AI57" s="137">
        <v>0</v>
      </c>
      <c r="AJ57" s="137">
        <v>0</v>
      </c>
      <c r="AK57" s="137">
        <v>0</v>
      </c>
      <c r="AL57" s="137">
        <v>0</v>
      </c>
      <c r="AM57" s="138">
        <v>0</v>
      </c>
      <c r="AN57" s="137">
        <v>0</v>
      </c>
      <c r="AO57" s="137">
        <v>0</v>
      </c>
      <c r="AP57" s="137">
        <v>0</v>
      </c>
      <c r="AQ57" s="137">
        <v>0</v>
      </c>
      <c r="AR57" s="137">
        <v>100</v>
      </c>
      <c r="AS57" s="137">
        <v>0</v>
      </c>
      <c r="AT57" s="137">
        <v>6</v>
      </c>
      <c r="AU57" s="137">
        <v>1</v>
      </c>
      <c r="AV57" s="137">
        <v>0</v>
      </c>
      <c r="AW57" s="137">
        <v>0</v>
      </c>
      <c r="AX57" s="138">
        <v>0</v>
      </c>
      <c r="AY57" s="138">
        <v>0</v>
      </c>
      <c r="AZ57" s="138">
        <v>0</v>
      </c>
      <c r="BA57" s="137">
        <v>0</v>
      </c>
      <c r="BB57" s="138">
        <v>4</v>
      </c>
      <c r="BC57" s="137">
        <v>0</v>
      </c>
      <c r="BD57" s="138">
        <v>8</v>
      </c>
      <c r="BE57" s="137">
        <v>0</v>
      </c>
      <c r="BF57" s="138">
        <v>0</v>
      </c>
      <c r="BG57" s="138">
        <v>1</v>
      </c>
      <c r="BH57" s="138">
        <v>15</v>
      </c>
      <c r="BI57" s="138">
        <v>0</v>
      </c>
      <c r="BJ57" s="138">
        <v>3</v>
      </c>
      <c r="BK57" s="138">
        <v>5</v>
      </c>
      <c r="BL57" s="137">
        <v>0</v>
      </c>
      <c r="BM57" s="138">
        <v>5</v>
      </c>
      <c r="BN57" s="137">
        <v>0</v>
      </c>
      <c r="BO57" s="138">
        <v>0</v>
      </c>
      <c r="BP57" s="138">
        <v>0</v>
      </c>
      <c r="BQ57" s="138">
        <v>4</v>
      </c>
      <c r="BR57" s="138">
        <v>1</v>
      </c>
      <c r="BS57" s="137">
        <v>2</v>
      </c>
      <c r="BT57" s="138">
        <v>8</v>
      </c>
      <c r="BU57" s="138">
        <v>5</v>
      </c>
      <c r="BV57" s="137">
        <v>0</v>
      </c>
      <c r="BW57" s="137">
        <v>3</v>
      </c>
      <c r="BX57" s="137">
        <v>0</v>
      </c>
      <c r="BY57" s="138">
        <v>0</v>
      </c>
      <c r="BZ57" s="138">
        <v>0</v>
      </c>
      <c r="CA57" s="138">
        <v>0</v>
      </c>
      <c r="CB57" s="138">
        <v>0</v>
      </c>
      <c r="CC57" s="138">
        <v>0</v>
      </c>
      <c r="CD57" s="138">
        <v>2</v>
      </c>
      <c r="CE57" s="138">
        <v>0</v>
      </c>
      <c r="CF57" s="137">
        <v>0</v>
      </c>
      <c r="CG57" s="137">
        <v>0</v>
      </c>
      <c r="CH57" s="137">
        <v>0</v>
      </c>
      <c r="CI57" s="138">
        <v>4</v>
      </c>
      <c r="CJ57" s="137">
        <v>0</v>
      </c>
      <c r="CK57" s="137">
        <v>0</v>
      </c>
      <c r="CL57" s="137">
        <v>1</v>
      </c>
      <c r="CM57" s="137">
        <v>4</v>
      </c>
      <c r="CN57" s="138">
        <v>0</v>
      </c>
      <c r="CO57" s="137">
        <v>0</v>
      </c>
      <c r="CP57" s="137">
        <v>0</v>
      </c>
      <c r="CQ57" s="137">
        <v>0</v>
      </c>
      <c r="CR57" s="137">
        <v>0</v>
      </c>
      <c r="CS57" s="137">
        <v>3</v>
      </c>
      <c r="CT57" s="137">
        <v>1</v>
      </c>
      <c r="CU57" s="138">
        <v>2</v>
      </c>
      <c r="CV57" s="138">
        <v>3</v>
      </c>
      <c r="CW57" s="137">
        <v>0</v>
      </c>
      <c r="CX57" s="137">
        <v>0</v>
      </c>
      <c r="CY57" s="137">
        <v>0</v>
      </c>
      <c r="CZ57" s="137">
        <v>0</v>
      </c>
      <c r="DA57" s="137">
        <v>0</v>
      </c>
      <c r="DB57" s="137">
        <v>0</v>
      </c>
      <c r="DC57" s="138">
        <v>5</v>
      </c>
      <c r="DD57" s="138">
        <v>6</v>
      </c>
      <c r="DE57" s="137">
        <v>0</v>
      </c>
      <c r="DF57" s="138">
        <v>7</v>
      </c>
      <c r="DG57" s="138">
        <v>2</v>
      </c>
      <c r="DH57" s="138">
        <v>4</v>
      </c>
      <c r="DI57" s="137">
        <v>0</v>
      </c>
      <c r="DJ57" s="138">
        <v>5</v>
      </c>
      <c r="DK57" s="137">
        <v>0</v>
      </c>
      <c r="DL57" s="138">
        <v>8</v>
      </c>
      <c r="DM57" s="138">
        <v>3</v>
      </c>
      <c r="DN57" s="138">
        <v>5</v>
      </c>
      <c r="DO57" s="138">
        <v>3</v>
      </c>
      <c r="DP57" s="138">
        <v>-26</v>
      </c>
      <c r="DQ57" s="138">
        <v>26</v>
      </c>
      <c r="DR57" s="137">
        <v>0</v>
      </c>
      <c r="DS57" s="137">
        <v>0</v>
      </c>
      <c r="DT57" s="137">
        <v>0</v>
      </c>
      <c r="DU57" s="137">
        <v>0</v>
      </c>
      <c r="DV57" s="137">
        <v>0</v>
      </c>
      <c r="DW57" s="137">
        <v>0</v>
      </c>
      <c r="DX57" s="137">
        <v>0</v>
      </c>
      <c r="DY57" s="137">
        <v>0</v>
      </c>
      <c r="DZ57" s="137">
        <v>0</v>
      </c>
      <c r="EA57" s="137">
        <v>0</v>
      </c>
      <c r="EB57" s="137"/>
    </row>
    <row r="58" spans="1:132" ht="18.600000000000001">
      <c r="A58" s="135" t="s">
        <v>197</v>
      </c>
      <c r="B58" s="136">
        <v>2</v>
      </c>
      <c r="C58" s="138">
        <v>0</v>
      </c>
      <c r="D58" s="137">
        <v>0</v>
      </c>
      <c r="E58" s="137">
        <v>0</v>
      </c>
      <c r="F58" s="138">
        <v>0</v>
      </c>
      <c r="G58" s="137">
        <v>0</v>
      </c>
      <c r="H58" s="137">
        <v>0</v>
      </c>
      <c r="I58" s="138">
        <v>0</v>
      </c>
      <c r="J58" s="137">
        <v>0</v>
      </c>
      <c r="K58" s="137">
        <v>0</v>
      </c>
      <c r="L58" s="137">
        <v>0</v>
      </c>
      <c r="M58" s="137">
        <v>0</v>
      </c>
      <c r="N58" s="137">
        <v>0</v>
      </c>
      <c r="O58" s="138">
        <v>0</v>
      </c>
      <c r="P58" s="137">
        <v>0</v>
      </c>
      <c r="Q58" s="137">
        <v>0</v>
      </c>
      <c r="R58" s="138">
        <v>0</v>
      </c>
      <c r="S58" s="137">
        <v>0</v>
      </c>
      <c r="T58" s="138">
        <v>0</v>
      </c>
      <c r="U58" s="138">
        <v>0</v>
      </c>
      <c r="V58" s="137">
        <v>0</v>
      </c>
      <c r="W58" s="138">
        <v>0</v>
      </c>
      <c r="X58" s="137">
        <v>0</v>
      </c>
      <c r="Y58" s="138">
        <v>0</v>
      </c>
      <c r="Z58" s="138">
        <v>0</v>
      </c>
      <c r="AA58" s="137">
        <v>0</v>
      </c>
      <c r="AB58" s="138">
        <v>0</v>
      </c>
      <c r="AC58" s="137">
        <v>0</v>
      </c>
      <c r="AD58" s="137">
        <v>0</v>
      </c>
      <c r="AE58" s="137">
        <v>0</v>
      </c>
      <c r="AF58" s="138">
        <v>0</v>
      </c>
      <c r="AG58" s="137">
        <v>0</v>
      </c>
      <c r="AH58" s="137">
        <v>0</v>
      </c>
      <c r="AI58" s="137">
        <v>0</v>
      </c>
      <c r="AJ58" s="137">
        <v>0</v>
      </c>
      <c r="AK58" s="137">
        <v>0</v>
      </c>
      <c r="AL58" s="137">
        <v>0</v>
      </c>
      <c r="AM58" s="137">
        <v>0</v>
      </c>
      <c r="AN58" s="137">
        <v>0</v>
      </c>
      <c r="AO58" s="137">
        <v>0</v>
      </c>
      <c r="AP58" s="137">
        <v>0</v>
      </c>
      <c r="AQ58" s="137">
        <v>0</v>
      </c>
      <c r="AR58" s="137">
        <v>0</v>
      </c>
      <c r="AS58" s="137">
        <v>0</v>
      </c>
      <c r="AT58" s="138">
        <v>0</v>
      </c>
      <c r="AU58" s="138">
        <v>0</v>
      </c>
      <c r="AV58" s="137">
        <v>0</v>
      </c>
      <c r="AW58" s="137">
        <v>0</v>
      </c>
      <c r="AX58" s="137">
        <v>0</v>
      </c>
      <c r="AY58" s="137">
        <v>0</v>
      </c>
      <c r="AZ58" s="138">
        <v>0</v>
      </c>
      <c r="BA58" s="137">
        <v>0</v>
      </c>
      <c r="BB58" s="137">
        <v>0</v>
      </c>
      <c r="BC58" s="137">
        <v>0</v>
      </c>
      <c r="BD58" s="137">
        <v>0</v>
      </c>
      <c r="BE58" s="137">
        <v>0</v>
      </c>
      <c r="BF58" s="138">
        <v>0</v>
      </c>
      <c r="BG58" s="137">
        <v>0</v>
      </c>
      <c r="BH58" s="138">
        <v>0</v>
      </c>
      <c r="BI58" s="138">
        <v>0</v>
      </c>
      <c r="BJ58" s="138">
        <v>0</v>
      </c>
      <c r="BK58" s="137">
        <v>0</v>
      </c>
      <c r="BL58" s="138">
        <v>126</v>
      </c>
      <c r="BM58" s="137">
        <v>5</v>
      </c>
      <c r="BN58" s="137">
        <v>0</v>
      </c>
      <c r="BO58" s="137">
        <v>0</v>
      </c>
      <c r="BP58" s="138">
        <v>0</v>
      </c>
      <c r="BQ58" s="137">
        <v>0</v>
      </c>
      <c r="BR58" s="138">
        <v>23</v>
      </c>
      <c r="BS58" s="137">
        <v>4</v>
      </c>
      <c r="BT58" s="137">
        <v>9</v>
      </c>
      <c r="BU58" s="138">
        <v>3</v>
      </c>
      <c r="BV58" s="137">
        <v>0</v>
      </c>
      <c r="BW58" s="137">
        <v>2</v>
      </c>
      <c r="BX58" s="137">
        <v>0</v>
      </c>
      <c r="BY58" s="137">
        <v>0</v>
      </c>
      <c r="BZ58" s="137">
        <v>0</v>
      </c>
      <c r="CA58" s="138">
        <v>0</v>
      </c>
      <c r="CB58" s="138">
        <v>0</v>
      </c>
      <c r="CC58" s="138">
        <v>0</v>
      </c>
      <c r="CD58" s="137">
        <v>0</v>
      </c>
      <c r="CE58" s="138">
        <v>0</v>
      </c>
      <c r="CF58" s="138">
        <v>0</v>
      </c>
      <c r="CG58" s="137">
        <v>0</v>
      </c>
      <c r="CH58" s="137">
        <v>0</v>
      </c>
      <c r="CI58" s="138">
        <v>0</v>
      </c>
      <c r="CJ58" s="138">
        <v>0</v>
      </c>
      <c r="CK58" s="137">
        <v>0</v>
      </c>
      <c r="CL58" s="137">
        <v>0</v>
      </c>
      <c r="CM58" s="137">
        <v>0</v>
      </c>
      <c r="CN58" s="137">
        <v>0</v>
      </c>
      <c r="CO58" s="137">
        <v>0</v>
      </c>
      <c r="CP58" s="137">
        <v>0</v>
      </c>
      <c r="CQ58" s="137">
        <v>1</v>
      </c>
      <c r="CR58" s="137">
        <v>0</v>
      </c>
      <c r="CS58" s="137">
        <v>0</v>
      </c>
      <c r="CT58" s="138">
        <v>0</v>
      </c>
      <c r="CU58" s="138">
        <v>0</v>
      </c>
      <c r="CV58" s="137">
        <v>0</v>
      </c>
      <c r="CW58" s="137">
        <v>0</v>
      </c>
      <c r="CX58" s="137">
        <v>0</v>
      </c>
      <c r="CY58" s="137">
        <v>0</v>
      </c>
      <c r="CZ58" s="137">
        <v>0</v>
      </c>
      <c r="DA58" s="137">
        <v>0</v>
      </c>
      <c r="DB58" s="137">
        <v>0</v>
      </c>
      <c r="DC58" s="137">
        <v>0</v>
      </c>
      <c r="DD58" s="137">
        <v>0</v>
      </c>
      <c r="DE58" s="137">
        <v>0</v>
      </c>
      <c r="DF58" s="137">
        <v>0</v>
      </c>
      <c r="DG58" s="137">
        <v>0</v>
      </c>
      <c r="DH58" s="137">
        <v>0</v>
      </c>
      <c r="DI58" s="137">
        <v>0</v>
      </c>
      <c r="DJ58" s="137">
        <v>0</v>
      </c>
      <c r="DK58" s="137">
        <v>0</v>
      </c>
      <c r="DL58" s="137">
        <v>0</v>
      </c>
      <c r="DM58" s="137">
        <v>0</v>
      </c>
      <c r="DN58" s="137">
        <v>0</v>
      </c>
      <c r="DO58" s="137">
        <v>0</v>
      </c>
      <c r="DP58" s="138">
        <v>-26</v>
      </c>
      <c r="DQ58" s="138">
        <v>26</v>
      </c>
      <c r="DR58" s="137">
        <v>0</v>
      </c>
      <c r="DS58" s="137">
        <v>0</v>
      </c>
      <c r="DT58" s="137">
        <v>0</v>
      </c>
      <c r="DU58" s="137">
        <v>0</v>
      </c>
      <c r="DV58" s="137">
        <v>0</v>
      </c>
      <c r="DW58" s="137">
        <v>0</v>
      </c>
      <c r="DX58" s="137">
        <v>0</v>
      </c>
      <c r="DY58" s="137">
        <v>0</v>
      </c>
      <c r="DZ58" s="137">
        <v>0</v>
      </c>
      <c r="EA58" s="137">
        <v>0</v>
      </c>
      <c r="EB58" s="137"/>
    </row>
    <row r="59" spans="1:132" ht="18.600000000000001">
      <c r="A59" s="135" t="s">
        <v>366</v>
      </c>
      <c r="B59" s="136">
        <v>2</v>
      </c>
      <c r="C59" s="138">
        <v>0</v>
      </c>
      <c r="D59" s="137">
        <v>0</v>
      </c>
      <c r="E59" s="137">
        <v>0</v>
      </c>
      <c r="F59" s="138">
        <v>0</v>
      </c>
      <c r="G59" s="138">
        <v>0</v>
      </c>
      <c r="H59" s="137">
        <v>0</v>
      </c>
      <c r="I59" s="138">
        <v>0</v>
      </c>
      <c r="J59" s="137">
        <v>0</v>
      </c>
      <c r="K59" s="137">
        <v>0</v>
      </c>
      <c r="L59" s="137">
        <v>0</v>
      </c>
      <c r="M59" s="137">
        <v>0</v>
      </c>
      <c r="N59" s="137">
        <v>0</v>
      </c>
      <c r="O59" s="137">
        <v>0</v>
      </c>
      <c r="P59" s="137">
        <v>0</v>
      </c>
      <c r="Q59" s="137">
        <v>0</v>
      </c>
      <c r="R59" s="137">
        <v>0</v>
      </c>
      <c r="S59" s="137">
        <v>0</v>
      </c>
      <c r="T59" s="138">
        <v>0</v>
      </c>
      <c r="U59" s="138">
        <v>0</v>
      </c>
      <c r="V59" s="138">
        <v>0</v>
      </c>
      <c r="W59" s="138">
        <v>0</v>
      </c>
      <c r="X59" s="137">
        <v>0</v>
      </c>
      <c r="Y59" s="138">
        <v>0</v>
      </c>
      <c r="Z59" s="137">
        <v>0</v>
      </c>
      <c r="AA59" s="137">
        <v>0</v>
      </c>
      <c r="AB59" s="138">
        <v>0</v>
      </c>
      <c r="AC59" s="137">
        <v>0</v>
      </c>
      <c r="AD59" s="137">
        <v>0</v>
      </c>
      <c r="AE59" s="138">
        <v>0</v>
      </c>
      <c r="AF59" s="138">
        <v>0</v>
      </c>
      <c r="AG59" s="137">
        <v>0</v>
      </c>
      <c r="AH59" s="137">
        <v>0</v>
      </c>
      <c r="AI59" s="137">
        <v>0</v>
      </c>
      <c r="AJ59" s="137">
        <v>0</v>
      </c>
      <c r="AK59" s="138">
        <v>0</v>
      </c>
      <c r="AL59" s="137">
        <v>0</v>
      </c>
      <c r="AM59" s="137">
        <v>0</v>
      </c>
      <c r="AN59" s="138">
        <v>0</v>
      </c>
      <c r="AO59" s="137">
        <v>0</v>
      </c>
      <c r="AP59" s="137">
        <v>0</v>
      </c>
      <c r="AQ59" s="137">
        <v>0</v>
      </c>
      <c r="AR59" s="137">
        <v>0</v>
      </c>
      <c r="AS59" s="137">
        <v>0</v>
      </c>
      <c r="AT59" s="138">
        <v>0</v>
      </c>
      <c r="AU59" s="137">
        <v>0</v>
      </c>
      <c r="AV59" s="137">
        <v>0</v>
      </c>
      <c r="AW59" s="137">
        <v>0</v>
      </c>
      <c r="AX59" s="137">
        <v>0</v>
      </c>
      <c r="AY59" s="137">
        <v>0</v>
      </c>
      <c r="AZ59" s="137">
        <v>0</v>
      </c>
      <c r="BA59" s="137">
        <v>0</v>
      </c>
      <c r="BB59" s="138">
        <v>0</v>
      </c>
      <c r="BC59" s="137">
        <v>0</v>
      </c>
      <c r="BD59" s="138">
        <v>0</v>
      </c>
      <c r="BE59" s="137">
        <v>0</v>
      </c>
      <c r="BF59" s="138">
        <v>0</v>
      </c>
      <c r="BG59" s="138">
        <v>0</v>
      </c>
      <c r="BH59" s="137">
        <v>0</v>
      </c>
      <c r="BI59" s="137">
        <v>0</v>
      </c>
      <c r="BJ59" s="138">
        <v>0</v>
      </c>
      <c r="BK59" s="137">
        <v>0</v>
      </c>
      <c r="BL59" s="137">
        <v>0</v>
      </c>
      <c r="BM59" s="138">
        <v>0</v>
      </c>
      <c r="BN59" s="138">
        <v>0</v>
      </c>
      <c r="BO59" s="138">
        <v>0</v>
      </c>
      <c r="BP59" s="138">
        <v>0</v>
      </c>
      <c r="BQ59" s="138">
        <v>0</v>
      </c>
      <c r="BR59" s="137">
        <v>0</v>
      </c>
      <c r="BS59" s="137">
        <v>0</v>
      </c>
      <c r="BT59" s="138">
        <v>0</v>
      </c>
      <c r="BU59" s="138">
        <v>0</v>
      </c>
      <c r="BV59" s="137">
        <v>0</v>
      </c>
      <c r="BW59" s="137">
        <v>0</v>
      </c>
      <c r="BX59" s="137">
        <v>150</v>
      </c>
      <c r="BY59" s="137">
        <v>0</v>
      </c>
      <c r="BZ59" s="137">
        <v>0</v>
      </c>
      <c r="CA59" s="137">
        <v>5</v>
      </c>
      <c r="CB59" s="137">
        <v>0</v>
      </c>
      <c r="CC59" s="137">
        <v>2</v>
      </c>
      <c r="CD59" s="137">
        <v>0</v>
      </c>
      <c r="CE59" s="137">
        <v>0</v>
      </c>
      <c r="CF59" s="137">
        <v>0</v>
      </c>
      <c r="CG59" s="137">
        <v>2</v>
      </c>
      <c r="CH59" s="138">
        <v>2</v>
      </c>
      <c r="CI59" s="137">
        <v>1</v>
      </c>
      <c r="CJ59" s="138">
        <v>0</v>
      </c>
      <c r="CK59" s="137">
        <v>0</v>
      </c>
      <c r="CL59" s="138">
        <v>0</v>
      </c>
      <c r="CM59" s="137">
        <v>0</v>
      </c>
      <c r="CN59" s="137">
        <v>0</v>
      </c>
      <c r="CO59" s="137">
        <v>0</v>
      </c>
      <c r="CP59" s="137">
        <v>0</v>
      </c>
      <c r="CQ59" s="137">
        <v>0</v>
      </c>
      <c r="CR59" s="137">
        <v>0</v>
      </c>
      <c r="CS59" s="138">
        <v>3</v>
      </c>
      <c r="CT59" s="138">
        <v>0</v>
      </c>
      <c r="CU59" s="138">
        <v>3</v>
      </c>
      <c r="CV59" s="138">
        <v>1</v>
      </c>
      <c r="CW59" s="138">
        <v>1</v>
      </c>
      <c r="CX59" s="137">
        <v>0</v>
      </c>
      <c r="CY59" s="138">
        <v>1</v>
      </c>
      <c r="CZ59" s="137">
        <v>0</v>
      </c>
      <c r="DA59" s="138">
        <v>1</v>
      </c>
      <c r="DB59" s="137">
        <v>0</v>
      </c>
      <c r="DC59" s="137">
        <v>0</v>
      </c>
      <c r="DD59" s="138">
        <v>5</v>
      </c>
      <c r="DE59" s="138">
        <v>2</v>
      </c>
      <c r="DF59" s="137">
        <v>0</v>
      </c>
      <c r="DG59" s="137">
        <v>0</v>
      </c>
      <c r="DH59" s="138">
        <v>2</v>
      </c>
      <c r="DI59" s="137">
        <v>0</v>
      </c>
      <c r="DJ59" s="137">
        <v>0</v>
      </c>
      <c r="DK59" s="138">
        <v>2</v>
      </c>
      <c r="DL59" s="137">
        <v>0</v>
      </c>
      <c r="DM59" s="137">
        <v>0</v>
      </c>
      <c r="DN59" s="137">
        <v>0</v>
      </c>
      <c r="DO59" s="138">
        <v>3</v>
      </c>
      <c r="DP59" s="138">
        <v>-26</v>
      </c>
      <c r="DQ59" s="138">
        <v>26</v>
      </c>
      <c r="DR59" s="137">
        <v>0</v>
      </c>
      <c r="DS59" s="137">
        <v>0</v>
      </c>
      <c r="DT59" s="137">
        <v>0</v>
      </c>
      <c r="DU59" s="138">
        <v>1</v>
      </c>
      <c r="DV59" s="138">
        <v>2</v>
      </c>
      <c r="DW59" s="137">
        <v>0</v>
      </c>
      <c r="DX59" s="137">
        <v>0</v>
      </c>
      <c r="DY59" s="137">
        <v>0</v>
      </c>
      <c r="DZ59" s="137">
        <v>0</v>
      </c>
      <c r="EA59" s="137">
        <v>0</v>
      </c>
      <c r="EB59" s="137"/>
    </row>
    <row r="60" spans="1:132" ht="18.600000000000001">
      <c r="A60" s="135" t="s">
        <v>367</v>
      </c>
      <c r="B60" s="136">
        <v>2</v>
      </c>
      <c r="C60" s="138">
        <v>0</v>
      </c>
      <c r="D60" s="137">
        <v>0</v>
      </c>
      <c r="E60" s="138">
        <v>0</v>
      </c>
      <c r="F60" s="138">
        <v>0</v>
      </c>
      <c r="G60" s="137">
        <v>0</v>
      </c>
      <c r="H60" s="137">
        <v>0</v>
      </c>
      <c r="I60" s="138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  <c r="P60" s="137">
        <v>0</v>
      </c>
      <c r="Q60" s="137">
        <v>0</v>
      </c>
      <c r="R60" s="137">
        <v>0</v>
      </c>
      <c r="S60" s="137">
        <v>0</v>
      </c>
      <c r="T60" s="138">
        <v>0</v>
      </c>
      <c r="U60" s="138">
        <v>0</v>
      </c>
      <c r="V60" s="138">
        <v>0</v>
      </c>
      <c r="W60" s="138">
        <v>0</v>
      </c>
      <c r="X60" s="137">
        <v>0</v>
      </c>
      <c r="Y60" s="137">
        <v>0</v>
      </c>
      <c r="Z60" s="137">
        <v>0</v>
      </c>
      <c r="AA60" s="137">
        <v>0</v>
      </c>
      <c r="AB60" s="138">
        <v>0</v>
      </c>
      <c r="AC60" s="137">
        <v>0</v>
      </c>
      <c r="AD60" s="137">
        <v>0</v>
      </c>
      <c r="AE60" s="137">
        <v>0</v>
      </c>
      <c r="AF60" s="138">
        <v>0</v>
      </c>
      <c r="AG60" s="137">
        <v>0</v>
      </c>
      <c r="AH60" s="137">
        <v>0</v>
      </c>
      <c r="AI60" s="137">
        <v>0</v>
      </c>
      <c r="AJ60" s="137">
        <v>0</v>
      </c>
      <c r="AK60" s="137">
        <v>0</v>
      </c>
      <c r="AL60" s="137">
        <v>0</v>
      </c>
      <c r="AM60" s="138">
        <v>0</v>
      </c>
      <c r="AN60" s="137">
        <v>0</v>
      </c>
      <c r="AO60" s="137">
        <v>0</v>
      </c>
      <c r="AP60" s="137">
        <v>0</v>
      </c>
      <c r="AQ60" s="137">
        <v>0</v>
      </c>
      <c r="AR60" s="137">
        <v>0</v>
      </c>
      <c r="AS60" s="137">
        <v>0</v>
      </c>
      <c r="AT60" s="138">
        <v>0</v>
      </c>
      <c r="AU60" s="138">
        <v>0</v>
      </c>
      <c r="AV60" s="138">
        <v>0</v>
      </c>
      <c r="AW60" s="137">
        <v>0</v>
      </c>
      <c r="AX60" s="137">
        <v>0</v>
      </c>
      <c r="AY60" s="137">
        <v>0</v>
      </c>
      <c r="AZ60" s="137">
        <v>0</v>
      </c>
      <c r="BA60" s="137">
        <v>0</v>
      </c>
      <c r="BB60" s="138">
        <v>0</v>
      </c>
      <c r="BC60" s="137">
        <v>0</v>
      </c>
      <c r="BD60" s="138">
        <v>0</v>
      </c>
      <c r="BE60" s="137">
        <v>0</v>
      </c>
      <c r="BF60" s="138">
        <v>0</v>
      </c>
      <c r="BG60" s="138">
        <v>0</v>
      </c>
      <c r="BH60" s="138">
        <v>0</v>
      </c>
      <c r="BI60" s="137">
        <v>0</v>
      </c>
      <c r="BJ60" s="138">
        <v>0</v>
      </c>
      <c r="BK60" s="138">
        <v>0</v>
      </c>
      <c r="BL60" s="137">
        <v>0</v>
      </c>
      <c r="BM60" s="138">
        <v>0</v>
      </c>
      <c r="BN60" s="137">
        <v>0</v>
      </c>
      <c r="BO60" s="137">
        <v>0</v>
      </c>
      <c r="BP60" s="138">
        <v>0</v>
      </c>
      <c r="BQ60" s="138">
        <v>0</v>
      </c>
      <c r="BR60" s="138">
        <v>0</v>
      </c>
      <c r="BS60" s="138">
        <v>0</v>
      </c>
      <c r="BT60" s="138">
        <v>0</v>
      </c>
      <c r="BU60" s="138">
        <v>0</v>
      </c>
      <c r="BV60" s="137">
        <v>0</v>
      </c>
      <c r="BW60" s="137">
        <v>0</v>
      </c>
      <c r="BX60" s="137">
        <v>135</v>
      </c>
      <c r="BY60" s="137">
        <v>0</v>
      </c>
      <c r="BZ60" s="137">
        <v>5</v>
      </c>
      <c r="CA60" s="138">
        <v>0</v>
      </c>
      <c r="CB60" s="137">
        <v>0</v>
      </c>
      <c r="CC60" s="138">
        <v>0</v>
      </c>
      <c r="CD60" s="138">
        <v>0</v>
      </c>
      <c r="CE60" s="138">
        <v>1</v>
      </c>
      <c r="CF60" s="137">
        <v>1</v>
      </c>
      <c r="CG60" s="137">
        <v>0</v>
      </c>
      <c r="CH60" s="137">
        <v>0</v>
      </c>
      <c r="CI60" s="137">
        <v>-23</v>
      </c>
      <c r="CJ60" s="138">
        <v>23</v>
      </c>
      <c r="CK60" s="137">
        <v>0</v>
      </c>
      <c r="CL60" s="137">
        <v>2</v>
      </c>
      <c r="CM60" s="137">
        <v>1</v>
      </c>
      <c r="CN60" s="137">
        <v>1</v>
      </c>
      <c r="CO60" s="137">
        <v>0</v>
      </c>
      <c r="CP60" s="137">
        <v>0</v>
      </c>
      <c r="CQ60" s="138">
        <v>1</v>
      </c>
      <c r="CR60" s="137">
        <v>1</v>
      </c>
      <c r="CS60" s="137">
        <v>0</v>
      </c>
      <c r="CT60" s="137">
        <v>0</v>
      </c>
      <c r="CU60" s="137">
        <v>0</v>
      </c>
      <c r="CV60" s="138">
        <v>2</v>
      </c>
      <c r="CW60" s="137">
        <v>0</v>
      </c>
      <c r="CX60" s="137">
        <v>0</v>
      </c>
      <c r="CY60" s="138">
        <v>1</v>
      </c>
      <c r="CZ60" s="137">
        <v>0</v>
      </c>
      <c r="DA60" s="137">
        <v>0</v>
      </c>
      <c r="DB60" s="137">
        <v>0</v>
      </c>
      <c r="DC60" s="137">
        <v>0</v>
      </c>
      <c r="DD60" s="137">
        <v>0</v>
      </c>
      <c r="DE60" s="138">
        <v>1</v>
      </c>
      <c r="DF60" s="138">
        <v>1</v>
      </c>
      <c r="DG60" s="137">
        <v>0</v>
      </c>
      <c r="DH60" s="138">
        <v>1</v>
      </c>
      <c r="DI60" s="137">
        <v>0</v>
      </c>
      <c r="DJ60" s="137">
        <v>0</v>
      </c>
      <c r="DK60" s="138">
        <v>1</v>
      </c>
      <c r="DL60" s="137">
        <v>0</v>
      </c>
      <c r="DM60" s="138">
        <v>3</v>
      </c>
      <c r="DN60" s="137">
        <v>0</v>
      </c>
      <c r="DO60" s="137">
        <v>0</v>
      </c>
      <c r="DP60" s="138">
        <v>-23</v>
      </c>
      <c r="DQ60" s="138">
        <v>23</v>
      </c>
      <c r="DR60" s="137">
        <v>0</v>
      </c>
      <c r="DS60" s="137">
        <v>0</v>
      </c>
      <c r="DT60" s="137">
        <v>0</v>
      </c>
      <c r="DU60" s="137">
        <v>0</v>
      </c>
      <c r="DV60" s="137">
        <v>0</v>
      </c>
      <c r="DW60" s="137">
        <v>0</v>
      </c>
      <c r="DX60" s="138">
        <v>3</v>
      </c>
      <c r="DY60" s="138">
        <v>5</v>
      </c>
      <c r="DZ60" s="138">
        <v>1</v>
      </c>
      <c r="EA60" s="137">
        <v>0</v>
      </c>
      <c r="EB60" s="137"/>
    </row>
    <row r="61" spans="1:132" ht="18.600000000000001">
      <c r="A61" s="135" t="s">
        <v>368</v>
      </c>
      <c r="B61" s="136">
        <v>3</v>
      </c>
      <c r="C61" s="138">
        <v>0</v>
      </c>
      <c r="D61" s="137">
        <v>0</v>
      </c>
      <c r="E61" s="137">
        <v>0</v>
      </c>
      <c r="F61" s="137">
        <v>0</v>
      </c>
      <c r="G61" s="137">
        <v>0</v>
      </c>
      <c r="H61" s="137">
        <v>0</v>
      </c>
      <c r="I61" s="138">
        <v>0</v>
      </c>
      <c r="J61" s="138">
        <v>0</v>
      </c>
      <c r="K61" s="138">
        <v>0</v>
      </c>
      <c r="L61" s="138">
        <v>0</v>
      </c>
      <c r="M61" s="138">
        <v>0</v>
      </c>
      <c r="N61" s="137">
        <v>0</v>
      </c>
      <c r="O61" s="138">
        <v>0</v>
      </c>
      <c r="P61" s="137">
        <v>0</v>
      </c>
      <c r="Q61" s="137">
        <v>0</v>
      </c>
      <c r="R61" s="138">
        <v>0</v>
      </c>
      <c r="S61" s="137">
        <v>0</v>
      </c>
      <c r="T61" s="137">
        <v>0</v>
      </c>
      <c r="U61" s="137">
        <v>0</v>
      </c>
      <c r="V61" s="138">
        <v>0</v>
      </c>
      <c r="W61" s="138">
        <v>0</v>
      </c>
      <c r="X61" s="137">
        <v>0</v>
      </c>
      <c r="Y61" s="138">
        <v>0</v>
      </c>
      <c r="Z61" s="137">
        <v>0</v>
      </c>
      <c r="AA61" s="137">
        <v>0</v>
      </c>
      <c r="AB61" s="138">
        <v>0</v>
      </c>
      <c r="AC61" s="137">
        <v>0</v>
      </c>
      <c r="AD61" s="137">
        <v>0</v>
      </c>
      <c r="AE61" s="137">
        <v>0</v>
      </c>
      <c r="AF61" s="138">
        <v>0</v>
      </c>
      <c r="AG61" s="137">
        <v>0</v>
      </c>
      <c r="AH61" s="138">
        <v>0</v>
      </c>
      <c r="AI61" s="137">
        <v>0</v>
      </c>
      <c r="AJ61" s="137">
        <v>0</v>
      </c>
      <c r="AK61" s="137">
        <v>0</v>
      </c>
      <c r="AL61" s="137">
        <v>0</v>
      </c>
      <c r="AM61" s="138">
        <v>0</v>
      </c>
      <c r="AN61" s="137">
        <v>0</v>
      </c>
      <c r="AO61" s="137">
        <v>0</v>
      </c>
      <c r="AP61" s="137">
        <v>0</v>
      </c>
      <c r="AQ61" s="137">
        <v>0</v>
      </c>
      <c r="AR61" s="137">
        <v>0</v>
      </c>
      <c r="AS61" s="137">
        <v>0</v>
      </c>
      <c r="AT61" s="137">
        <v>0</v>
      </c>
      <c r="AU61" s="137">
        <v>0</v>
      </c>
      <c r="AV61" s="137">
        <v>0</v>
      </c>
      <c r="AW61" s="138">
        <v>0</v>
      </c>
      <c r="AX61" s="138">
        <v>0</v>
      </c>
      <c r="AY61" s="137">
        <v>0</v>
      </c>
      <c r="AZ61" s="137">
        <v>0</v>
      </c>
      <c r="BA61" s="138">
        <v>0</v>
      </c>
      <c r="BB61" s="138">
        <v>0</v>
      </c>
      <c r="BC61" s="137">
        <v>0</v>
      </c>
      <c r="BD61" s="138">
        <v>0</v>
      </c>
      <c r="BE61" s="137">
        <v>0</v>
      </c>
      <c r="BF61" s="138">
        <v>0</v>
      </c>
      <c r="BG61" s="138">
        <v>0</v>
      </c>
      <c r="BH61" s="138">
        <v>0</v>
      </c>
      <c r="BI61" s="138">
        <v>0</v>
      </c>
      <c r="BJ61" s="138">
        <v>0</v>
      </c>
      <c r="BK61" s="138">
        <v>0</v>
      </c>
      <c r="BL61" s="137">
        <v>0</v>
      </c>
      <c r="BM61" s="138">
        <v>0</v>
      </c>
      <c r="BN61" s="137">
        <v>0</v>
      </c>
      <c r="BO61" s="137">
        <v>0</v>
      </c>
      <c r="BP61" s="137">
        <v>0</v>
      </c>
      <c r="BQ61" s="138">
        <v>0</v>
      </c>
      <c r="BR61" s="138">
        <v>0</v>
      </c>
      <c r="BS61" s="138">
        <v>0</v>
      </c>
      <c r="BT61" s="138">
        <v>0</v>
      </c>
      <c r="BU61" s="138">
        <v>0</v>
      </c>
      <c r="BV61" s="137">
        <v>0</v>
      </c>
      <c r="BW61" s="137">
        <v>0</v>
      </c>
      <c r="BX61" s="137">
        <v>0</v>
      </c>
      <c r="BY61" s="137">
        <v>0</v>
      </c>
      <c r="BZ61" s="137">
        <v>0</v>
      </c>
      <c r="CA61" s="137">
        <v>0</v>
      </c>
      <c r="CB61" s="137">
        <v>0</v>
      </c>
      <c r="CC61" s="137">
        <v>0</v>
      </c>
      <c r="CD61" s="137">
        <v>0</v>
      </c>
      <c r="CE61" s="137">
        <v>0</v>
      </c>
      <c r="CF61" s="138">
        <v>217</v>
      </c>
      <c r="CG61" s="138">
        <v>3</v>
      </c>
      <c r="CH61" s="138">
        <v>0</v>
      </c>
      <c r="CI61" s="138">
        <v>3</v>
      </c>
      <c r="CJ61" s="138">
        <v>42</v>
      </c>
      <c r="CK61" s="137">
        <v>0</v>
      </c>
      <c r="CL61" s="137">
        <v>0</v>
      </c>
      <c r="CM61" s="138">
        <v>1</v>
      </c>
      <c r="CN61" s="137">
        <v>2</v>
      </c>
      <c r="CO61" s="137">
        <v>0</v>
      </c>
      <c r="CP61" s="137">
        <v>0</v>
      </c>
      <c r="CQ61" s="137">
        <v>5</v>
      </c>
      <c r="CR61" s="137">
        <v>1</v>
      </c>
      <c r="CS61" s="138">
        <v>8</v>
      </c>
      <c r="CT61" s="137">
        <v>0</v>
      </c>
      <c r="CU61" s="138">
        <v>1</v>
      </c>
      <c r="CV61" s="138">
        <v>5</v>
      </c>
      <c r="CW61" s="138">
        <v>2</v>
      </c>
      <c r="CX61" s="137">
        <v>0</v>
      </c>
      <c r="CY61" s="138">
        <v>5</v>
      </c>
      <c r="CZ61" s="137">
        <v>0</v>
      </c>
      <c r="DA61" s="137">
        <v>0</v>
      </c>
      <c r="DB61" s="137">
        <v>0</v>
      </c>
      <c r="DC61" s="138">
        <v>2</v>
      </c>
      <c r="DD61" s="137">
        <v>0</v>
      </c>
      <c r="DE61" s="137">
        <v>0</v>
      </c>
      <c r="DF61" s="137">
        <v>0</v>
      </c>
      <c r="DG61" s="137">
        <v>0</v>
      </c>
      <c r="DH61" s="138">
        <v>5</v>
      </c>
      <c r="DI61" s="137">
        <v>0</v>
      </c>
      <c r="DJ61" s="137">
        <v>0</v>
      </c>
      <c r="DK61" s="137">
        <v>0</v>
      </c>
      <c r="DL61" s="137">
        <v>0</v>
      </c>
      <c r="DM61" s="138">
        <v>1</v>
      </c>
      <c r="DN61" s="137">
        <v>0</v>
      </c>
      <c r="DO61" s="137">
        <v>0</v>
      </c>
      <c r="DP61" s="137">
        <v>0</v>
      </c>
      <c r="DQ61" s="137">
        <v>0</v>
      </c>
      <c r="DR61" s="137">
        <v>0</v>
      </c>
      <c r="DS61" s="137">
        <v>0</v>
      </c>
      <c r="DT61" s="137">
        <v>0</v>
      </c>
      <c r="DU61" s="137">
        <v>0</v>
      </c>
      <c r="DV61" s="137">
        <v>0</v>
      </c>
      <c r="DW61" s="137">
        <v>0</v>
      </c>
      <c r="DX61" s="137">
        <v>0</v>
      </c>
      <c r="DY61" s="137">
        <v>0</v>
      </c>
      <c r="DZ61" s="137">
        <v>0</v>
      </c>
      <c r="EA61" s="137">
        <v>0</v>
      </c>
      <c r="EB61" s="137"/>
    </row>
    <row r="62" spans="1:132" ht="18.600000000000001">
      <c r="A62" s="135" t="s">
        <v>369</v>
      </c>
      <c r="B62" s="136">
        <v>3</v>
      </c>
      <c r="C62" s="137">
        <v>0</v>
      </c>
      <c r="D62" s="137">
        <v>0</v>
      </c>
      <c r="E62" s="137">
        <v>0</v>
      </c>
      <c r="F62" s="138">
        <v>0</v>
      </c>
      <c r="G62" s="138">
        <v>0</v>
      </c>
      <c r="H62" s="137">
        <v>0</v>
      </c>
      <c r="I62" s="138">
        <v>0</v>
      </c>
      <c r="J62" s="138">
        <v>0</v>
      </c>
      <c r="K62" s="138">
        <v>0</v>
      </c>
      <c r="L62" s="138">
        <v>0</v>
      </c>
      <c r="M62" s="138">
        <v>0</v>
      </c>
      <c r="N62" s="138">
        <v>0</v>
      </c>
      <c r="O62" s="138">
        <v>0</v>
      </c>
      <c r="P62" s="137">
        <v>0</v>
      </c>
      <c r="Q62" s="138">
        <v>0</v>
      </c>
      <c r="R62" s="137">
        <v>0</v>
      </c>
      <c r="S62" s="137">
        <v>0</v>
      </c>
      <c r="T62" s="138">
        <v>0</v>
      </c>
      <c r="U62" s="138">
        <v>0</v>
      </c>
      <c r="V62" s="138">
        <v>0</v>
      </c>
      <c r="W62" s="138">
        <v>0</v>
      </c>
      <c r="X62" s="137">
        <v>0</v>
      </c>
      <c r="Y62" s="138">
        <v>0</v>
      </c>
      <c r="Z62" s="138">
        <v>0</v>
      </c>
      <c r="AA62" s="137">
        <v>0</v>
      </c>
      <c r="AB62" s="138">
        <v>0</v>
      </c>
      <c r="AC62" s="137">
        <v>0</v>
      </c>
      <c r="AD62" s="137">
        <v>0</v>
      </c>
      <c r="AE62" s="138">
        <v>0</v>
      </c>
      <c r="AF62" s="138">
        <v>0</v>
      </c>
      <c r="AG62" s="137">
        <v>0</v>
      </c>
      <c r="AH62" s="137">
        <v>0</v>
      </c>
      <c r="AI62" s="137">
        <v>0</v>
      </c>
      <c r="AJ62" s="137">
        <v>0</v>
      </c>
      <c r="AK62" s="138">
        <v>0</v>
      </c>
      <c r="AL62" s="137">
        <v>0</v>
      </c>
      <c r="AM62" s="138">
        <v>0</v>
      </c>
      <c r="AN62" s="137">
        <v>0</v>
      </c>
      <c r="AO62" s="137">
        <v>0</v>
      </c>
      <c r="AP62" s="138">
        <v>0</v>
      </c>
      <c r="AQ62" s="137">
        <v>0</v>
      </c>
      <c r="AR62" s="137">
        <v>0</v>
      </c>
      <c r="AS62" s="137">
        <v>0</v>
      </c>
      <c r="AT62" s="138">
        <v>0</v>
      </c>
      <c r="AU62" s="138">
        <v>0</v>
      </c>
      <c r="AV62" s="137">
        <v>0</v>
      </c>
      <c r="AW62" s="137">
        <v>0</v>
      </c>
      <c r="AX62" s="138">
        <v>0</v>
      </c>
      <c r="AY62" s="137">
        <v>0</v>
      </c>
      <c r="AZ62" s="137">
        <v>0</v>
      </c>
      <c r="BA62" s="137">
        <v>0</v>
      </c>
      <c r="BB62" s="138">
        <v>0</v>
      </c>
      <c r="BC62" s="137">
        <v>0</v>
      </c>
      <c r="BD62" s="138">
        <v>0</v>
      </c>
      <c r="BE62" s="138">
        <v>0</v>
      </c>
      <c r="BF62" s="137">
        <v>0</v>
      </c>
      <c r="BG62" s="138">
        <v>0</v>
      </c>
      <c r="BH62" s="138">
        <v>0</v>
      </c>
      <c r="BI62" s="138">
        <v>0</v>
      </c>
      <c r="BJ62" s="138">
        <v>0</v>
      </c>
      <c r="BK62" s="137">
        <v>0</v>
      </c>
      <c r="BL62" s="137">
        <v>0</v>
      </c>
      <c r="BM62" s="138">
        <v>0</v>
      </c>
      <c r="BN62" s="137">
        <v>0</v>
      </c>
      <c r="BO62" s="137">
        <v>0</v>
      </c>
      <c r="BP62" s="137">
        <v>0</v>
      </c>
      <c r="BQ62" s="137">
        <v>0</v>
      </c>
      <c r="BR62" s="138">
        <v>0</v>
      </c>
      <c r="BS62" s="137">
        <v>0</v>
      </c>
      <c r="BT62" s="137">
        <v>0</v>
      </c>
      <c r="BU62" s="138">
        <v>0</v>
      </c>
      <c r="BV62" s="137">
        <v>0</v>
      </c>
      <c r="BW62" s="137">
        <v>0</v>
      </c>
      <c r="BX62" s="137">
        <v>0</v>
      </c>
      <c r="BY62" s="138">
        <v>0</v>
      </c>
      <c r="BZ62" s="138">
        <v>0</v>
      </c>
      <c r="CA62" s="137">
        <v>0</v>
      </c>
      <c r="CB62" s="137">
        <v>0</v>
      </c>
      <c r="CC62" s="137">
        <v>0</v>
      </c>
      <c r="CD62" s="137">
        <v>0</v>
      </c>
      <c r="CE62" s="137">
        <v>0</v>
      </c>
      <c r="CF62" s="137">
        <v>205</v>
      </c>
      <c r="CG62" s="137">
        <v>0</v>
      </c>
      <c r="CH62" s="137">
        <v>0</v>
      </c>
      <c r="CI62" s="138">
        <v>0</v>
      </c>
      <c r="CJ62" s="137">
        <v>4</v>
      </c>
      <c r="CK62" s="137">
        <v>0</v>
      </c>
      <c r="CL62" s="138">
        <v>3</v>
      </c>
      <c r="CM62" s="137">
        <v>0</v>
      </c>
      <c r="CN62" s="137">
        <v>0</v>
      </c>
      <c r="CO62" s="137">
        <v>1</v>
      </c>
      <c r="CP62" s="137">
        <v>0</v>
      </c>
      <c r="CQ62" s="138">
        <v>4</v>
      </c>
      <c r="CR62" s="138">
        <v>0</v>
      </c>
      <c r="CS62" s="137">
        <v>0</v>
      </c>
      <c r="CT62" s="137">
        <v>1</v>
      </c>
      <c r="CU62" s="137">
        <v>0</v>
      </c>
      <c r="CV62" s="138">
        <v>1</v>
      </c>
      <c r="CW62" s="137">
        <v>0</v>
      </c>
      <c r="CX62" s="137">
        <v>0</v>
      </c>
      <c r="CY62" s="138">
        <v>4</v>
      </c>
      <c r="CZ62" s="137">
        <v>0</v>
      </c>
      <c r="DA62" s="138">
        <v>4</v>
      </c>
      <c r="DB62" s="138">
        <v>20</v>
      </c>
      <c r="DC62" s="138">
        <v>3</v>
      </c>
      <c r="DD62" s="138">
        <v>1</v>
      </c>
      <c r="DE62" s="137">
        <v>0</v>
      </c>
      <c r="DF62" s="138">
        <v>2</v>
      </c>
      <c r="DG62" s="138">
        <v>4</v>
      </c>
      <c r="DH62" s="138">
        <v>4</v>
      </c>
      <c r="DI62" s="137">
        <v>0</v>
      </c>
      <c r="DJ62" s="137">
        <v>0</v>
      </c>
      <c r="DK62" s="137">
        <v>0</v>
      </c>
      <c r="DL62" s="138">
        <v>3</v>
      </c>
      <c r="DM62" s="137">
        <v>0</v>
      </c>
      <c r="DN62" s="137">
        <v>0</v>
      </c>
      <c r="DO62" s="137">
        <v>0</v>
      </c>
      <c r="DP62" s="138">
        <v>9</v>
      </c>
      <c r="DQ62" s="137">
        <v>0</v>
      </c>
      <c r="DR62" s="137">
        <v>0</v>
      </c>
      <c r="DS62" s="137">
        <v>0</v>
      </c>
      <c r="DT62" s="137">
        <v>0</v>
      </c>
      <c r="DU62" s="137">
        <v>0</v>
      </c>
      <c r="DV62" s="137">
        <v>0</v>
      </c>
      <c r="DW62" s="137">
        <v>0</v>
      </c>
      <c r="DX62" s="137">
        <v>0</v>
      </c>
      <c r="DY62" s="138">
        <v>3</v>
      </c>
      <c r="DZ62" s="138">
        <v>2</v>
      </c>
      <c r="EA62" s="137">
        <v>0</v>
      </c>
      <c r="EB62" s="137"/>
    </row>
    <row r="63" spans="1:132" ht="18.600000000000001">
      <c r="A63" s="135" t="s">
        <v>370</v>
      </c>
      <c r="B63" s="136">
        <v>2</v>
      </c>
      <c r="C63" s="138">
        <v>0</v>
      </c>
      <c r="D63" s="137">
        <v>0</v>
      </c>
      <c r="E63" s="137">
        <v>0</v>
      </c>
      <c r="F63" s="138">
        <v>0</v>
      </c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>
        <v>0</v>
      </c>
      <c r="N63" s="137">
        <v>0</v>
      </c>
      <c r="O63" s="137">
        <v>0</v>
      </c>
      <c r="P63" s="137">
        <v>0</v>
      </c>
      <c r="Q63" s="137">
        <v>0</v>
      </c>
      <c r="R63" s="137">
        <v>0</v>
      </c>
      <c r="S63" s="137">
        <v>0</v>
      </c>
      <c r="T63" s="138">
        <v>0</v>
      </c>
      <c r="U63" s="137">
        <v>0</v>
      </c>
      <c r="V63" s="137">
        <v>0</v>
      </c>
      <c r="W63" s="137">
        <v>0</v>
      </c>
      <c r="X63" s="137">
        <v>0</v>
      </c>
      <c r="Y63" s="137">
        <v>0</v>
      </c>
      <c r="Z63" s="137">
        <v>0</v>
      </c>
      <c r="AA63" s="137">
        <v>0</v>
      </c>
      <c r="AB63" s="138">
        <v>0</v>
      </c>
      <c r="AC63" s="137">
        <v>0</v>
      </c>
      <c r="AD63" s="137">
        <v>0</v>
      </c>
      <c r="AE63" s="137">
        <v>0</v>
      </c>
      <c r="AF63" s="137">
        <v>0</v>
      </c>
      <c r="AG63" s="137">
        <v>0</v>
      </c>
      <c r="AH63" s="137">
        <v>0</v>
      </c>
      <c r="AI63" s="137">
        <v>0</v>
      </c>
      <c r="AJ63" s="137">
        <v>0</v>
      </c>
      <c r="AK63" s="137">
        <v>0</v>
      </c>
      <c r="AL63" s="137">
        <v>0</v>
      </c>
      <c r="AM63" s="137">
        <v>0</v>
      </c>
      <c r="AN63" s="137">
        <v>0</v>
      </c>
      <c r="AO63" s="137">
        <v>0</v>
      </c>
      <c r="AP63" s="137">
        <v>0</v>
      </c>
      <c r="AQ63" s="137">
        <v>0</v>
      </c>
      <c r="AR63" s="137">
        <v>0</v>
      </c>
      <c r="AS63" s="137">
        <v>0</v>
      </c>
      <c r="AT63" s="138">
        <v>0</v>
      </c>
      <c r="AU63" s="137">
        <v>0</v>
      </c>
      <c r="AV63" s="137">
        <v>0</v>
      </c>
      <c r="AW63" s="138">
        <v>0</v>
      </c>
      <c r="AX63" s="137">
        <v>0</v>
      </c>
      <c r="AY63" s="138">
        <v>0</v>
      </c>
      <c r="AZ63" s="137">
        <v>0</v>
      </c>
      <c r="BA63" s="137">
        <v>0</v>
      </c>
      <c r="BB63" s="137">
        <v>0</v>
      </c>
      <c r="BC63" s="137">
        <v>0</v>
      </c>
      <c r="BD63" s="138">
        <v>0</v>
      </c>
      <c r="BE63" s="137">
        <v>0</v>
      </c>
      <c r="BF63" s="138">
        <v>0</v>
      </c>
      <c r="BG63" s="138">
        <v>0</v>
      </c>
      <c r="BH63" s="138">
        <v>0</v>
      </c>
      <c r="BI63" s="137">
        <v>0</v>
      </c>
      <c r="BJ63" s="138">
        <v>0</v>
      </c>
      <c r="BK63" s="138">
        <v>0</v>
      </c>
      <c r="BL63" s="137">
        <v>0</v>
      </c>
      <c r="BM63" s="138">
        <v>0</v>
      </c>
      <c r="BN63" s="137">
        <v>0</v>
      </c>
      <c r="BO63" s="137">
        <v>0</v>
      </c>
      <c r="BP63" s="138">
        <v>0</v>
      </c>
      <c r="BQ63" s="138">
        <v>0</v>
      </c>
      <c r="BR63" s="138">
        <v>0</v>
      </c>
      <c r="BS63" s="138">
        <v>0</v>
      </c>
      <c r="BT63" s="138">
        <v>0</v>
      </c>
      <c r="BU63" s="138">
        <v>0</v>
      </c>
      <c r="BV63" s="137">
        <v>0</v>
      </c>
      <c r="BW63" s="137">
        <v>0</v>
      </c>
      <c r="BX63" s="137">
        <v>0</v>
      </c>
      <c r="BY63" s="137">
        <v>0</v>
      </c>
      <c r="BZ63" s="137">
        <v>0</v>
      </c>
      <c r="CA63" s="137">
        <v>0</v>
      </c>
      <c r="CB63" s="137">
        <v>0</v>
      </c>
      <c r="CC63" s="137">
        <v>0</v>
      </c>
      <c r="CD63" s="137">
        <v>0</v>
      </c>
      <c r="CE63" s="137">
        <v>0</v>
      </c>
      <c r="CF63" s="138">
        <v>195</v>
      </c>
      <c r="CG63" s="138">
        <v>0</v>
      </c>
      <c r="CH63" s="138">
        <v>0</v>
      </c>
      <c r="CI63" s="137">
        <v>1</v>
      </c>
      <c r="CJ63" s="137">
        <v>0</v>
      </c>
      <c r="CK63" s="137">
        <v>0</v>
      </c>
      <c r="CL63" s="137">
        <v>0</v>
      </c>
      <c r="CM63" s="137">
        <v>0</v>
      </c>
      <c r="CN63" s="137">
        <v>0</v>
      </c>
      <c r="CO63" s="137">
        <v>0</v>
      </c>
      <c r="CP63" s="137">
        <v>0</v>
      </c>
      <c r="CQ63" s="138">
        <v>0</v>
      </c>
      <c r="CR63" s="138">
        <v>0</v>
      </c>
      <c r="CS63" s="138">
        <v>0</v>
      </c>
      <c r="CT63" s="137">
        <v>0</v>
      </c>
      <c r="CU63" s="138">
        <v>0</v>
      </c>
      <c r="CV63" s="137">
        <v>0</v>
      </c>
      <c r="CW63" s="137">
        <v>0</v>
      </c>
      <c r="CX63" s="137">
        <v>0</v>
      </c>
      <c r="CY63" s="137">
        <v>0</v>
      </c>
      <c r="CZ63" s="137">
        <v>0</v>
      </c>
      <c r="DA63" s="137">
        <v>0</v>
      </c>
      <c r="DB63" s="137">
        <v>0</v>
      </c>
      <c r="DC63" s="137">
        <v>0</v>
      </c>
      <c r="DD63" s="137">
        <v>0</v>
      </c>
      <c r="DE63" s="137">
        <v>0</v>
      </c>
      <c r="DF63" s="137">
        <v>0</v>
      </c>
      <c r="DG63" s="137">
        <v>0</v>
      </c>
      <c r="DH63" s="137">
        <v>0</v>
      </c>
      <c r="DI63" s="137">
        <v>0</v>
      </c>
      <c r="DJ63" s="137">
        <v>0</v>
      </c>
      <c r="DK63" s="137">
        <v>0</v>
      </c>
      <c r="DL63" s="137">
        <v>0</v>
      </c>
      <c r="DM63" s="137">
        <v>0</v>
      </c>
      <c r="DN63" s="137">
        <v>0</v>
      </c>
      <c r="DO63" s="137">
        <v>0</v>
      </c>
      <c r="DP63" s="138">
        <v>-26</v>
      </c>
      <c r="DQ63" s="138">
        <v>26</v>
      </c>
      <c r="DR63" s="137">
        <v>0</v>
      </c>
      <c r="DS63" s="137">
        <v>0</v>
      </c>
      <c r="DT63" s="137">
        <v>0</v>
      </c>
      <c r="DU63" s="137">
        <v>0</v>
      </c>
      <c r="DV63" s="137">
        <v>0</v>
      </c>
      <c r="DW63" s="137">
        <v>0</v>
      </c>
      <c r="DX63" s="137">
        <v>0</v>
      </c>
      <c r="DY63" s="137">
        <v>0</v>
      </c>
      <c r="DZ63" s="137">
        <v>0</v>
      </c>
      <c r="EA63" s="137">
        <v>0</v>
      </c>
      <c r="EB63" s="137"/>
    </row>
    <row r="64" spans="1:132" ht="18.600000000000001">
      <c r="A64" s="135" t="s">
        <v>371</v>
      </c>
      <c r="B64" s="136">
        <v>3</v>
      </c>
      <c r="C64" s="138">
        <v>0</v>
      </c>
      <c r="D64" s="137">
        <v>0</v>
      </c>
      <c r="E64" s="137">
        <v>0</v>
      </c>
      <c r="F64" s="138">
        <v>0</v>
      </c>
      <c r="G64" s="138">
        <v>0</v>
      </c>
      <c r="H64" s="137">
        <v>0</v>
      </c>
      <c r="I64" s="138">
        <v>0</v>
      </c>
      <c r="J64" s="138">
        <v>0</v>
      </c>
      <c r="K64" s="138">
        <v>0</v>
      </c>
      <c r="L64" s="138">
        <v>0</v>
      </c>
      <c r="M64" s="137">
        <v>0</v>
      </c>
      <c r="N64" s="137">
        <v>0</v>
      </c>
      <c r="O64" s="138">
        <v>0</v>
      </c>
      <c r="P64" s="138">
        <v>0</v>
      </c>
      <c r="Q64" s="137">
        <v>0</v>
      </c>
      <c r="R64" s="137">
        <v>0</v>
      </c>
      <c r="S64" s="137">
        <v>0</v>
      </c>
      <c r="T64" s="137">
        <v>0</v>
      </c>
      <c r="U64" s="137">
        <v>0</v>
      </c>
      <c r="V64" s="138">
        <v>0</v>
      </c>
      <c r="W64" s="138">
        <v>0</v>
      </c>
      <c r="X64" s="137">
        <v>0</v>
      </c>
      <c r="Y64" s="137">
        <v>0</v>
      </c>
      <c r="Z64" s="138">
        <v>0</v>
      </c>
      <c r="AA64" s="137">
        <v>0</v>
      </c>
      <c r="AB64" s="138">
        <v>0</v>
      </c>
      <c r="AC64" s="137">
        <v>0</v>
      </c>
      <c r="AD64" s="137">
        <v>0</v>
      </c>
      <c r="AE64" s="137">
        <v>0</v>
      </c>
      <c r="AF64" s="138">
        <v>0</v>
      </c>
      <c r="AG64" s="137">
        <v>0</v>
      </c>
      <c r="AH64" s="137">
        <v>0</v>
      </c>
      <c r="AI64" s="137">
        <v>0</v>
      </c>
      <c r="AJ64" s="137">
        <v>0</v>
      </c>
      <c r="AK64" s="137">
        <v>0</v>
      </c>
      <c r="AL64" s="137">
        <v>0</v>
      </c>
      <c r="AM64" s="137">
        <v>0</v>
      </c>
      <c r="AN64" s="137">
        <v>0</v>
      </c>
      <c r="AO64" s="137">
        <v>0</v>
      </c>
      <c r="AP64" s="137">
        <v>0</v>
      </c>
      <c r="AQ64" s="138">
        <v>0</v>
      </c>
      <c r="AR64" s="137">
        <v>0</v>
      </c>
      <c r="AS64" s="137">
        <v>0</v>
      </c>
      <c r="AT64" s="138">
        <v>0</v>
      </c>
      <c r="AU64" s="138">
        <v>0</v>
      </c>
      <c r="AV64" s="137">
        <v>0</v>
      </c>
      <c r="AW64" s="137">
        <v>0</v>
      </c>
      <c r="AX64" s="138">
        <v>0</v>
      </c>
      <c r="AY64" s="138">
        <v>0</v>
      </c>
      <c r="AZ64" s="137">
        <v>0</v>
      </c>
      <c r="BA64" s="137">
        <v>0</v>
      </c>
      <c r="BB64" s="138">
        <v>0</v>
      </c>
      <c r="BC64" s="137">
        <v>0</v>
      </c>
      <c r="BD64" s="138">
        <v>0</v>
      </c>
      <c r="BE64" s="137">
        <v>0</v>
      </c>
      <c r="BF64" s="138">
        <v>0</v>
      </c>
      <c r="BG64" s="138">
        <v>0</v>
      </c>
      <c r="BH64" s="137">
        <v>0</v>
      </c>
      <c r="BI64" s="137">
        <v>0</v>
      </c>
      <c r="BJ64" s="138">
        <v>0</v>
      </c>
      <c r="BK64" s="138">
        <v>0</v>
      </c>
      <c r="BL64" s="137">
        <v>0</v>
      </c>
      <c r="BM64" s="138">
        <v>0</v>
      </c>
      <c r="BN64" s="138">
        <v>0</v>
      </c>
      <c r="BO64" s="137">
        <v>0</v>
      </c>
      <c r="BP64" s="138">
        <v>0</v>
      </c>
      <c r="BQ64" s="138">
        <v>0</v>
      </c>
      <c r="BR64" s="137">
        <v>0</v>
      </c>
      <c r="BS64" s="138">
        <v>0</v>
      </c>
      <c r="BT64" s="138">
        <v>0</v>
      </c>
      <c r="BU64" s="138">
        <v>0</v>
      </c>
      <c r="BV64" s="137">
        <v>0</v>
      </c>
      <c r="BW64" s="138">
        <v>0</v>
      </c>
      <c r="BX64" s="137">
        <v>0</v>
      </c>
      <c r="BY64" s="138">
        <v>0</v>
      </c>
      <c r="BZ64" s="137">
        <v>0</v>
      </c>
      <c r="CA64" s="138">
        <v>0</v>
      </c>
      <c r="CB64" s="138">
        <v>0</v>
      </c>
      <c r="CC64" s="138">
        <v>0</v>
      </c>
      <c r="CD64" s="137">
        <v>0</v>
      </c>
      <c r="CE64" s="138">
        <v>0</v>
      </c>
      <c r="CF64" s="137">
        <v>195</v>
      </c>
      <c r="CG64" s="137">
        <v>0</v>
      </c>
      <c r="CH64" s="137">
        <v>0</v>
      </c>
      <c r="CI64" s="138">
        <v>1</v>
      </c>
      <c r="CJ64" s="137">
        <v>1</v>
      </c>
      <c r="CK64" s="137">
        <v>0</v>
      </c>
      <c r="CL64" s="137">
        <v>8</v>
      </c>
      <c r="CM64" s="138">
        <v>0</v>
      </c>
      <c r="CN64" s="138">
        <v>4</v>
      </c>
      <c r="CO64" s="137">
        <v>3</v>
      </c>
      <c r="CP64" s="137">
        <v>0</v>
      </c>
      <c r="CQ64" s="138">
        <v>4</v>
      </c>
      <c r="CR64" s="137">
        <v>0</v>
      </c>
      <c r="CS64" s="137">
        <v>0</v>
      </c>
      <c r="CT64" s="138">
        <v>0</v>
      </c>
      <c r="CU64" s="137">
        <v>0</v>
      </c>
      <c r="CV64" s="138">
        <v>1</v>
      </c>
      <c r="CW64" s="137">
        <v>0</v>
      </c>
      <c r="CX64" s="137">
        <v>0</v>
      </c>
      <c r="CY64" s="138">
        <v>1</v>
      </c>
      <c r="CZ64" s="138">
        <v>2</v>
      </c>
      <c r="DA64" s="137">
        <v>0</v>
      </c>
      <c r="DB64" s="137">
        <v>0</v>
      </c>
      <c r="DC64" s="138">
        <v>3</v>
      </c>
      <c r="DD64" s="137">
        <v>0</v>
      </c>
      <c r="DE64" s="138">
        <v>3</v>
      </c>
      <c r="DF64" s="138">
        <v>2</v>
      </c>
      <c r="DG64" s="137">
        <v>0</v>
      </c>
      <c r="DH64" s="138">
        <v>4</v>
      </c>
      <c r="DI64" s="137">
        <v>0</v>
      </c>
      <c r="DJ64" s="137">
        <v>0</v>
      </c>
      <c r="DK64" s="137">
        <v>0</v>
      </c>
      <c r="DL64" s="137">
        <v>0</v>
      </c>
      <c r="DM64" s="138">
        <v>5</v>
      </c>
      <c r="DN64" s="138">
        <v>4</v>
      </c>
      <c r="DO64" s="138">
        <v>6</v>
      </c>
      <c r="DP64" s="138">
        <v>7</v>
      </c>
      <c r="DQ64" s="137">
        <v>0</v>
      </c>
      <c r="DR64" s="137">
        <v>0</v>
      </c>
      <c r="DS64" s="137">
        <v>0</v>
      </c>
      <c r="DT64" s="138">
        <v>7</v>
      </c>
      <c r="DU64" s="138">
        <v>3</v>
      </c>
      <c r="DV64" s="138">
        <v>2</v>
      </c>
      <c r="DW64" s="138">
        <v>6</v>
      </c>
      <c r="DX64" s="138">
        <v>2</v>
      </c>
      <c r="DY64" s="138">
        <v>7</v>
      </c>
      <c r="DZ64" s="138">
        <v>1</v>
      </c>
      <c r="EA64" s="137">
        <v>0</v>
      </c>
      <c r="EB64" s="137"/>
    </row>
    <row r="65" spans="1:132" ht="18.600000000000001">
      <c r="A65" s="135" t="s">
        <v>372</v>
      </c>
      <c r="B65" s="136">
        <v>3</v>
      </c>
      <c r="C65" s="138">
        <v>0</v>
      </c>
      <c r="D65" s="137">
        <v>0</v>
      </c>
      <c r="E65" s="138">
        <v>0</v>
      </c>
      <c r="F65" s="137">
        <v>0</v>
      </c>
      <c r="G65" s="137">
        <v>0</v>
      </c>
      <c r="H65" s="137">
        <v>0</v>
      </c>
      <c r="I65" s="137">
        <v>0</v>
      </c>
      <c r="J65" s="137">
        <v>0</v>
      </c>
      <c r="K65" s="137">
        <v>0</v>
      </c>
      <c r="L65" s="137">
        <v>0</v>
      </c>
      <c r="M65" s="137">
        <v>0</v>
      </c>
      <c r="N65" s="137">
        <v>0</v>
      </c>
      <c r="O65" s="137">
        <v>0</v>
      </c>
      <c r="P65" s="137">
        <v>0</v>
      </c>
      <c r="Q65" s="137">
        <v>0</v>
      </c>
      <c r="R65" s="137">
        <v>0</v>
      </c>
      <c r="S65" s="137">
        <v>0</v>
      </c>
      <c r="T65" s="138">
        <v>0</v>
      </c>
      <c r="U65" s="138">
        <v>0</v>
      </c>
      <c r="V65" s="138">
        <v>0</v>
      </c>
      <c r="W65" s="137">
        <v>0</v>
      </c>
      <c r="X65" s="137">
        <v>0</v>
      </c>
      <c r="Y65" s="137">
        <v>0</v>
      </c>
      <c r="Z65" s="137">
        <v>0</v>
      </c>
      <c r="AA65" s="137">
        <v>0</v>
      </c>
      <c r="AB65" s="137">
        <v>0</v>
      </c>
      <c r="AC65" s="137">
        <v>0</v>
      </c>
      <c r="AD65" s="137">
        <v>0</v>
      </c>
      <c r="AE65" s="138">
        <v>0</v>
      </c>
      <c r="AF65" s="137">
        <v>0</v>
      </c>
      <c r="AG65" s="137">
        <v>0</v>
      </c>
      <c r="AH65" s="137">
        <v>0</v>
      </c>
      <c r="AI65" s="137">
        <v>0</v>
      </c>
      <c r="AJ65" s="137">
        <v>0</v>
      </c>
      <c r="AK65" s="137">
        <v>0</v>
      </c>
      <c r="AL65" s="137">
        <v>0</v>
      </c>
      <c r="AM65" s="137">
        <v>0</v>
      </c>
      <c r="AN65" s="137">
        <v>0</v>
      </c>
      <c r="AO65" s="137">
        <v>0</v>
      </c>
      <c r="AP65" s="137">
        <v>0</v>
      </c>
      <c r="AQ65" s="137">
        <v>0</v>
      </c>
      <c r="AR65" s="137">
        <v>0</v>
      </c>
      <c r="AS65" s="137">
        <v>0</v>
      </c>
      <c r="AT65" s="137">
        <v>0</v>
      </c>
      <c r="AU65" s="137">
        <v>0</v>
      </c>
      <c r="AV65" s="138">
        <v>0</v>
      </c>
      <c r="AW65" s="138">
        <v>0</v>
      </c>
      <c r="AX65" s="138">
        <v>0</v>
      </c>
      <c r="AY65" s="138">
        <v>0</v>
      </c>
      <c r="AZ65" s="137">
        <v>0</v>
      </c>
      <c r="BA65" s="137">
        <v>0</v>
      </c>
      <c r="BB65" s="138">
        <v>0</v>
      </c>
      <c r="BC65" s="138">
        <v>0</v>
      </c>
      <c r="BD65" s="138">
        <v>0</v>
      </c>
      <c r="BE65" s="138">
        <v>0</v>
      </c>
      <c r="BF65" s="138">
        <v>0</v>
      </c>
      <c r="BG65" s="137">
        <v>0</v>
      </c>
      <c r="BH65" s="137">
        <v>0</v>
      </c>
      <c r="BI65" s="138">
        <v>0</v>
      </c>
      <c r="BJ65" s="137">
        <v>0</v>
      </c>
      <c r="BK65" s="138">
        <v>0</v>
      </c>
      <c r="BL65" s="137">
        <v>0</v>
      </c>
      <c r="BM65" s="138">
        <v>0</v>
      </c>
      <c r="BN65" s="137">
        <v>0</v>
      </c>
      <c r="BO65" s="138">
        <v>0</v>
      </c>
      <c r="BP65" s="138">
        <v>0</v>
      </c>
      <c r="BQ65" s="138">
        <v>0</v>
      </c>
      <c r="BR65" s="138">
        <v>0</v>
      </c>
      <c r="BS65" s="138">
        <v>0</v>
      </c>
      <c r="BT65" s="138">
        <v>0</v>
      </c>
      <c r="BU65" s="138">
        <v>0</v>
      </c>
      <c r="BV65" s="137">
        <v>0</v>
      </c>
      <c r="BW65" s="138">
        <v>0</v>
      </c>
      <c r="BX65" s="137">
        <v>0</v>
      </c>
      <c r="BY65" s="137">
        <v>0</v>
      </c>
      <c r="BZ65" s="137">
        <v>0</v>
      </c>
      <c r="CA65" s="137">
        <v>0</v>
      </c>
      <c r="CB65" s="137">
        <v>0</v>
      </c>
      <c r="CC65" s="137">
        <v>0</v>
      </c>
      <c r="CD65" s="137">
        <v>0</v>
      </c>
      <c r="CE65" s="137">
        <v>0</v>
      </c>
      <c r="CF65" s="137">
        <v>184</v>
      </c>
      <c r="CG65" s="137">
        <v>0</v>
      </c>
      <c r="CH65" s="137">
        <v>0</v>
      </c>
      <c r="CI65" s="138">
        <v>0</v>
      </c>
      <c r="CJ65" s="138">
        <v>0</v>
      </c>
      <c r="CK65" s="137">
        <v>0</v>
      </c>
      <c r="CL65" s="138">
        <v>0</v>
      </c>
      <c r="CM65" s="138">
        <v>3</v>
      </c>
      <c r="CN65" s="138">
        <v>0</v>
      </c>
      <c r="CO65" s="137">
        <v>0</v>
      </c>
      <c r="CP65" s="137">
        <v>0</v>
      </c>
      <c r="CQ65" s="137">
        <v>4</v>
      </c>
      <c r="CR65" s="137">
        <v>0</v>
      </c>
      <c r="CS65" s="137">
        <v>0</v>
      </c>
      <c r="CT65" s="137">
        <v>0</v>
      </c>
      <c r="CU65" s="137">
        <v>0</v>
      </c>
      <c r="CV65" s="137">
        <v>0</v>
      </c>
      <c r="CW65" s="137">
        <v>0</v>
      </c>
      <c r="CX65" s="137">
        <v>0</v>
      </c>
      <c r="CY65" s="138">
        <v>3</v>
      </c>
      <c r="CZ65" s="137">
        <v>0</v>
      </c>
      <c r="DA65" s="137">
        <v>0</v>
      </c>
      <c r="DB65" s="137">
        <v>0</v>
      </c>
      <c r="DC65" s="138">
        <v>7</v>
      </c>
      <c r="DD65" s="137">
        <v>0</v>
      </c>
      <c r="DE65" s="138">
        <v>2</v>
      </c>
      <c r="DF65" s="137">
        <v>0</v>
      </c>
      <c r="DG65" s="137">
        <v>0</v>
      </c>
      <c r="DH65" s="138">
        <v>4</v>
      </c>
      <c r="DI65" s="137">
        <v>0</v>
      </c>
      <c r="DJ65" s="137">
        <v>0</v>
      </c>
      <c r="DK65" s="137">
        <v>0</v>
      </c>
      <c r="DL65" s="137">
        <v>0</v>
      </c>
      <c r="DM65" s="138">
        <v>7</v>
      </c>
      <c r="DN65" s="138">
        <v>1</v>
      </c>
      <c r="DO65" s="137">
        <v>0</v>
      </c>
      <c r="DP65" s="138">
        <v>1</v>
      </c>
      <c r="DQ65" s="137">
        <v>0</v>
      </c>
      <c r="DR65" s="137">
        <v>0</v>
      </c>
      <c r="DS65" s="137">
        <v>0</v>
      </c>
      <c r="DT65" s="137">
        <v>0</v>
      </c>
      <c r="DU65" s="138">
        <v>1</v>
      </c>
      <c r="DV65" s="137">
        <v>0</v>
      </c>
      <c r="DW65" s="137">
        <v>0</v>
      </c>
      <c r="DX65" s="137">
        <v>0</v>
      </c>
      <c r="DY65" s="137">
        <v>0</v>
      </c>
      <c r="DZ65" s="137">
        <v>0</v>
      </c>
      <c r="EA65" s="137">
        <v>0</v>
      </c>
      <c r="EB65" s="137"/>
    </row>
    <row r="66" spans="1:132" ht="18.600000000000001">
      <c r="A66" s="135" t="s">
        <v>373</v>
      </c>
      <c r="B66" s="136">
        <v>3</v>
      </c>
      <c r="C66" s="138">
        <v>0</v>
      </c>
      <c r="D66" s="138">
        <v>0</v>
      </c>
      <c r="E66" s="138">
        <v>0</v>
      </c>
      <c r="F66" s="137">
        <v>0</v>
      </c>
      <c r="G66" s="138">
        <v>0</v>
      </c>
      <c r="H66" s="137">
        <v>0</v>
      </c>
      <c r="I66" s="138">
        <v>0</v>
      </c>
      <c r="J66" s="138">
        <v>0</v>
      </c>
      <c r="K66" s="137">
        <v>0</v>
      </c>
      <c r="L66" s="137">
        <v>0</v>
      </c>
      <c r="M66" s="137">
        <v>0</v>
      </c>
      <c r="N66" s="137">
        <v>0</v>
      </c>
      <c r="O66" s="137">
        <v>0</v>
      </c>
      <c r="P66" s="137">
        <v>0</v>
      </c>
      <c r="Q66" s="137">
        <v>0</v>
      </c>
      <c r="R66" s="138">
        <v>0</v>
      </c>
      <c r="S66" s="137">
        <v>0</v>
      </c>
      <c r="T66" s="137">
        <v>0</v>
      </c>
      <c r="U66" s="137">
        <v>0</v>
      </c>
      <c r="V66" s="138">
        <v>0</v>
      </c>
      <c r="W66" s="138">
        <v>0</v>
      </c>
      <c r="X66" s="137">
        <v>0</v>
      </c>
      <c r="Y66" s="137">
        <v>0</v>
      </c>
      <c r="Z66" s="137">
        <v>0</v>
      </c>
      <c r="AA66" s="137">
        <v>0</v>
      </c>
      <c r="AB66" s="138">
        <v>0</v>
      </c>
      <c r="AC66" s="138">
        <v>0</v>
      </c>
      <c r="AD66" s="137">
        <v>0</v>
      </c>
      <c r="AE66" s="137">
        <v>0</v>
      </c>
      <c r="AF66" s="138">
        <v>0</v>
      </c>
      <c r="AG66" s="137">
        <v>0</v>
      </c>
      <c r="AH66" s="137">
        <v>0</v>
      </c>
      <c r="AI66" s="137">
        <v>0</v>
      </c>
      <c r="AJ66" s="137">
        <v>0</v>
      </c>
      <c r="AK66" s="137">
        <v>0</v>
      </c>
      <c r="AL66" s="137">
        <v>0</v>
      </c>
      <c r="AM66" s="137">
        <v>0</v>
      </c>
      <c r="AN66" s="137">
        <v>0</v>
      </c>
      <c r="AO66" s="137">
        <v>0</v>
      </c>
      <c r="AP66" s="137">
        <v>0</v>
      </c>
      <c r="AQ66" s="137">
        <v>0</v>
      </c>
      <c r="AR66" s="137">
        <v>0</v>
      </c>
      <c r="AS66" s="137">
        <v>0</v>
      </c>
      <c r="AT66" s="137">
        <v>0</v>
      </c>
      <c r="AU66" s="137">
        <v>0</v>
      </c>
      <c r="AV66" s="137">
        <v>0</v>
      </c>
      <c r="AW66" s="137">
        <v>0</v>
      </c>
      <c r="AX66" s="137">
        <v>0</v>
      </c>
      <c r="AY66" s="137">
        <v>0</v>
      </c>
      <c r="AZ66" s="138">
        <v>0</v>
      </c>
      <c r="BA66" s="137">
        <v>0</v>
      </c>
      <c r="BB66" s="138">
        <v>0</v>
      </c>
      <c r="BC66" s="137">
        <v>0</v>
      </c>
      <c r="BD66" s="138">
        <v>0</v>
      </c>
      <c r="BE66" s="138">
        <v>0</v>
      </c>
      <c r="BF66" s="138">
        <v>0</v>
      </c>
      <c r="BG66" s="138">
        <v>0</v>
      </c>
      <c r="BH66" s="138">
        <v>0</v>
      </c>
      <c r="BI66" s="138">
        <v>0</v>
      </c>
      <c r="BJ66" s="138">
        <v>0</v>
      </c>
      <c r="BK66" s="138">
        <v>0</v>
      </c>
      <c r="BL66" s="137">
        <v>0</v>
      </c>
      <c r="BM66" s="138">
        <v>0</v>
      </c>
      <c r="BN66" s="137">
        <v>0</v>
      </c>
      <c r="BO66" s="138">
        <v>0</v>
      </c>
      <c r="BP66" s="138">
        <v>0</v>
      </c>
      <c r="BQ66" s="138">
        <v>0</v>
      </c>
      <c r="BR66" s="138">
        <v>0</v>
      </c>
      <c r="BS66" s="138">
        <v>0</v>
      </c>
      <c r="BT66" s="138">
        <v>0</v>
      </c>
      <c r="BU66" s="138">
        <v>0</v>
      </c>
      <c r="BV66" s="137">
        <v>0</v>
      </c>
      <c r="BW66" s="137">
        <v>0</v>
      </c>
      <c r="BX66" s="137">
        <v>0</v>
      </c>
      <c r="BY66" s="137">
        <v>0</v>
      </c>
      <c r="BZ66" s="137">
        <v>0</v>
      </c>
      <c r="CA66" s="137">
        <v>0</v>
      </c>
      <c r="CB66" s="137">
        <v>0</v>
      </c>
      <c r="CC66" s="137">
        <v>0</v>
      </c>
      <c r="CD66" s="137">
        <v>0</v>
      </c>
      <c r="CE66" s="137">
        <v>0</v>
      </c>
      <c r="CF66" s="137">
        <v>178</v>
      </c>
      <c r="CG66" s="138">
        <v>0</v>
      </c>
      <c r="CH66" s="138">
        <v>0</v>
      </c>
      <c r="CI66" s="138">
        <v>0</v>
      </c>
      <c r="CJ66" s="138">
        <v>1</v>
      </c>
      <c r="CK66" s="137">
        <v>0</v>
      </c>
      <c r="CL66" s="137">
        <v>0</v>
      </c>
      <c r="CM66" s="137">
        <v>2</v>
      </c>
      <c r="CN66" s="137">
        <v>0</v>
      </c>
      <c r="CO66" s="138">
        <v>0</v>
      </c>
      <c r="CP66" s="137">
        <v>0</v>
      </c>
      <c r="CQ66" s="138">
        <v>1</v>
      </c>
      <c r="CR66" s="137">
        <v>0</v>
      </c>
      <c r="CS66" s="137">
        <v>0</v>
      </c>
      <c r="CT66" s="137">
        <v>0</v>
      </c>
      <c r="CU66" s="137">
        <v>0</v>
      </c>
      <c r="CV66" s="137">
        <v>0</v>
      </c>
      <c r="CW66" s="137">
        <v>0</v>
      </c>
      <c r="CX66" s="137">
        <v>0</v>
      </c>
      <c r="CY66" s="137">
        <v>0</v>
      </c>
      <c r="CZ66" s="137">
        <v>0</v>
      </c>
      <c r="DA66" s="137">
        <v>0</v>
      </c>
      <c r="DB66" s="137">
        <v>0</v>
      </c>
      <c r="DC66" s="137">
        <v>0</v>
      </c>
      <c r="DD66" s="137">
        <v>0</v>
      </c>
      <c r="DE66" s="137">
        <v>0</v>
      </c>
      <c r="DF66" s="137">
        <v>0</v>
      </c>
      <c r="DG66" s="137">
        <v>0</v>
      </c>
      <c r="DH66" s="137">
        <v>0</v>
      </c>
      <c r="DI66" s="137">
        <v>0</v>
      </c>
      <c r="DJ66" s="137">
        <v>0</v>
      </c>
      <c r="DK66" s="137">
        <v>0</v>
      </c>
      <c r="DL66" s="137">
        <v>0</v>
      </c>
      <c r="DM66" s="138">
        <v>4</v>
      </c>
      <c r="DN66" s="138">
        <v>3</v>
      </c>
      <c r="DO66" s="138">
        <v>5</v>
      </c>
      <c r="DP66" s="138">
        <v>4</v>
      </c>
      <c r="DQ66" s="138">
        <v>2</v>
      </c>
      <c r="DR66" s="137">
        <v>0</v>
      </c>
      <c r="DS66" s="138">
        <v>3</v>
      </c>
      <c r="DT66" s="138">
        <v>2</v>
      </c>
      <c r="DU66" s="138">
        <v>1</v>
      </c>
      <c r="DV66" s="138">
        <v>2</v>
      </c>
      <c r="DW66" s="137">
        <v>0</v>
      </c>
      <c r="DX66" s="137">
        <v>0</v>
      </c>
      <c r="DY66" s="138">
        <v>4</v>
      </c>
      <c r="DZ66" s="137">
        <v>0</v>
      </c>
      <c r="EA66" s="138">
        <v>2</v>
      </c>
      <c r="EB66" s="137"/>
    </row>
    <row r="67" spans="1:132" ht="18.600000000000001">
      <c r="A67" s="135" t="s">
        <v>374</v>
      </c>
      <c r="B67" s="136">
        <v>2</v>
      </c>
      <c r="C67" s="138">
        <v>0</v>
      </c>
      <c r="D67" s="138">
        <v>0</v>
      </c>
      <c r="E67" s="138">
        <v>0</v>
      </c>
      <c r="F67" s="138">
        <v>0</v>
      </c>
      <c r="G67" s="138">
        <v>0</v>
      </c>
      <c r="H67" s="137">
        <v>0</v>
      </c>
      <c r="I67" s="138">
        <v>0</v>
      </c>
      <c r="J67" s="137">
        <v>0</v>
      </c>
      <c r="K67" s="137">
        <v>0</v>
      </c>
      <c r="L67" s="137">
        <v>0</v>
      </c>
      <c r="M67" s="137">
        <v>0</v>
      </c>
      <c r="N67" s="137">
        <v>0</v>
      </c>
      <c r="O67" s="137">
        <v>0</v>
      </c>
      <c r="P67" s="137">
        <v>0</v>
      </c>
      <c r="Q67" s="137">
        <v>0</v>
      </c>
      <c r="R67" s="138">
        <v>0</v>
      </c>
      <c r="S67" s="137">
        <v>0</v>
      </c>
      <c r="T67" s="137">
        <v>0</v>
      </c>
      <c r="U67" s="137">
        <v>0</v>
      </c>
      <c r="V67" s="137">
        <v>0</v>
      </c>
      <c r="W67" s="137">
        <v>0</v>
      </c>
      <c r="X67" s="137">
        <v>0</v>
      </c>
      <c r="Y67" s="138">
        <v>0</v>
      </c>
      <c r="Z67" s="137">
        <v>0</v>
      </c>
      <c r="AA67" s="137">
        <v>0</v>
      </c>
      <c r="AB67" s="137">
        <v>0</v>
      </c>
      <c r="AC67" s="137">
        <v>0</v>
      </c>
      <c r="AD67" s="137">
        <v>0</v>
      </c>
      <c r="AE67" s="137">
        <v>0</v>
      </c>
      <c r="AF67" s="137">
        <v>0</v>
      </c>
      <c r="AG67" s="137">
        <v>0</v>
      </c>
      <c r="AH67" s="137">
        <v>0</v>
      </c>
      <c r="AI67" s="137">
        <v>0</v>
      </c>
      <c r="AJ67" s="137">
        <v>0</v>
      </c>
      <c r="AK67" s="137">
        <v>0</v>
      </c>
      <c r="AL67" s="137">
        <v>0</v>
      </c>
      <c r="AM67" s="137">
        <v>0</v>
      </c>
      <c r="AN67" s="137">
        <v>0</v>
      </c>
      <c r="AO67" s="137">
        <v>0</v>
      </c>
      <c r="AP67" s="137">
        <v>0</v>
      </c>
      <c r="AQ67" s="138">
        <v>0</v>
      </c>
      <c r="AR67" s="137">
        <v>0</v>
      </c>
      <c r="AS67" s="137">
        <v>0</v>
      </c>
      <c r="AT67" s="137">
        <v>0</v>
      </c>
      <c r="AU67" s="138">
        <v>0</v>
      </c>
      <c r="AV67" s="137">
        <v>0</v>
      </c>
      <c r="AW67" s="138">
        <v>0</v>
      </c>
      <c r="AX67" s="138">
        <v>0</v>
      </c>
      <c r="AY67" s="137">
        <v>0</v>
      </c>
      <c r="AZ67" s="137">
        <v>0</v>
      </c>
      <c r="BA67" s="137">
        <v>0</v>
      </c>
      <c r="BB67" s="138">
        <v>0</v>
      </c>
      <c r="BC67" s="137">
        <v>0</v>
      </c>
      <c r="BD67" s="138">
        <v>0</v>
      </c>
      <c r="BE67" s="137">
        <v>0</v>
      </c>
      <c r="BF67" s="137">
        <v>0</v>
      </c>
      <c r="BG67" s="138">
        <v>0</v>
      </c>
      <c r="BH67" s="138">
        <v>0</v>
      </c>
      <c r="BI67" s="138">
        <v>0</v>
      </c>
      <c r="BJ67" s="138">
        <v>0</v>
      </c>
      <c r="BK67" s="138">
        <v>0</v>
      </c>
      <c r="BL67" s="137">
        <v>0</v>
      </c>
      <c r="BM67" s="137">
        <v>0</v>
      </c>
      <c r="BN67" s="137">
        <v>0</v>
      </c>
      <c r="BO67" s="138">
        <v>0</v>
      </c>
      <c r="BP67" s="138">
        <v>0</v>
      </c>
      <c r="BQ67" s="138">
        <v>0</v>
      </c>
      <c r="BR67" s="138">
        <v>0</v>
      </c>
      <c r="BS67" s="137">
        <v>0</v>
      </c>
      <c r="BT67" s="137">
        <v>0</v>
      </c>
      <c r="BU67" s="138">
        <v>0</v>
      </c>
      <c r="BV67" s="137">
        <v>0</v>
      </c>
      <c r="BW67" s="137">
        <v>0</v>
      </c>
      <c r="BX67" s="137">
        <v>0</v>
      </c>
      <c r="BY67" s="137">
        <v>0</v>
      </c>
      <c r="BZ67" s="137">
        <v>0</v>
      </c>
      <c r="CA67" s="138">
        <v>0</v>
      </c>
      <c r="CB67" s="138">
        <v>0</v>
      </c>
      <c r="CC67" s="137">
        <v>0</v>
      </c>
      <c r="CD67" s="138">
        <v>0</v>
      </c>
      <c r="CE67" s="137">
        <v>0</v>
      </c>
      <c r="CF67" s="138">
        <v>157</v>
      </c>
      <c r="CG67" s="137">
        <v>0</v>
      </c>
      <c r="CH67" s="137">
        <v>3</v>
      </c>
      <c r="CI67" s="137">
        <v>3</v>
      </c>
      <c r="CJ67" s="138">
        <v>0</v>
      </c>
      <c r="CK67" s="137">
        <v>1</v>
      </c>
      <c r="CL67" s="138">
        <v>3</v>
      </c>
      <c r="CM67" s="137">
        <v>3</v>
      </c>
      <c r="CN67" s="137">
        <v>0</v>
      </c>
      <c r="CO67" s="137">
        <v>0</v>
      </c>
      <c r="CP67" s="137">
        <v>0</v>
      </c>
      <c r="CQ67" s="138">
        <v>1</v>
      </c>
      <c r="CR67" s="137">
        <v>3</v>
      </c>
      <c r="CS67" s="137">
        <v>1</v>
      </c>
      <c r="CT67" s="137">
        <v>0</v>
      </c>
      <c r="CU67" s="137">
        <v>0</v>
      </c>
      <c r="CV67" s="138">
        <v>2</v>
      </c>
      <c r="CW67" s="138">
        <v>3</v>
      </c>
      <c r="CX67" s="137">
        <v>0</v>
      </c>
      <c r="CY67" s="137">
        <v>0</v>
      </c>
      <c r="CZ67" s="138">
        <v>1</v>
      </c>
      <c r="DA67" s="138">
        <v>5</v>
      </c>
      <c r="DB67" s="137">
        <v>0</v>
      </c>
      <c r="DC67" s="137">
        <v>0</v>
      </c>
      <c r="DD67" s="137">
        <v>0</v>
      </c>
      <c r="DE67" s="137">
        <v>0</v>
      </c>
      <c r="DF67" s="137">
        <v>0</v>
      </c>
      <c r="DG67" s="137">
        <v>0</v>
      </c>
      <c r="DH67" s="137">
        <v>0</v>
      </c>
      <c r="DI67" s="137">
        <v>0</v>
      </c>
      <c r="DJ67" s="137">
        <v>0</v>
      </c>
      <c r="DK67" s="137">
        <v>0</v>
      </c>
      <c r="DL67" s="137">
        <v>0</v>
      </c>
      <c r="DM67" s="137">
        <v>0</v>
      </c>
      <c r="DN67" s="137">
        <v>0</v>
      </c>
      <c r="DO67" s="137">
        <v>0</v>
      </c>
      <c r="DP67" s="137">
        <v>0</v>
      </c>
      <c r="DQ67" s="137">
        <v>0</v>
      </c>
      <c r="DR67" s="137">
        <v>0</v>
      </c>
      <c r="DS67" s="137">
        <v>0</v>
      </c>
      <c r="DT67" s="137">
        <v>0</v>
      </c>
      <c r="DU67" s="137">
        <v>0</v>
      </c>
      <c r="DV67" s="137">
        <v>0</v>
      </c>
      <c r="DW67" s="137">
        <v>0</v>
      </c>
      <c r="DX67" s="137">
        <v>0</v>
      </c>
      <c r="DY67" s="137">
        <v>0</v>
      </c>
      <c r="DZ67" s="137">
        <v>0</v>
      </c>
      <c r="EA67" s="137">
        <v>0</v>
      </c>
      <c r="EB67" s="137"/>
    </row>
    <row r="68" spans="1:132" ht="18.600000000000001">
      <c r="A68" s="135" t="s">
        <v>375</v>
      </c>
      <c r="B68" s="136">
        <v>3</v>
      </c>
      <c r="C68" s="138">
        <v>0</v>
      </c>
      <c r="D68" s="137">
        <v>0</v>
      </c>
      <c r="E68" s="138">
        <v>0</v>
      </c>
      <c r="F68" s="137">
        <v>0</v>
      </c>
      <c r="G68" s="137">
        <v>0</v>
      </c>
      <c r="H68" s="137">
        <v>0</v>
      </c>
      <c r="I68" s="137">
        <v>0</v>
      </c>
      <c r="J68" s="137">
        <v>0</v>
      </c>
      <c r="K68" s="137">
        <v>0</v>
      </c>
      <c r="L68" s="137">
        <v>0</v>
      </c>
      <c r="M68" s="137">
        <v>0</v>
      </c>
      <c r="N68" s="137">
        <v>0</v>
      </c>
      <c r="O68" s="137">
        <v>0</v>
      </c>
      <c r="P68" s="137">
        <v>0</v>
      </c>
      <c r="Q68" s="137">
        <v>0</v>
      </c>
      <c r="R68" s="138">
        <v>0</v>
      </c>
      <c r="S68" s="137">
        <v>0</v>
      </c>
      <c r="T68" s="137">
        <v>0</v>
      </c>
      <c r="U68" s="137">
        <v>0</v>
      </c>
      <c r="V68" s="137">
        <v>0</v>
      </c>
      <c r="W68" s="137">
        <v>0</v>
      </c>
      <c r="X68" s="137">
        <v>0</v>
      </c>
      <c r="Y68" s="138">
        <v>0</v>
      </c>
      <c r="Z68" s="137">
        <v>0</v>
      </c>
      <c r="AA68" s="137">
        <v>0</v>
      </c>
      <c r="AB68" s="137">
        <v>0</v>
      </c>
      <c r="AC68" s="137">
        <v>0</v>
      </c>
      <c r="AD68" s="137">
        <v>0</v>
      </c>
      <c r="AE68" s="137">
        <v>0</v>
      </c>
      <c r="AF68" s="137">
        <v>0</v>
      </c>
      <c r="AG68" s="137">
        <v>0</v>
      </c>
      <c r="AH68" s="138">
        <v>0</v>
      </c>
      <c r="AI68" s="137">
        <v>0</v>
      </c>
      <c r="AJ68" s="138">
        <v>0</v>
      </c>
      <c r="AK68" s="138">
        <v>0</v>
      </c>
      <c r="AL68" s="138">
        <v>0</v>
      </c>
      <c r="AM68" s="138">
        <v>0</v>
      </c>
      <c r="AN68" s="137">
        <v>0</v>
      </c>
      <c r="AO68" s="137">
        <v>0</v>
      </c>
      <c r="AP68" s="138">
        <v>0</v>
      </c>
      <c r="AQ68" s="137">
        <v>0</v>
      </c>
      <c r="AR68" s="137">
        <v>0</v>
      </c>
      <c r="AS68" s="137">
        <v>0</v>
      </c>
      <c r="AT68" s="138">
        <v>0</v>
      </c>
      <c r="AU68" s="137">
        <v>0</v>
      </c>
      <c r="AV68" s="137">
        <v>0</v>
      </c>
      <c r="AW68" s="137">
        <v>0</v>
      </c>
      <c r="AX68" s="137">
        <v>0</v>
      </c>
      <c r="AY68" s="137">
        <v>0</v>
      </c>
      <c r="AZ68" s="138">
        <v>0</v>
      </c>
      <c r="BA68" s="137">
        <v>0</v>
      </c>
      <c r="BB68" s="138">
        <v>0</v>
      </c>
      <c r="BC68" s="137">
        <v>0</v>
      </c>
      <c r="BD68" s="138">
        <v>0</v>
      </c>
      <c r="BE68" s="138">
        <v>0</v>
      </c>
      <c r="BF68" s="138">
        <v>0</v>
      </c>
      <c r="BG68" s="138">
        <v>0</v>
      </c>
      <c r="BH68" s="138">
        <v>0</v>
      </c>
      <c r="BI68" s="138">
        <v>0</v>
      </c>
      <c r="BJ68" s="138">
        <v>0</v>
      </c>
      <c r="BK68" s="138">
        <v>0</v>
      </c>
      <c r="BL68" s="137">
        <v>0</v>
      </c>
      <c r="BM68" s="138">
        <v>0</v>
      </c>
      <c r="BN68" s="137">
        <v>0</v>
      </c>
      <c r="BO68" s="138">
        <v>0</v>
      </c>
      <c r="BP68" s="138">
        <v>0</v>
      </c>
      <c r="BQ68" s="138">
        <v>0</v>
      </c>
      <c r="BR68" s="138">
        <v>0</v>
      </c>
      <c r="BS68" s="138">
        <v>0</v>
      </c>
      <c r="BT68" s="138">
        <v>0</v>
      </c>
      <c r="BU68" s="138">
        <v>0</v>
      </c>
      <c r="BV68" s="137">
        <v>0</v>
      </c>
      <c r="BW68" s="137">
        <v>0</v>
      </c>
      <c r="BX68" s="137">
        <v>0</v>
      </c>
      <c r="BY68" s="137">
        <v>0</v>
      </c>
      <c r="BZ68" s="137">
        <v>0</v>
      </c>
      <c r="CA68" s="137">
        <v>0</v>
      </c>
      <c r="CB68" s="137">
        <v>0</v>
      </c>
      <c r="CC68" s="137">
        <v>0</v>
      </c>
      <c r="CD68" s="137">
        <v>0</v>
      </c>
      <c r="CE68" s="137">
        <v>0</v>
      </c>
      <c r="CF68" s="138">
        <v>0</v>
      </c>
      <c r="CG68" s="138">
        <v>0</v>
      </c>
      <c r="CH68" s="137">
        <v>0</v>
      </c>
      <c r="CI68" s="138">
        <v>227</v>
      </c>
      <c r="CJ68" s="137">
        <v>60</v>
      </c>
      <c r="CK68" s="137">
        <v>0</v>
      </c>
      <c r="CL68" s="137">
        <v>1</v>
      </c>
      <c r="CM68" s="137">
        <v>0</v>
      </c>
      <c r="CN68" s="138">
        <v>0</v>
      </c>
      <c r="CO68" s="138">
        <v>0</v>
      </c>
      <c r="CP68" s="137">
        <v>0</v>
      </c>
      <c r="CQ68" s="138">
        <v>5</v>
      </c>
      <c r="CR68" s="137">
        <v>0</v>
      </c>
      <c r="CS68" s="137">
        <v>0</v>
      </c>
      <c r="CT68" s="137">
        <v>0</v>
      </c>
      <c r="CU68" s="137">
        <v>1</v>
      </c>
      <c r="CV68" s="137">
        <v>0</v>
      </c>
      <c r="CW68" s="138">
        <v>4</v>
      </c>
      <c r="CX68" s="137">
        <v>0</v>
      </c>
      <c r="CY68" s="138">
        <v>5</v>
      </c>
      <c r="CZ68" s="138">
        <v>1</v>
      </c>
      <c r="DA68" s="138">
        <v>5</v>
      </c>
      <c r="DB68" s="138">
        <v>4</v>
      </c>
      <c r="DC68" s="138">
        <v>2</v>
      </c>
      <c r="DD68" s="137">
        <v>0</v>
      </c>
      <c r="DE68" s="138">
        <v>1</v>
      </c>
      <c r="DF68" s="137">
        <v>0</v>
      </c>
      <c r="DG68" s="137">
        <v>0</v>
      </c>
      <c r="DH68" s="138">
        <v>5</v>
      </c>
      <c r="DI68" s="137">
        <v>0</v>
      </c>
      <c r="DJ68" s="137">
        <v>0</v>
      </c>
      <c r="DK68" s="137">
        <v>0</v>
      </c>
      <c r="DL68" s="137">
        <v>0</v>
      </c>
      <c r="DM68" s="137">
        <v>0</v>
      </c>
      <c r="DN68" s="137">
        <v>0</v>
      </c>
      <c r="DO68" s="137">
        <v>0</v>
      </c>
      <c r="DP68" s="137">
        <v>0</v>
      </c>
      <c r="DQ68" s="137">
        <v>0</v>
      </c>
      <c r="DR68" s="137">
        <v>0</v>
      </c>
      <c r="DS68" s="137">
        <v>0</v>
      </c>
      <c r="DT68" s="137">
        <v>0</v>
      </c>
      <c r="DU68" s="137">
        <v>0</v>
      </c>
      <c r="DV68" s="137">
        <v>0</v>
      </c>
      <c r="DW68" s="138">
        <v>1</v>
      </c>
      <c r="DX68" s="137">
        <v>0</v>
      </c>
      <c r="DY68" s="137">
        <v>0</v>
      </c>
      <c r="DZ68" s="137">
        <v>0</v>
      </c>
      <c r="EA68" s="137">
        <v>0</v>
      </c>
      <c r="EB68" s="137"/>
    </row>
    <row r="69" spans="1:132" ht="18.600000000000001">
      <c r="A69" s="135" t="s">
        <v>376</v>
      </c>
      <c r="B69" s="136">
        <v>3</v>
      </c>
      <c r="C69" s="138">
        <v>0</v>
      </c>
      <c r="D69" s="137">
        <v>0</v>
      </c>
      <c r="E69" s="137">
        <v>0</v>
      </c>
      <c r="F69" s="138">
        <v>0</v>
      </c>
      <c r="G69" s="138">
        <v>0</v>
      </c>
      <c r="H69" s="137">
        <v>0</v>
      </c>
      <c r="I69" s="138">
        <v>0</v>
      </c>
      <c r="J69" s="137">
        <v>0</v>
      </c>
      <c r="K69" s="137">
        <v>0</v>
      </c>
      <c r="L69" s="137">
        <v>0</v>
      </c>
      <c r="M69" s="137">
        <v>0</v>
      </c>
      <c r="N69" s="137">
        <v>0</v>
      </c>
      <c r="O69" s="137">
        <v>0</v>
      </c>
      <c r="P69" s="137">
        <v>0</v>
      </c>
      <c r="Q69" s="137">
        <v>0</v>
      </c>
      <c r="R69" s="137">
        <v>0</v>
      </c>
      <c r="S69" s="137">
        <v>0</v>
      </c>
      <c r="T69" s="137">
        <v>0</v>
      </c>
      <c r="U69" s="137">
        <v>0</v>
      </c>
      <c r="V69" s="137">
        <v>0</v>
      </c>
      <c r="W69" s="137">
        <v>0</v>
      </c>
      <c r="X69" s="137">
        <v>0</v>
      </c>
      <c r="Y69" s="137">
        <v>0</v>
      </c>
      <c r="Z69" s="137">
        <v>0</v>
      </c>
      <c r="AA69" s="137">
        <v>0</v>
      </c>
      <c r="AB69" s="138">
        <v>0</v>
      </c>
      <c r="AC69" s="137">
        <v>0</v>
      </c>
      <c r="AD69" s="137">
        <v>0</v>
      </c>
      <c r="AE69" s="137">
        <v>0</v>
      </c>
      <c r="AF69" s="138">
        <v>0</v>
      </c>
      <c r="AG69" s="137">
        <v>0</v>
      </c>
      <c r="AH69" s="137">
        <v>0</v>
      </c>
      <c r="AI69" s="138">
        <v>0</v>
      </c>
      <c r="AJ69" s="137">
        <v>0</v>
      </c>
      <c r="AK69" s="137">
        <v>0</v>
      </c>
      <c r="AL69" s="138">
        <v>0</v>
      </c>
      <c r="AM69" s="137">
        <v>0</v>
      </c>
      <c r="AN69" s="137">
        <v>0</v>
      </c>
      <c r="AO69" s="137">
        <v>0</v>
      </c>
      <c r="AP69" s="137">
        <v>0</v>
      </c>
      <c r="AQ69" s="137">
        <v>0</v>
      </c>
      <c r="AR69" s="137">
        <v>0</v>
      </c>
      <c r="AS69" s="137">
        <v>0</v>
      </c>
      <c r="AT69" s="137">
        <v>0</v>
      </c>
      <c r="AU69" s="137">
        <v>0</v>
      </c>
      <c r="AV69" s="138">
        <v>0</v>
      </c>
      <c r="AW69" s="138">
        <v>0</v>
      </c>
      <c r="AX69" s="137">
        <v>0</v>
      </c>
      <c r="AY69" s="138">
        <v>0</v>
      </c>
      <c r="AZ69" s="137">
        <v>0</v>
      </c>
      <c r="BA69" s="137">
        <v>0</v>
      </c>
      <c r="BB69" s="137">
        <v>0</v>
      </c>
      <c r="BC69" s="137">
        <v>0</v>
      </c>
      <c r="BD69" s="138">
        <v>0</v>
      </c>
      <c r="BE69" s="137">
        <v>0</v>
      </c>
      <c r="BF69" s="137">
        <v>0</v>
      </c>
      <c r="BG69" s="137">
        <v>0</v>
      </c>
      <c r="BH69" s="138">
        <v>0</v>
      </c>
      <c r="BI69" s="138">
        <v>0</v>
      </c>
      <c r="BJ69" s="138">
        <v>0</v>
      </c>
      <c r="BK69" s="138">
        <v>0</v>
      </c>
      <c r="BL69" s="138">
        <v>0</v>
      </c>
      <c r="BM69" s="138">
        <v>0</v>
      </c>
      <c r="BN69" s="137">
        <v>0</v>
      </c>
      <c r="BO69" s="138">
        <v>0</v>
      </c>
      <c r="BP69" s="138">
        <v>0</v>
      </c>
      <c r="BQ69" s="138">
        <v>0</v>
      </c>
      <c r="BR69" s="138">
        <v>0</v>
      </c>
      <c r="BS69" s="137">
        <v>0</v>
      </c>
      <c r="BT69" s="138">
        <v>0</v>
      </c>
      <c r="BU69" s="138">
        <v>0</v>
      </c>
      <c r="BV69" s="137">
        <v>0</v>
      </c>
      <c r="BW69" s="137">
        <v>0</v>
      </c>
      <c r="BX69" s="138">
        <v>0</v>
      </c>
      <c r="BY69" s="138">
        <v>0</v>
      </c>
      <c r="BZ69" s="137">
        <v>0</v>
      </c>
      <c r="CA69" s="137">
        <v>0</v>
      </c>
      <c r="CB69" s="137">
        <v>0</v>
      </c>
      <c r="CC69" s="137">
        <v>0</v>
      </c>
      <c r="CD69" s="137">
        <v>0</v>
      </c>
      <c r="CE69" s="137">
        <v>0</v>
      </c>
      <c r="CF69" s="138">
        <v>0</v>
      </c>
      <c r="CG69" s="137">
        <v>0</v>
      </c>
      <c r="CH69" s="137">
        <v>0</v>
      </c>
      <c r="CI69" s="138">
        <v>205</v>
      </c>
      <c r="CJ69" s="138">
        <v>1</v>
      </c>
      <c r="CK69" s="137">
        <v>0</v>
      </c>
      <c r="CL69" s="138">
        <v>8</v>
      </c>
      <c r="CM69" s="138">
        <v>4</v>
      </c>
      <c r="CN69" s="137">
        <v>5</v>
      </c>
      <c r="CO69" s="137">
        <v>1</v>
      </c>
      <c r="CP69" s="137">
        <v>0</v>
      </c>
      <c r="CQ69" s="138">
        <v>2</v>
      </c>
      <c r="CR69" s="138">
        <v>0</v>
      </c>
      <c r="CS69" s="138">
        <v>5</v>
      </c>
      <c r="CT69" s="137">
        <v>1</v>
      </c>
      <c r="CU69" s="137">
        <v>0</v>
      </c>
      <c r="CV69" s="137">
        <v>0</v>
      </c>
      <c r="CW69" s="138">
        <v>4</v>
      </c>
      <c r="CX69" s="137">
        <v>0</v>
      </c>
      <c r="CY69" s="137">
        <v>0</v>
      </c>
      <c r="CZ69" s="138">
        <v>2</v>
      </c>
      <c r="DA69" s="137">
        <v>0</v>
      </c>
      <c r="DB69" s="137">
        <v>0</v>
      </c>
      <c r="DC69" s="138">
        <v>8</v>
      </c>
      <c r="DD69" s="137">
        <v>0</v>
      </c>
      <c r="DE69" s="138">
        <v>2</v>
      </c>
      <c r="DF69" s="138">
        <v>6</v>
      </c>
      <c r="DG69" s="138">
        <v>4</v>
      </c>
      <c r="DH69" s="137">
        <v>0</v>
      </c>
      <c r="DI69" s="138">
        <v>3</v>
      </c>
      <c r="DJ69" s="138">
        <v>2</v>
      </c>
      <c r="DK69" s="138">
        <v>1</v>
      </c>
      <c r="DL69" s="138">
        <v>2</v>
      </c>
      <c r="DM69" s="138">
        <v>2</v>
      </c>
      <c r="DN69" s="138">
        <v>4</v>
      </c>
      <c r="DO69" s="138">
        <v>3</v>
      </c>
      <c r="DP69" s="138">
        <v>-20</v>
      </c>
      <c r="DQ69" s="138">
        <v>27</v>
      </c>
      <c r="DR69" s="137">
        <v>0</v>
      </c>
      <c r="DS69" s="138">
        <v>2</v>
      </c>
      <c r="DT69" s="138">
        <v>2</v>
      </c>
      <c r="DU69" s="138">
        <v>2</v>
      </c>
      <c r="DV69" s="137">
        <v>0</v>
      </c>
      <c r="DW69" s="137">
        <v>0</v>
      </c>
      <c r="DX69" s="137">
        <v>0</v>
      </c>
      <c r="DY69" s="137">
        <v>0</v>
      </c>
      <c r="DZ69" s="137">
        <v>0</v>
      </c>
      <c r="EA69" s="137">
        <v>0</v>
      </c>
      <c r="EB69" s="137"/>
    </row>
    <row r="70" spans="1:132" ht="18.600000000000001">
      <c r="A70" s="135" t="s">
        <v>377</v>
      </c>
      <c r="B70" s="136">
        <v>2</v>
      </c>
      <c r="C70" s="138">
        <v>0</v>
      </c>
      <c r="D70" s="137">
        <v>0</v>
      </c>
      <c r="E70" s="138">
        <v>0</v>
      </c>
      <c r="F70" s="138">
        <v>0</v>
      </c>
      <c r="G70" s="138">
        <v>0</v>
      </c>
      <c r="H70" s="137">
        <v>0</v>
      </c>
      <c r="I70" s="138">
        <v>0</v>
      </c>
      <c r="J70" s="138">
        <v>0</v>
      </c>
      <c r="K70" s="137">
        <v>0</v>
      </c>
      <c r="L70" s="138">
        <v>0</v>
      </c>
      <c r="M70" s="138">
        <v>0</v>
      </c>
      <c r="N70" s="138">
        <v>0</v>
      </c>
      <c r="O70" s="138">
        <v>0</v>
      </c>
      <c r="P70" s="138">
        <v>0</v>
      </c>
      <c r="Q70" s="137">
        <v>0</v>
      </c>
      <c r="R70" s="138">
        <v>0</v>
      </c>
      <c r="S70" s="138">
        <v>0</v>
      </c>
      <c r="T70" s="138">
        <v>0</v>
      </c>
      <c r="U70" s="138">
        <v>0</v>
      </c>
      <c r="V70" s="137">
        <v>0</v>
      </c>
      <c r="W70" s="138">
        <v>0</v>
      </c>
      <c r="X70" s="137">
        <v>0</v>
      </c>
      <c r="Y70" s="138">
        <v>0</v>
      </c>
      <c r="Z70" s="137">
        <v>0</v>
      </c>
      <c r="AA70" s="137">
        <v>0</v>
      </c>
      <c r="AB70" s="138">
        <v>0</v>
      </c>
      <c r="AC70" s="137">
        <v>0</v>
      </c>
      <c r="AD70" s="137">
        <v>0</v>
      </c>
      <c r="AE70" s="138">
        <v>0</v>
      </c>
      <c r="AF70" s="137">
        <v>0</v>
      </c>
      <c r="AG70" s="137">
        <v>0</v>
      </c>
      <c r="AH70" s="138">
        <v>0</v>
      </c>
      <c r="AI70" s="138">
        <v>0</v>
      </c>
      <c r="AJ70" s="137">
        <v>0</v>
      </c>
      <c r="AK70" s="137">
        <v>0</v>
      </c>
      <c r="AL70" s="137">
        <v>0</v>
      </c>
      <c r="AM70" s="137">
        <v>0</v>
      </c>
      <c r="AN70" s="137">
        <v>0</v>
      </c>
      <c r="AO70" s="137">
        <v>0</v>
      </c>
      <c r="AP70" s="137">
        <v>0</v>
      </c>
      <c r="AQ70" s="138">
        <v>0</v>
      </c>
      <c r="AR70" s="137">
        <v>0</v>
      </c>
      <c r="AS70" s="137">
        <v>0</v>
      </c>
      <c r="AT70" s="138">
        <v>0</v>
      </c>
      <c r="AU70" s="138">
        <v>0</v>
      </c>
      <c r="AV70" s="137">
        <v>0</v>
      </c>
      <c r="AW70" s="137">
        <v>0</v>
      </c>
      <c r="AX70" s="138">
        <v>0</v>
      </c>
      <c r="AY70" s="138">
        <v>0</v>
      </c>
      <c r="AZ70" s="138">
        <v>0</v>
      </c>
      <c r="BA70" s="137">
        <v>0</v>
      </c>
      <c r="BB70" s="138">
        <v>0</v>
      </c>
      <c r="BC70" s="137">
        <v>0</v>
      </c>
      <c r="BD70" s="138">
        <v>0</v>
      </c>
      <c r="BE70" s="137">
        <v>0</v>
      </c>
      <c r="BF70" s="138">
        <v>0</v>
      </c>
      <c r="BG70" s="137">
        <v>0</v>
      </c>
      <c r="BH70" s="138">
        <v>0</v>
      </c>
      <c r="BI70" s="137">
        <v>0</v>
      </c>
      <c r="BJ70" s="137">
        <v>0</v>
      </c>
      <c r="BK70" s="137">
        <v>0</v>
      </c>
      <c r="BL70" s="137">
        <v>0</v>
      </c>
      <c r="BM70" s="138">
        <v>0</v>
      </c>
      <c r="BN70" s="137">
        <v>0</v>
      </c>
      <c r="BO70" s="138">
        <v>0</v>
      </c>
      <c r="BP70" s="137">
        <v>0</v>
      </c>
      <c r="BQ70" s="138">
        <v>0</v>
      </c>
      <c r="BR70" s="138">
        <v>0</v>
      </c>
      <c r="BS70" s="138">
        <v>0</v>
      </c>
      <c r="BT70" s="138">
        <v>0</v>
      </c>
      <c r="BU70" s="138">
        <v>0</v>
      </c>
      <c r="BV70" s="137">
        <v>0</v>
      </c>
      <c r="BW70" s="138">
        <v>0</v>
      </c>
      <c r="BX70" s="137">
        <v>0</v>
      </c>
      <c r="BY70" s="137">
        <v>0</v>
      </c>
      <c r="BZ70" s="137">
        <v>0</v>
      </c>
      <c r="CA70" s="137">
        <v>0</v>
      </c>
      <c r="CB70" s="137">
        <v>0</v>
      </c>
      <c r="CC70" s="137">
        <v>0</v>
      </c>
      <c r="CD70" s="138">
        <v>0</v>
      </c>
      <c r="CE70" s="138">
        <v>0</v>
      </c>
      <c r="CF70" s="138">
        <v>0</v>
      </c>
      <c r="CG70" s="137">
        <v>0</v>
      </c>
      <c r="CH70" s="137">
        <v>0</v>
      </c>
      <c r="CI70" s="137">
        <v>171</v>
      </c>
      <c r="CJ70" s="137">
        <v>0</v>
      </c>
      <c r="CK70" s="137">
        <v>0</v>
      </c>
      <c r="CL70" s="137">
        <v>0</v>
      </c>
      <c r="CM70" s="138">
        <v>1</v>
      </c>
      <c r="CN70" s="137">
        <v>0</v>
      </c>
      <c r="CO70" s="137">
        <v>1</v>
      </c>
      <c r="CP70" s="137">
        <v>0</v>
      </c>
      <c r="CQ70" s="138">
        <v>1</v>
      </c>
      <c r="CR70" s="137">
        <v>0</v>
      </c>
      <c r="CS70" s="137">
        <v>0</v>
      </c>
      <c r="CT70" s="137">
        <v>0</v>
      </c>
      <c r="CU70" s="138">
        <v>0</v>
      </c>
      <c r="CV70" s="138">
        <v>1</v>
      </c>
      <c r="CW70" s="137">
        <v>0</v>
      </c>
      <c r="CX70" s="137">
        <v>0</v>
      </c>
      <c r="CY70" s="137">
        <v>0</v>
      </c>
      <c r="CZ70" s="138">
        <v>1</v>
      </c>
      <c r="DA70" s="137">
        <v>0</v>
      </c>
      <c r="DB70" s="137">
        <v>0</v>
      </c>
      <c r="DC70" s="137">
        <v>0</v>
      </c>
      <c r="DD70" s="137">
        <v>0</v>
      </c>
      <c r="DE70" s="137">
        <v>0</v>
      </c>
      <c r="DF70" s="137">
        <v>0</v>
      </c>
      <c r="DG70" s="138">
        <v>4</v>
      </c>
      <c r="DH70" s="137">
        <v>0</v>
      </c>
      <c r="DI70" s="137">
        <v>0</v>
      </c>
      <c r="DJ70" s="137">
        <v>0</v>
      </c>
      <c r="DK70" s="137">
        <v>0</v>
      </c>
      <c r="DL70" s="137">
        <v>0</v>
      </c>
      <c r="DM70" s="137">
        <v>0</v>
      </c>
      <c r="DN70" s="137">
        <v>0</v>
      </c>
      <c r="DO70" s="137">
        <v>0</v>
      </c>
      <c r="DP70" s="138">
        <v>-26</v>
      </c>
      <c r="DQ70" s="138">
        <v>26</v>
      </c>
      <c r="DR70" s="137">
        <v>0</v>
      </c>
      <c r="DS70" s="137">
        <v>0</v>
      </c>
      <c r="DT70" s="137">
        <v>0</v>
      </c>
      <c r="DU70" s="137">
        <v>0</v>
      </c>
      <c r="DV70" s="137">
        <v>0</v>
      </c>
      <c r="DW70" s="137">
        <v>0</v>
      </c>
      <c r="DX70" s="137">
        <v>0</v>
      </c>
      <c r="DY70" s="137">
        <v>0</v>
      </c>
      <c r="DZ70" s="137">
        <v>0</v>
      </c>
      <c r="EA70" s="137">
        <v>0</v>
      </c>
      <c r="EB70" s="137"/>
    </row>
    <row r="71" spans="1:132" ht="18.600000000000001">
      <c r="A71" s="135" t="s">
        <v>219</v>
      </c>
      <c r="B71" s="136">
        <v>3</v>
      </c>
      <c r="C71" s="138">
        <v>0</v>
      </c>
      <c r="D71" s="137">
        <v>0</v>
      </c>
      <c r="E71" s="137">
        <v>0</v>
      </c>
      <c r="F71" s="138">
        <v>0</v>
      </c>
      <c r="G71" s="137">
        <v>0</v>
      </c>
      <c r="H71" s="137">
        <v>0</v>
      </c>
      <c r="I71" s="138">
        <v>0</v>
      </c>
      <c r="J71" s="137">
        <v>0</v>
      </c>
      <c r="K71" s="138">
        <v>0</v>
      </c>
      <c r="L71" s="138">
        <v>0</v>
      </c>
      <c r="M71" s="137">
        <v>0</v>
      </c>
      <c r="N71" s="138">
        <v>0</v>
      </c>
      <c r="O71" s="138">
        <v>0</v>
      </c>
      <c r="P71" s="137">
        <v>0</v>
      </c>
      <c r="Q71" s="137">
        <v>0</v>
      </c>
      <c r="R71" s="138">
        <v>0</v>
      </c>
      <c r="S71" s="137">
        <v>0</v>
      </c>
      <c r="T71" s="137">
        <v>0</v>
      </c>
      <c r="U71" s="137">
        <v>0</v>
      </c>
      <c r="V71" s="137">
        <v>0</v>
      </c>
      <c r="W71" s="138">
        <v>0</v>
      </c>
      <c r="X71" s="137">
        <v>0</v>
      </c>
      <c r="Y71" s="137">
        <v>0</v>
      </c>
      <c r="Z71" s="137">
        <v>0</v>
      </c>
      <c r="AA71" s="137">
        <v>0</v>
      </c>
      <c r="AB71" s="138">
        <v>0</v>
      </c>
      <c r="AC71" s="137">
        <v>0</v>
      </c>
      <c r="AD71" s="137">
        <v>0</v>
      </c>
      <c r="AE71" s="138">
        <v>0</v>
      </c>
      <c r="AF71" s="138">
        <v>0</v>
      </c>
      <c r="AG71" s="137">
        <v>0</v>
      </c>
      <c r="AH71" s="137">
        <v>0</v>
      </c>
      <c r="AI71" s="137">
        <v>0</v>
      </c>
      <c r="AJ71" s="137">
        <v>0</v>
      </c>
      <c r="AK71" s="137">
        <v>0</v>
      </c>
      <c r="AL71" s="137">
        <v>0</v>
      </c>
      <c r="AM71" s="137">
        <v>0</v>
      </c>
      <c r="AN71" s="137">
        <v>0</v>
      </c>
      <c r="AO71" s="138">
        <v>0</v>
      </c>
      <c r="AP71" s="138">
        <v>0</v>
      </c>
      <c r="AQ71" s="137">
        <v>0</v>
      </c>
      <c r="AR71" s="138">
        <v>0</v>
      </c>
      <c r="AS71" s="137">
        <v>0</v>
      </c>
      <c r="AT71" s="137">
        <v>0</v>
      </c>
      <c r="AU71" s="137">
        <v>0</v>
      </c>
      <c r="AV71" s="137">
        <v>0</v>
      </c>
      <c r="AW71" s="137">
        <v>0</v>
      </c>
      <c r="AX71" s="138">
        <v>0</v>
      </c>
      <c r="AY71" s="137">
        <v>0</v>
      </c>
      <c r="AZ71" s="137">
        <v>0</v>
      </c>
      <c r="BA71" s="137">
        <v>0</v>
      </c>
      <c r="BB71" s="137">
        <v>0</v>
      </c>
      <c r="BC71" s="137">
        <v>0</v>
      </c>
      <c r="BD71" s="138">
        <v>0</v>
      </c>
      <c r="BE71" s="137">
        <v>0</v>
      </c>
      <c r="BF71" s="137">
        <v>0</v>
      </c>
      <c r="BG71" s="138">
        <v>0</v>
      </c>
      <c r="BH71" s="138">
        <v>0</v>
      </c>
      <c r="BI71" s="137">
        <v>0</v>
      </c>
      <c r="BJ71" s="138">
        <v>0</v>
      </c>
      <c r="BK71" s="138">
        <v>0</v>
      </c>
      <c r="BL71" s="138">
        <v>0</v>
      </c>
      <c r="BM71" s="138">
        <v>0</v>
      </c>
      <c r="BN71" s="137">
        <v>0</v>
      </c>
      <c r="BO71" s="138">
        <v>0</v>
      </c>
      <c r="BP71" s="138">
        <v>0</v>
      </c>
      <c r="BQ71" s="138">
        <v>0</v>
      </c>
      <c r="BR71" s="138">
        <v>0</v>
      </c>
      <c r="BS71" s="137">
        <v>0</v>
      </c>
      <c r="BT71" s="138">
        <v>0</v>
      </c>
      <c r="BU71" s="138">
        <v>0</v>
      </c>
      <c r="BV71" s="137">
        <v>0</v>
      </c>
      <c r="BW71" s="137">
        <v>0</v>
      </c>
      <c r="BX71" s="138">
        <v>0</v>
      </c>
      <c r="BY71" s="137">
        <v>0</v>
      </c>
      <c r="BZ71" s="137">
        <v>0</v>
      </c>
      <c r="CA71" s="137">
        <v>0</v>
      </c>
      <c r="CB71" s="137">
        <v>0</v>
      </c>
      <c r="CC71" s="138">
        <v>0</v>
      </c>
      <c r="CD71" s="137">
        <v>0</v>
      </c>
      <c r="CE71" s="138">
        <v>0</v>
      </c>
      <c r="CF71" s="138">
        <v>0</v>
      </c>
      <c r="CG71" s="137">
        <v>0</v>
      </c>
      <c r="CH71" s="137">
        <v>0</v>
      </c>
      <c r="CI71" s="137">
        <v>0</v>
      </c>
      <c r="CJ71" s="138">
        <v>0</v>
      </c>
      <c r="CK71" s="137">
        <v>0</v>
      </c>
      <c r="CL71" s="137">
        <v>0</v>
      </c>
      <c r="CM71" s="138">
        <v>208</v>
      </c>
      <c r="CN71" s="137">
        <v>2</v>
      </c>
      <c r="CO71" s="137">
        <v>1</v>
      </c>
      <c r="CP71" s="137">
        <v>0</v>
      </c>
      <c r="CQ71" s="138">
        <v>3</v>
      </c>
      <c r="CR71" s="137">
        <v>1</v>
      </c>
      <c r="CS71" s="138">
        <v>1</v>
      </c>
      <c r="CT71" s="138">
        <v>1</v>
      </c>
      <c r="CU71" s="137">
        <v>0</v>
      </c>
      <c r="CV71" s="138">
        <v>1</v>
      </c>
      <c r="CW71" s="138">
        <v>1</v>
      </c>
      <c r="CX71" s="137">
        <v>0</v>
      </c>
      <c r="CY71" s="137">
        <v>0</v>
      </c>
      <c r="CZ71" s="138">
        <v>1</v>
      </c>
      <c r="DA71" s="138">
        <v>1</v>
      </c>
      <c r="DB71" s="137">
        <v>0</v>
      </c>
      <c r="DC71" s="138">
        <v>1</v>
      </c>
      <c r="DD71" s="137">
        <v>0</v>
      </c>
      <c r="DE71" s="138">
        <v>3</v>
      </c>
      <c r="DF71" s="138">
        <v>3</v>
      </c>
      <c r="DG71" s="138">
        <v>1</v>
      </c>
      <c r="DH71" s="137">
        <v>0</v>
      </c>
      <c r="DI71" s="138">
        <v>3</v>
      </c>
      <c r="DJ71" s="138">
        <v>1</v>
      </c>
      <c r="DK71" s="138">
        <v>1</v>
      </c>
      <c r="DL71" s="138">
        <v>2</v>
      </c>
      <c r="DM71" s="138">
        <v>2</v>
      </c>
      <c r="DN71" s="138">
        <v>1</v>
      </c>
      <c r="DO71" s="137">
        <v>0</v>
      </c>
      <c r="DP71" s="138">
        <v>-24</v>
      </c>
      <c r="DQ71" s="138">
        <v>30</v>
      </c>
      <c r="DR71" s="138">
        <v>3</v>
      </c>
      <c r="DS71" s="138">
        <v>1</v>
      </c>
      <c r="DT71" s="137">
        <v>0</v>
      </c>
      <c r="DU71" s="138">
        <v>1</v>
      </c>
      <c r="DV71" s="138">
        <v>1</v>
      </c>
      <c r="DW71" s="138">
        <v>4</v>
      </c>
      <c r="DX71" s="138">
        <v>2</v>
      </c>
      <c r="DY71" s="138">
        <v>1</v>
      </c>
      <c r="DZ71" s="138">
        <v>2</v>
      </c>
      <c r="EA71" s="137">
        <v>0</v>
      </c>
      <c r="EB71" s="137"/>
    </row>
    <row r="72" spans="1:132" ht="18.600000000000001">
      <c r="A72" s="135" t="s">
        <v>378</v>
      </c>
      <c r="B72" s="136">
        <v>1</v>
      </c>
      <c r="C72" s="138">
        <v>0</v>
      </c>
      <c r="D72" s="138">
        <v>0</v>
      </c>
      <c r="E72" s="138">
        <v>0</v>
      </c>
      <c r="F72" s="137">
        <v>0</v>
      </c>
      <c r="G72" s="137">
        <v>0</v>
      </c>
      <c r="H72" s="137">
        <v>0</v>
      </c>
      <c r="I72" s="137">
        <v>0</v>
      </c>
      <c r="J72" s="137">
        <v>0</v>
      </c>
      <c r="K72" s="138">
        <v>0</v>
      </c>
      <c r="L72" s="137">
        <v>0</v>
      </c>
      <c r="M72" s="137">
        <v>0</v>
      </c>
      <c r="N72" s="137">
        <v>0</v>
      </c>
      <c r="O72" s="138">
        <v>0</v>
      </c>
      <c r="P72" s="138">
        <v>0</v>
      </c>
      <c r="Q72" s="137">
        <v>0</v>
      </c>
      <c r="R72" s="138">
        <v>0</v>
      </c>
      <c r="S72" s="137">
        <v>0</v>
      </c>
      <c r="T72" s="137">
        <v>0</v>
      </c>
      <c r="U72" s="137">
        <v>0</v>
      </c>
      <c r="V72" s="137">
        <v>0</v>
      </c>
      <c r="W72" s="137">
        <v>0</v>
      </c>
      <c r="X72" s="137">
        <v>0</v>
      </c>
      <c r="Y72" s="137">
        <v>0</v>
      </c>
      <c r="Z72" s="137">
        <v>0</v>
      </c>
      <c r="AA72" s="137">
        <v>0</v>
      </c>
      <c r="AB72" s="138">
        <v>0</v>
      </c>
      <c r="AC72" s="137">
        <v>0</v>
      </c>
      <c r="AD72" s="137">
        <v>0</v>
      </c>
      <c r="AE72" s="138">
        <v>0</v>
      </c>
      <c r="AF72" s="138">
        <v>0</v>
      </c>
      <c r="AG72" s="137">
        <v>0</v>
      </c>
      <c r="AH72" s="137">
        <v>0</v>
      </c>
      <c r="AI72" s="137">
        <v>0</v>
      </c>
      <c r="AJ72" s="137">
        <v>0</v>
      </c>
      <c r="AK72" s="137">
        <v>0</v>
      </c>
      <c r="AL72" s="137">
        <v>0</v>
      </c>
      <c r="AM72" s="137">
        <v>0</v>
      </c>
      <c r="AN72" s="137">
        <v>0</v>
      </c>
      <c r="AO72" s="137">
        <v>0</v>
      </c>
      <c r="AP72" s="137">
        <v>0</v>
      </c>
      <c r="AQ72" s="138">
        <v>0</v>
      </c>
      <c r="AR72" s="138">
        <v>0</v>
      </c>
      <c r="AS72" s="137">
        <v>0</v>
      </c>
      <c r="AT72" s="137">
        <v>0</v>
      </c>
      <c r="AU72" s="137">
        <v>0</v>
      </c>
      <c r="AV72" s="137">
        <v>0</v>
      </c>
      <c r="AW72" s="137">
        <v>0</v>
      </c>
      <c r="AX72" s="138">
        <v>0</v>
      </c>
      <c r="AY72" s="137">
        <v>0</v>
      </c>
      <c r="AZ72" s="138">
        <v>0</v>
      </c>
      <c r="BA72" s="137">
        <v>0</v>
      </c>
      <c r="BB72" s="138">
        <v>0</v>
      </c>
      <c r="BC72" s="137">
        <v>0</v>
      </c>
      <c r="BD72" s="138">
        <v>0</v>
      </c>
      <c r="BE72" s="137">
        <v>0</v>
      </c>
      <c r="BF72" s="137">
        <v>0</v>
      </c>
      <c r="BG72" s="137">
        <v>0</v>
      </c>
      <c r="BH72" s="138">
        <v>0</v>
      </c>
      <c r="BI72" s="138">
        <v>0</v>
      </c>
      <c r="BJ72" s="138">
        <v>0</v>
      </c>
      <c r="BK72" s="138">
        <v>0</v>
      </c>
      <c r="BL72" s="138">
        <v>0</v>
      </c>
      <c r="BM72" s="138">
        <v>0</v>
      </c>
      <c r="BN72" s="138">
        <v>0</v>
      </c>
      <c r="BO72" s="138">
        <v>0</v>
      </c>
      <c r="BP72" s="138">
        <v>0</v>
      </c>
      <c r="BQ72" s="137">
        <v>0</v>
      </c>
      <c r="BR72" s="137">
        <v>0</v>
      </c>
      <c r="BS72" s="138">
        <v>0</v>
      </c>
      <c r="BT72" s="138">
        <v>0</v>
      </c>
      <c r="BU72" s="138">
        <v>0</v>
      </c>
      <c r="BV72" s="137">
        <v>0</v>
      </c>
      <c r="BW72" s="138">
        <v>0</v>
      </c>
      <c r="BX72" s="137">
        <v>0</v>
      </c>
      <c r="BY72" s="137">
        <v>0</v>
      </c>
      <c r="BZ72" s="137">
        <v>0</v>
      </c>
      <c r="CA72" s="137">
        <v>0</v>
      </c>
      <c r="CB72" s="137">
        <v>0</v>
      </c>
      <c r="CC72" s="137">
        <v>0</v>
      </c>
      <c r="CD72" s="138">
        <v>0</v>
      </c>
      <c r="CE72" s="137">
        <v>0</v>
      </c>
      <c r="CF72" s="138">
        <v>0</v>
      </c>
      <c r="CG72" s="137">
        <v>0</v>
      </c>
      <c r="CH72" s="137">
        <v>0</v>
      </c>
      <c r="CI72" s="138">
        <v>0</v>
      </c>
      <c r="CJ72" s="137">
        <v>0</v>
      </c>
      <c r="CK72" s="138">
        <v>0</v>
      </c>
      <c r="CL72" s="138">
        <v>0</v>
      </c>
      <c r="CM72" s="137">
        <v>0</v>
      </c>
      <c r="CN72" s="137">
        <v>0</v>
      </c>
      <c r="CO72" s="137">
        <v>0</v>
      </c>
      <c r="CP72" s="137">
        <v>0</v>
      </c>
      <c r="CQ72" s="138">
        <v>192</v>
      </c>
      <c r="CR72" s="137">
        <v>1</v>
      </c>
      <c r="CS72" s="137">
        <v>3</v>
      </c>
      <c r="CT72" s="137">
        <v>1</v>
      </c>
      <c r="CU72" s="137">
        <v>3</v>
      </c>
      <c r="CV72" s="138">
        <v>3</v>
      </c>
      <c r="CW72" s="138">
        <v>1</v>
      </c>
      <c r="CX72" s="138">
        <v>1</v>
      </c>
      <c r="CY72" s="138">
        <v>2</v>
      </c>
      <c r="CZ72" s="137">
        <v>0</v>
      </c>
      <c r="DA72" s="138">
        <v>1</v>
      </c>
      <c r="DB72" s="138">
        <v>1</v>
      </c>
      <c r="DC72" s="138">
        <v>1</v>
      </c>
      <c r="DD72" s="138">
        <v>1</v>
      </c>
      <c r="DE72" s="138">
        <v>1</v>
      </c>
      <c r="DF72" s="138">
        <v>2</v>
      </c>
      <c r="DG72" s="137">
        <v>0</v>
      </c>
      <c r="DH72" s="138">
        <v>2</v>
      </c>
      <c r="DI72" s="138">
        <v>1</v>
      </c>
      <c r="DJ72" s="138">
        <v>1</v>
      </c>
      <c r="DK72" s="138">
        <v>1</v>
      </c>
      <c r="DL72" s="138">
        <v>1</v>
      </c>
      <c r="DM72" s="138">
        <v>3</v>
      </c>
      <c r="DN72" s="137">
        <v>0</v>
      </c>
      <c r="DO72" s="137">
        <v>0</v>
      </c>
      <c r="DP72" s="138">
        <v>-25</v>
      </c>
      <c r="DQ72" s="138">
        <v>27</v>
      </c>
      <c r="DR72" s="138">
        <v>1</v>
      </c>
      <c r="DS72" s="138">
        <v>1</v>
      </c>
      <c r="DT72" s="138">
        <v>3</v>
      </c>
      <c r="DU72" s="138">
        <v>2</v>
      </c>
      <c r="DV72" s="137">
        <v>0</v>
      </c>
      <c r="DW72" s="138">
        <v>2</v>
      </c>
      <c r="DX72" s="137">
        <v>0</v>
      </c>
      <c r="DY72" s="137">
        <v>0</v>
      </c>
      <c r="DZ72" s="137">
        <v>0</v>
      </c>
      <c r="EA72" s="137">
        <v>0</v>
      </c>
      <c r="EB72" s="137"/>
    </row>
    <row r="73" spans="1:132" ht="18.600000000000001">
      <c r="A73" s="135" t="s">
        <v>379</v>
      </c>
      <c r="B73" s="136">
        <v>1</v>
      </c>
      <c r="C73" s="138">
        <v>0</v>
      </c>
      <c r="D73" s="137">
        <v>0</v>
      </c>
      <c r="E73" s="137">
        <v>0</v>
      </c>
      <c r="F73" s="138">
        <v>0</v>
      </c>
      <c r="G73" s="137">
        <v>0</v>
      </c>
      <c r="H73" s="137">
        <v>0</v>
      </c>
      <c r="I73" s="138">
        <v>0</v>
      </c>
      <c r="J73" s="137">
        <v>0</v>
      </c>
      <c r="K73" s="137">
        <v>0</v>
      </c>
      <c r="L73" s="137">
        <v>0</v>
      </c>
      <c r="M73" s="137">
        <v>0</v>
      </c>
      <c r="N73" s="137">
        <v>0</v>
      </c>
      <c r="O73" s="137">
        <v>0</v>
      </c>
      <c r="P73" s="137">
        <v>0</v>
      </c>
      <c r="Q73" s="137">
        <v>0</v>
      </c>
      <c r="R73" s="138">
        <v>0</v>
      </c>
      <c r="S73" s="137">
        <v>0</v>
      </c>
      <c r="T73" s="138">
        <v>0</v>
      </c>
      <c r="U73" s="138">
        <v>0</v>
      </c>
      <c r="V73" s="138">
        <v>0</v>
      </c>
      <c r="W73" s="137">
        <v>0</v>
      </c>
      <c r="X73" s="137">
        <v>0</v>
      </c>
      <c r="Y73" s="137">
        <v>0</v>
      </c>
      <c r="Z73" s="137">
        <v>0</v>
      </c>
      <c r="AA73" s="137">
        <v>0</v>
      </c>
      <c r="AB73" s="138">
        <v>0</v>
      </c>
      <c r="AC73" s="137">
        <v>0</v>
      </c>
      <c r="AD73" s="137">
        <v>0</v>
      </c>
      <c r="AE73" s="137">
        <v>0</v>
      </c>
      <c r="AF73" s="137">
        <v>0</v>
      </c>
      <c r="AG73" s="137">
        <v>0</v>
      </c>
      <c r="AH73" s="137">
        <v>0</v>
      </c>
      <c r="AI73" s="137">
        <v>0</v>
      </c>
      <c r="AJ73" s="137">
        <v>0</v>
      </c>
      <c r="AK73" s="137">
        <v>0</v>
      </c>
      <c r="AL73" s="137">
        <v>0</v>
      </c>
      <c r="AM73" s="137">
        <v>0</v>
      </c>
      <c r="AN73" s="137">
        <v>0</v>
      </c>
      <c r="AO73" s="137">
        <v>0</v>
      </c>
      <c r="AP73" s="137">
        <v>0</v>
      </c>
      <c r="AQ73" s="137">
        <v>0</v>
      </c>
      <c r="AR73" s="137">
        <v>0</v>
      </c>
      <c r="AS73" s="137">
        <v>0</v>
      </c>
      <c r="AT73" s="137">
        <v>0</v>
      </c>
      <c r="AU73" s="137">
        <v>0</v>
      </c>
      <c r="AV73" s="137">
        <v>0</v>
      </c>
      <c r="AW73" s="137">
        <v>0</v>
      </c>
      <c r="AX73" s="138">
        <v>0</v>
      </c>
      <c r="AY73" s="138">
        <v>0</v>
      </c>
      <c r="AZ73" s="137">
        <v>0</v>
      </c>
      <c r="BA73" s="137">
        <v>0</v>
      </c>
      <c r="BB73" s="138">
        <v>0</v>
      </c>
      <c r="BC73" s="137">
        <v>0</v>
      </c>
      <c r="BD73" s="138">
        <v>0</v>
      </c>
      <c r="BE73" s="137">
        <v>0</v>
      </c>
      <c r="BF73" s="137">
        <v>0</v>
      </c>
      <c r="BG73" s="138">
        <v>0</v>
      </c>
      <c r="BH73" s="138">
        <v>0</v>
      </c>
      <c r="BI73" s="138">
        <v>0</v>
      </c>
      <c r="BJ73" s="138">
        <v>0</v>
      </c>
      <c r="BK73" s="138">
        <v>0</v>
      </c>
      <c r="BL73" s="138">
        <v>0</v>
      </c>
      <c r="BM73" s="138">
        <v>0</v>
      </c>
      <c r="BN73" s="138">
        <v>0</v>
      </c>
      <c r="BO73" s="138">
        <v>0</v>
      </c>
      <c r="BP73" s="138">
        <v>0</v>
      </c>
      <c r="BQ73" s="137">
        <v>0</v>
      </c>
      <c r="BR73" s="137">
        <v>0</v>
      </c>
      <c r="BS73" s="138">
        <v>0</v>
      </c>
      <c r="BT73" s="138">
        <v>0</v>
      </c>
      <c r="BU73" s="138">
        <v>0</v>
      </c>
      <c r="BV73" s="137">
        <v>0</v>
      </c>
      <c r="BW73" s="138">
        <v>0</v>
      </c>
      <c r="BX73" s="137">
        <v>0</v>
      </c>
      <c r="BY73" s="137">
        <v>0</v>
      </c>
      <c r="BZ73" s="137">
        <v>0</v>
      </c>
      <c r="CA73" s="137">
        <v>0</v>
      </c>
      <c r="CB73" s="137">
        <v>0</v>
      </c>
      <c r="CC73" s="137">
        <v>0</v>
      </c>
      <c r="CD73" s="137">
        <v>0</v>
      </c>
      <c r="CE73" s="137">
        <v>0</v>
      </c>
      <c r="CF73" s="138">
        <v>0</v>
      </c>
      <c r="CG73" s="137">
        <v>0</v>
      </c>
      <c r="CH73" s="137">
        <v>0</v>
      </c>
      <c r="CI73" s="138">
        <v>0</v>
      </c>
      <c r="CJ73" s="138">
        <v>0</v>
      </c>
      <c r="CK73" s="137">
        <v>0</v>
      </c>
      <c r="CL73" s="138">
        <v>0</v>
      </c>
      <c r="CM73" s="138">
        <v>0</v>
      </c>
      <c r="CN73" s="138">
        <v>0</v>
      </c>
      <c r="CO73" s="138">
        <v>0</v>
      </c>
      <c r="CP73" s="137">
        <v>0</v>
      </c>
      <c r="CQ73" s="138">
        <v>176</v>
      </c>
      <c r="CR73" s="138">
        <v>0</v>
      </c>
      <c r="CS73" s="138">
        <v>0</v>
      </c>
      <c r="CT73" s="138">
        <v>3</v>
      </c>
      <c r="CU73" s="137">
        <v>0</v>
      </c>
      <c r="CV73" s="137">
        <v>0</v>
      </c>
      <c r="CW73" s="137">
        <v>0</v>
      </c>
      <c r="CX73" s="137">
        <v>0</v>
      </c>
      <c r="CY73" s="137">
        <v>0</v>
      </c>
      <c r="CZ73" s="137">
        <v>0</v>
      </c>
      <c r="DA73" s="137">
        <v>0</v>
      </c>
      <c r="DB73" s="137">
        <v>0</v>
      </c>
      <c r="DC73" s="137">
        <v>0</v>
      </c>
      <c r="DD73" s="137">
        <v>0</v>
      </c>
      <c r="DE73" s="137">
        <v>0</v>
      </c>
      <c r="DF73" s="138">
        <v>5</v>
      </c>
      <c r="DG73" s="137">
        <v>0</v>
      </c>
      <c r="DH73" s="138">
        <v>1</v>
      </c>
      <c r="DI73" s="137">
        <v>0</v>
      </c>
      <c r="DJ73" s="137">
        <v>0</v>
      </c>
      <c r="DK73" s="137">
        <v>0</v>
      </c>
      <c r="DL73" s="137">
        <v>0</v>
      </c>
      <c r="DM73" s="137">
        <v>0</v>
      </c>
      <c r="DN73" s="138">
        <v>1</v>
      </c>
      <c r="DO73" s="138">
        <v>1</v>
      </c>
      <c r="DP73" s="137">
        <v>0</v>
      </c>
      <c r="DQ73" s="137">
        <v>0</v>
      </c>
      <c r="DR73" s="137">
        <v>0</v>
      </c>
      <c r="DS73" s="137">
        <v>0</v>
      </c>
      <c r="DT73" s="137">
        <v>0</v>
      </c>
      <c r="DU73" s="137">
        <v>0</v>
      </c>
      <c r="DV73" s="137">
        <v>0</v>
      </c>
      <c r="DW73" s="137">
        <v>0</v>
      </c>
      <c r="DX73" s="138">
        <v>3</v>
      </c>
      <c r="DY73" s="137">
        <v>0</v>
      </c>
      <c r="DZ73" s="137">
        <v>0</v>
      </c>
      <c r="EA73" s="137">
        <v>0</v>
      </c>
      <c r="EB73" s="137"/>
    </row>
    <row r="74" spans="1:132" ht="18.600000000000001">
      <c r="A74" s="135" t="s">
        <v>380</v>
      </c>
      <c r="B74" s="136">
        <v>3</v>
      </c>
      <c r="C74" s="138">
        <v>0</v>
      </c>
      <c r="D74" s="137">
        <v>0</v>
      </c>
      <c r="E74" s="137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7">
        <v>0</v>
      </c>
      <c r="L74" s="137">
        <v>0</v>
      </c>
      <c r="M74" s="137">
        <v>0</v>
      </c>
      <c r="N74" s="137">
        <v>0</v>
      </c>
      <c r="O74" s="137">
        <v>0</v>
      </c>
      <c r="P74" s="137">
        <v>0</v>
      </c>
      <c r="Q74" s="137">
        <v>0</v>
      </c>
      <c r="R74" s="138">
        <v>0</v>
      </c>
      <c r="S74" s="137">
        <v>0</v>
      </c>
      <c r="T74" s="137">
        <v>0</v>
      </c>
      <c r="U74" s="137">
        <v>0</v>
      </c>
      <c r="V74" s="138">
        <v>0</v>
      </c>
      <c r="W74" s="138">
        <v>0</v>
      </c>
      <c r="X74" s="138">
        <v>0</v>
      </c>
      <c r="Y74" s="138">
        <v>0</v>
      </c>
      <c r="Z74" s="137">
        <v>0</v>
      </c>
      <c r="AA74" s="137">
        <v>0</v>
      </c>
      <c r="AB74" s="137">
        <v>0</v>
      </c>
      <c r="AC74" s="137">
        <v>0</v>
      </c>
      <c r="AD74" s="137">
        <v>0</v>
      </c>
      <c r="AE74" s="138">
        <v>0</v>
      </c>
      <c r="AF74" s="137">
        <v>0</v>
      </c>
      <c r="AG74" s="137">
        <v>0</v>
      </c>
      <c r="AH74" s="137">
        <v>0</v>
      </c>
      <c r="AI74" s="137">
        <v>0</v>
      </c>
      <c r="AJ74" s="138">
        <v>0</v>
      </c>
      <c r="AK74" s="137">
        <v>0</v>
      </c>
      <c r="AL74" s="138">
        <v>0</v>
      </c>
      <c r="AM74" s="137">
        <v>0</v>
      </c>
      <c r="AN74" s="138">
        <v>0</v>
      </c>
      <c r="AO74" s="138">
        <v>0</v>
      </c>
      <c r="AP74" s="137">
        <v>0</v>
      </c>
      <c r="AQ74" s="138">
        <v>0</v>
      </c>
      <c r="AR74" s="137">
        <v>0</v>
      </c>
      <c r="AS74" s="137">
        <v>0</v>
      </c>
      <c r="AT74" s="138">
        <v>0</v>
      </c>
      <c r="AU74" s="138">
        <v>0</v>
      </c>
      <c r="AV74" s="137">
        <v>0</v>
      </c>
      <c r="AW74" s="138">
        <v>0</v>
      </c>
      <c r="AX74" s="138">
        <v>0</v>
      </c>
      <c r="AY74" s="138">
        <v>0</v>
      </c>
      <c r="AZ74" s="138">
        <v>0</v>
      </c>
      <c r="BA74" s="137">
        <v>0</v>
      </c>
      <c r="BB74" s="138">
        <v>0</v>
      </c>
      <c r="BC74" s="137">
        <v>0</v>
      </c>
      <c r="BD74" s="138">
        <v>0</v>
      </c>
      <c r="BE74" s="137">
        <v>0</v>
      </c>
      <c r="BF74" s="138">
        <v>0</v>
      </c>
      <c r="BG74" s="138">
        <v>0</v>
      </c>
      <c r="BH74" s="138">
        <v>0</v>
      </c>
      <c r="BI74" s="137">
        <v>0</v>
      </c>
      <c r="BJ74" s="138">
        <v>0</v>
      </c>
      <c r="BK74" s="138">
        <v>0</v>
      </c>
      <c r="BL74" s="137">
        <v>0</v>
      </c>
      <c r="BM74" s="138">
        <v>0</v>
      </c>
      <c r="BN74" s="137">
        <v>0</v>
      </c>
      <c r="BO74" s="138">
        <v>0</v>
      </c>
      <c r="BP74" s="138">
        <v>0</v>
      </c>
      <c r="BQ74" s="138">
        <v>0</v>
      </c>
      <c r="BR74" s="138">
        <v>0</v>
      </c>
      <c r="BS74" s="138">
        <v>0</v>
      </c>
      <c r="BT74" s="138">
        <v>0</v>
      </c>
      <c r="BU74" s="137">
        <v>0</v>
      </c>
      <c r="BV74" s="137">
        <v>0</v>
      </c>
      <c r="BW74" s="137">
        <v>0</v>
      </c>
      <c r="BX74" s="138">
        <v>0</v>
      </c>
      <c r="BY74" s="137">
        <v>0</v>
      </c>
      <c r="BZ74" s="138">
        <v>0</v>
      </c>
      <c r="CA74" s="137">
        <v>0</v>
      </c>
      <c r="CB74" s="138">
        <v>0</v>
      </c>
      <c r="CC74" s="137">
        <v>0</v>
      </c>
      <c r="CD74" s="137">
        <v>0</v>
      </c>
      <c r="CE74" s="137">
        <v>0</v>
      </c>
      <c r="CF74" s="138">
        <v>0</v>
      </c>
      <c r="CG74" s="137">
        <v>0</v>
      </c>
      <c r="CH74" s="138">
        <v>0</v>
      </c>
      <c r="CI74" s="138">
        <v>0</v>
      </c>
      <c r="CJ74" s="138">
        <v>0</v>
      </c>
      <c r="CK74" s="137">
        <v>0</v>
      </c>
      <c r="CL74" s="138">
        <v>0</v>
      </c>
      <c r="CM74" s="138">
        <v>0</v>
      </c>
      <c r="CN74" s="137">
        <v>0</v>
      </c>
      <c r="CO74" s="138">
        <v>0</v>
      </c>
      <c r="CP74" s="137">
        <v>0</v>
      </c>
      <c r="CQ74" s="138">
        <v>0</v>
      </c>
      <c r="CR74" s="138">
        <v>0</v>
      </c>
      <c r="CS74" s="138">
        <v>0</v>
      </c>
      <c r="CT74" s="138">
        <v>0</v>
      </c>
      <c r="CU74" s="138">
        <v>0</v>
      </c>
      <c r="CV74" s="138">
        <v>195</v>
      </c>
      <c r="CW74" s="137">
        <v>0</v>
      </c>
      <c r="CX74" s="137">
        <v>0</v>
      </c>
      <c r="CY74" s="137">
        <v>0</v>
      </c>
      <c r="CZ74" s="138">
        <v>2</v>
      </c>
      <c r="DA74" s="138">
        <v>1</v>
      </c>
      <c r="DB74" s="137">
        <v>0</v>
      </c>
      <c r="DC74" s="137">
        <v>0</v>
      </c>
      <c r="DD74" s="137">
        <v>0</v>
      </c>
      <c r="DE74" s="137">
        <v>0</v>
      </c>
      <c r="DF74" s="137">
        <v>0</v>
      </c>
      <c r="DG74" s="137">
        <v>0</v>
      </c>
      <c r="DH74" s="138">
        <v>3</v>
      </c>
      <c r="DI74" s="137">
        <v>0</v>
      </c>
      <c r="DJ74" s="137">
        <v>0</v>
      </c>
      <c r="DK74" s="137">
        <v>0</v>
      </c>
      <c r="DL74" s="137">
        <v>0</v>
      </c>
      <c r="DM74" s="137">
        <v>0</v>
      </c>
      <c r="DN74" s="137">
        <v>0</v>
      </c>
      <c r="DO74" s="137">
        <v>0</v>
      </c>
      <c r="DP74" s="138">
        <v>-25</v>
      </c>
      <c r="DQ74" s="138">
        <v>25</v>
      </c>
      <c r="DR74" s="137">
        <v>0</v>
      </c>
      <c r="DS74" s="137">
        <v>0</v>
      </c>
      <c r="DT74" s="137">
        <v>0</v>
      </c>
      <c r="DU74" s="137">
        <v>0</v>
      </c>
      <c r="DV74" s="138">
        <v>1</v>
      </c>
      <c r="DW74" s="137">
        <v>0</v>
      </c>
      <c r="DX74" s="137">
        <v>0</v>
      </c>
      <c r="DY74" s="138">
        <v>5</v>
      </c>
      <c r="DZ74" s="138">
        <v>2</v>
      </c>
      <c r="EA74" s="137">
        <v>0</v>
      </c>
      <c r="EB74" s="137"/>
    </row>
    <row r="75" spans="1:132" ht="18.600000000000001">
      <c r="A75" s="135" t="s">
        <v>381</v>
      </c>
      <c r="B75" s="136">
        <v>3</v>
      </c>
      <c r="C75" s="138">
        <v>0</v>
      </c>
      <c r="D75" s="137">
        <v>0</v>
      </c>
      <c r="E75" s="137">
        <v>0</v>
      </c>
      <c r="F75" s="137">
        <v>0</v>
      </c>
      <c r="G75" s="137">
        <v>0</v>
      </c>
      <c r="H75" s="137">
        <v>0</v>
      </c>
      <c r="I75" s="137">
        <v>0</v>
      </c>
      <c r="J75" s="137">
        <v>0</v>
      </c>
      <c r="K75" s="137">
        <v>0</v>
      </c>
      <c r="L75" s="137">
        <v>0</v>
      </c>
      <c r="M75" s="137">
        <v>0</v>
      </c>
      <c r="N75" s="138">
        <v>0</v>
      </c>
      <c r="O75" s="137">
        <v>0</v>
      </c>
      <c r="P75" s="138">
        <v>0</v>
      </c>
      <c r="Q75" s="137">
        <v>0</v>
      </c>
      <c r="R75" s="138">
        <v>0</v>
      </c>
      <c r="S75" s="137">
        <v>0</v>
      </c>
      <c r="T75" s="137">
        <v>0</v>
      </c>
      <c r="U75" s="138">
        <v>0</v>
      </c>
      <c r="V75" s="137">
        <v>0</v>
      </c>
      <c r="W75" s="137">
        <v>0</v>
      </c>
      <c r="X75" s="137">
        <v>0</v>
      </c>
      <c r="Y75" s="137">
        <v>0</v>
      </c>
      <c r="Z75" s="137">
        <v>0</v>
      </c>
      <c r="AA75" s="137">
        <v>0</v>
      </c>
      <c r="AB75" s="138">
        <v>0</v>
      </c>
      <c r="AC75" s="137">
        <v>0</v>
      </c>
      <c r="AD75" s="137">
        <v>0</v>
      </c>
      <c r="AE75" s="138">
        <v>0</v>
      </c>
      <c r="AF75" s="138">
        <v>0</v>
      </c>
      <c r="AG75" s="137">
        <v>0</v>
      </c>
      <c r="AH75" s="138">
        <v>0</v>
      </c>
      <c r="AI75" s="137">
        <v>0</v>
      </c>
      <c r="AJ75" s="137">
        <v>0</v>
      </c>
      <c r="AK75" s="137">
        <v>0</v>
      </c>
      <c r="AL75" s="137">
        <v>0</v>
      </c>
      <c r="AM75" s="137">
        <v>0</v>
      </c>
      <c r="AN75" s="137">
        <v>0</v>
      </c>
      <c r="AO75" s="137">
        <v>0</v>
      </c>
      <c r="AP75" s="137">
        <v>0</v>
      </c>
      <c r="AQ75" s="137">
        <v>0</v>
      </c>
      <c r="AR75" s="137">
        <v>0</v>
      </c>
      <c r="AS75" s="137">
        <v>0</v>
      </c>
      <c r="AT75" s="138">
        <v>0</v>
      </c>
      <c r="AU75" s="138">
        <v>0</v>
      </c>
      <c r="AV75" s="137">
        <v>0</v>
      </c>
      <c r="AW75" s="138">
        <v>0</v>
      </c>
      <c r="AX75" s="138">
        <v>0</v>
      </c>
      <c r="AY75" s="138">
        <v>0</v>
      </c>
      <c r="AZ75" s="138">
        <v>0</v>
      </c>
      <c r="BA75" s="137">
        <v>0</v>
      </c>
      <c r="BB75" s="138">
        <v>0</v>
      </c>
      <c r="BC75" s="137">
        <v>0</v>
      </c>
      <c r="BD75" s="138">
        <v>0</v>
      </c>
      <c r="BE75" s="137">
        <v>0</v>
      </c>
      <c r="BF75" s="137">
        <v>0</v>
      </c>
      <c r="BG75" s="138">
        <v>0</v>
      </c>
      <c r="BH75" s="138">
        <v>0</v>
      </c>
      <c r="BI75" s="138">
        <v>0</v>
      </c>
      <c r="BJ75" s="137">
        <v>0</v>
      </c>
      <c r="BK75" s="138">
        <v>0</v>
      </c>
      <c r="BL75" s="138">
        <v>0</v>
      </c>
      <c r="BM75" s="138">
        <v>0</v>
      </c>
      <c r="BN75" s="137">
        <v>0</v>
      </c>
      <c r="BO75" s="137">
        <v>0</v>
      </c>
      <c r="BP75" s="137">
        <v>0</v>
      </c>
      <c r="BQ75" s="138">
        <v>0</v>
      </c>
      <c r="BR75" s="138">
        <v>0</v>
      </c>
      <c r="BS75" s="138">
        <v>0</v>
      </c>
      <c r="BT75" s="137">
        <v>0</v>
      </c>
      <c r="BU75" s="137">
        <v>0</v>
      </c>
      <c r="BV75" s="137">
        <v>0</v>
      </c>
      <c r="BW75" s="137">
        <v>0</v>
      </c>
      <c r="BX75" s="138">
        <v>0</v>
      </c>
      <c r="BY75" s="137">
        <v>0</v>
      </c>
      <c r="BZ75" s="137">
        <v>0</v>
      </c>
      <c r="CA75" s="138">
        <v>0</v>
      </c>
      <c r="CB75" s="137">
        <v>0</v>
      </c>
      <c r="CC75" s="138">
        <v>0</v>
      </c>
      <c r="CD75" s="137">
        <v>0</v>
      </c>
      <c r="CE75" s="137">
        <v>0</v>
      </c>
      <c r="CF75" s="137">
        <v>0</v>
      </c>
      <c r="CG75" s="137">
        <v>0</v>
      </c>
      <c r="CH75" s="137">
        <v>0</v>
      </c>
      <c r="CI75" s="138">
        <v>0</v>
      </c>
      <c r="CJ75" s="137">
        <v>0</v>
      </c>
      <c r="CK75" s="137">
        <v>0</v>
      </c>
      <c r="CL75" s="137">
        <v>0</v>
      </c>
      <c r="CM75" s="138">
        <v>0</v>
      </c>
      <c r="CN75" s="138">
        <v>0</v>
      </c>
      <c r="CO75" s="138">
        <v>0</v>
      </c>
      <c r="CP75" s="137">
        <v>0</v>
      </c>
      <c r="CQ75" s="138">
        <v>0</v>
      </c>
      <c r="CR75" s="137">
        <v>0</v>
      </c>
      <c r="CS75" s="137">
        <v>0</v>
      </c>
      <c r="CT75" s="138">
        <v>0</v>
      </c>
      <c r="CU75" s="137">
        <v>0</v>
      </c>
      <c r="CV75" s="138">
        <v>189</v>
      </c>
      <c r="CW75" s="138">
        <v>1</v>
      </c>
      <c r="CX75" s="137">
        <v>0</v>
      </c>
      <c r="CY75" s="138">
        <v>2</v>
      </c>
      <c r="CZ75" s="138">
        <v>1</v>
      </c>
      <c r="DA75" s="137">
        <v>0</v>
      </c>
      <c r="DB75" s="137">
        <v>0</v>
      </c>
      <c r="DC75" s="138">
        <v>3</v>
      </c>
      <c r="DD75" s="137">
        <v>0</v>
      </c>
      <c r="DE75" s="137">
        <v>0</v>
      </c>
      <c r="DF75" s="138">
        <v>4</v>
      </c>
      <c r="DG75" s="137">
        <v>0</v>
      </c>
      <c r="DH75" s="138">
        <v>3</v>
      </c>
      <c r="DI75" s="137">
        <v>0</v>
      </c>
      <c r="DJ75" s="137">
        <v>0</v>
      </c>
      <c r="DK75" s="137">
        <v>0</v>
      </c>
      <c r="DL75" s="138">
        <v>1</v>
      </c>
      <c r="DM75" s="138">
        <v>1</v>
      </c>
      <c r="DN75" s="138">
        <v>1</v>
      </c>
      <c r="DO75" s="138">
        <v>3</v>
      </c>
      <c r="DP75" s="138">
        <v>-24</v>
      </c>
      <c r="DQ75" s="138">
        <v>26</v>
      </c>
      <c r="DR75" s="137">
        <v>0</v>
      </c>
      <c r="DS75" s="137">
        <v>0</v>
      </c>
      <c r="DT75" s="137">
        <v>0</v>
      </c>
      <c r="DU75" s="137">
        <v>0</v>
      </c>
      <c r="DV75" s="137">
        <v>0</v>
      </c>
      <c r="DW75" s="137">
        <v>0</v>
      </c>
      <c r="DX75" s="138">
        <v>4</v>
      </c>
      <c r="DY75" s="137">
        <v>0</v>
      </c>
      <c r="DZ75" s="138">
        <v>1</v>
      </c>
      <c r="EA75" s="138">
        <v>4</v>
      </c>
      <c r="EB75" s="137"/>
    </row>
    <row r="76" spans="1:132" ht="18.600000000000001">
      <c r="A76" s="135"/>
      <c r="B76" s="136"/>
      <c r="C76" s="138"/>
      <c r="D76" s="137"/>
      <c r="E76" s="137"/>
      <c r="F76" s="138"/>
      <c r="G76" s="138"/>
      <c r="H76" s="137"/>
      <c r="I76" s="138"/>
      <c r="J76" s="137"/>
      <c r="K76" s="138"/>
      <c r="L76" s="137"/>
      <c r="M76" s="138"/>
      <c r="N76" s="137"/>
      <c r="O76" s="138"/>
      <c r="P76" s="137"/>
      <c r="Q76" s="137"/>
      <c r="R76" s="138"/>
      <c r="S76" s="137"/>
      <c r="T76" s="138"/>
      <c r="U76" s="138"/>
      <c r="V76" s="138"/>
      <c r="W76" s="138"/>
      <c r="X76" s="137"/>
      <c r="Y76" s="138"/>
      <c r="Z76" s="137"/>
      <c r="AA76" s="137"/>
      <c r="AB76" s="138"/>
      <c r="AC76" s="137"/>
      <c r="AD76" s="137"/>
      <c r="AE76" s="137"/>
      <c r="AF76" s="138"/>
      <c r="AG76" s="137"/>
      <c r="AH76" s="138"/>
      <c r="AI76" s="137"/>
      <c r="AJ76" s="137"/>
      <c r="AK76" s="137"/>
      <c r="AL76" s="137"/>
      <c r="AM76" s="137"/>
      <c r="AN76" s="137"/>
      <c r="AO76" s="137"/>
      <c r="AP76" s="137"/>
      <c r="AQ76" s="138"/>
      <c r="AR76" s="137"/>
      <c r="AS76" s="137"/>
      <c r="AT76" s="138"/>
      <c r="AU76" s="137"/>
      <c r="AV76" s="137"/>
      <c r="AW76" s="137"/>
      <c r="AX76" s="137"/>
      <c r="AY76" s="138"/>
      <c r="AZ76" s="137"/>
      <c r="BA76" s="137"/>
      <c r="BB76" s="137"/>
      <c r="BC76" s="138"/>
      <c r="BD76" s="138"/>
      <c r="BE76" s="138"/>
      <c r="BF76" s="138"/>
      <c r="BG76" s="138"/>
      <c r="BH76" s="137"/>
      <c r="BI76" s="137"/>
      <c r="BJ76" s="137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7"/>
      <c r="BZ76" s="138"/>
      <c r="CA76" s="137"/>
      <c r="CB76" s="137"/>
      <c r="CC76" s="137"/>
      <c r="CD76" s="137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38"/>
      <c r="CW76" s="138"/>
      <c r="CX76" s="138"/>
      <c r="CY76" s="138"/>
      <c r="CZ76" s="138"/>
      <c r="DA76" s="138"/>
      <c r="DB76" s="138"/>
      <c r="DC76" s="138"/>
      <c r="DD76" s="138"/>
      <c r="DE76" s="138"/>
      <c r="DF76" s="138"/>
      <c r="DG76" s="138"/>
      <c r="DH76" s="138"/>
      <c r="DI76" s="138"/>
      <c r="DJ76" s="138"/>
      <c r="DK76" s="138"/>
      <c r="DL76" s="138"/>
      <c r="DM76" s="138"/>
      <c r="DN76" s="138"/>
      <c r="DO76" s="138"/>
      <c r="DP76" s="138"/>
      <c r="DQ76" s="138"/>
      <c r="DR76" s="138"/>
      <c r="DS76" s="138"/>
      <c r="DT76" s="138"/>
      <c r="DU76" s="138"/>
      <c r="DV76" s="138"/>
      <c r="DW76" s="138"/>
      <c r="DX76" s="138"/>
      <c r="DY76" s="138"/>
      <c r="DZ76" s="138"/>
      <c r="EA76" s="138"/>
      <c r="EB76" s="138"/>
    </row>
    <row r="77" spans="1:132" ht="18.600000000000001">
      <c r="A77" s="135"/>
      <c r="B77" s="136"/>
      <c r="C77" s="138"/>
      <c r="D77" s="138"/>
      <c r="E77" s="138"/>
      <c r="F77" s="138"/>
      <c r="G77" s="138"/>
      <c r="H77" s="137"/>
      <c r="I77" s="137"/>
      <c r="J77" s="137"/>
      <c r="K77" s="137"/>
      <c r="L77" s="137"/>
      <c r="M77" s="137"/>
      <c r="N77" s="137"/>
      <c r="O77" s="137"/>
      <c r="P77" s="138"/>
      <c r="Q77" s="137"/>
      <c r="R77" s="138"/>
      <c r="S77" s="137"/>
      <c r="T77" s="137"/>
      <c r="U77" s="138"/>
      <c r="V77" s="138"/>
      <c r="W77" s="138"/>
      <c r="X77" s="137"/>
      <c r="Y77" s="137"/>
      <c r="Z77" s="137"/>
      <c r="AA77" s="137"/>
      <c r="AB77" s="138"/>
      <c r="AC77" s="137"/>
      <c r="AD77" s="137"/>
      <c r="AE77" s="137"/>
      <c r="AF77" s="138"/>
      <c r="AG77" s="137"/>
      <c r="AH77" s="138"/>
      <c r="AI77" s="137"/>
      <c r="AJ77" s="137"/>
      <c r="AK77" s="137"/>
      <c r="AL77" s="137"/>
      <c r="AM77" s="137"/>
      <c r="AN77" s="137"/>
      <c r="AO77" s="137"/>
      <c r="AP77" s="137"/>
      <c r="AQ77" s="138"/>
      <c r="AR77" s="137"/>
      <c r="AS77" s="137"/>
      <c r="AT77" s="138"/>
      <c r="AU77" s="137"/>
      <c r="AV77" s="137"/>
      <c r="AW77" s="137"/>
      <c r="AX77" s="138"/>
      <c r="AY77" s="138"/>
      <c r="AZ77" s="137"/>
      <c r="BA77" s="137"/>
      <c r="BB77" s="138"/>
      <c r="BC77" s="137"/>
      <c r="BD77" s="138"/>
      <c r="BE77" s="137"/>
      <c r="BF77" s="138"/>
      <c r="BG77" s="138"/>
      <c r="BH77" s="137"/>
      <c r="BI77" s="137"/>
      <c r="BJ77" s="138"/>
      <c r="BK77" s="138"/>
      <c r="BL77" s="137"/>
      <c r="BM77" s="138"/>
      <c r="BN77" s="137"/>
      <c r="BO77" s="138"/>
      <c r="BP77" s="137"/>
      <c r="BQ77" s="137"/>
      <c r="BR77" s="138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  <c r="CT77" s="137"/>
      <c r="CU77" s="137"/>
      <c r="CV77" s="137"/>
      <c r="CW77" s="137"/>
      <c r="CX77" s="137"/>
      <c r="CY77" s="137"/>
      <c r="CZ77" s="137"/>
      <c r="DA77" s="137"/>
      <c r="DB77" s="137"/>
      <c r="DC77" s="137"/>
      <c r="DD77" s="137"/>
      <c r="DE77" s="137"/>
      <c r="DF77" s="137"/>
      <c r="DG77" s="137"/>
      <c r="DH77" s="137"/>
      <c r="DI77" s="137"/>
      <c r="DJ77" s="137"/>
      <c r="DK77" s="137"/>
      <c r="DL77" s="137"/>
      <c r="DM77" s="137"/>
      <c r="DN77" s="137"/>
      <c r="DO77" s="137"/>
      <c r="DP77" s="137"/>
      <c r="DQ77" s="137"/>
      <c r="DR77" s="137"/>
      <c r="DS77" s="137"/>
      <c r="DT77" s="137"/>
      <c r="DU77" s="137"/>
      <c r="DV77" s="137"/>
      <c r="DW77" s="137"/>
      <c r="DX77" s="137"/>
      <c r="DY77" s="137"/>
      <c r="DZ77" s="137"/>
      <c r="EA77" s="137"/>
      <c r="EB77" s="137"/>
    </row>
    <row r="78" spans="1:132" ht="18.600000000000001">
      <c r="A78" s="135"/>
      <c r="B78" s="136"/>
      <c r="C78" s="138"/>
      <c r="D78" s="137"/>
      <c r="E78" s="138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8"/>
      <c r="S78" s="137"/>
      <c r="T78" s="137"/>
      <c r="U78" s="138"/>
      <c r="V78" s="137"/>
      <c r="W78" s="138"/>
      <c r="X78" s="137"/>
      <c r="Y78" s="138"/>
      <c r="Z78" s="137"/>
      <c r="AA78" s="137"/>
      <c r="AB78" s="138"/>
      <c r="AC78" s="137"/>
      <c r="AD78" s="137"/>
      <c r="AE78" s="137"/>
      <c r="AF78" s="138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8"/>
      <c r="AV78" s="137"/>
      <c r="AW78" s="138"/>
      <c r="AX78" s="138"/>
      <c r="AY78" s="138"/>
      <c r="AZ78" s="138"/>
      <c r="BA78" s="137"/>
      <c r="BB78" s="138"/>
      <c r="BC78" s="137"/>
      <c r="BD78" s="138"/>
      <c r="BE78" s="137"/>
      <c r="BF78" s="138"/>
      <c r="BG78" s="138"/>
      <c r="BH78" s="138"/>
      <c r="BI78" s="138"/>
      <c r="BJ78" s="137"/>
      <c r="BK78" s="138"/>
      <c r="BL78" s="137"/>
      <c r="BM78" s="138"/>
      <c r="BN78" s="137"/>
      <c r="BO78" s="138"/>
      <c r="BP78" s="138"/>
      <c r="BQ78" s="138"/>
      <c r="BR78" s="138"/>
      <c r="BS78" s="138"/>
      <c r="BT78" s="138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  <c r="CT78" s="137"/>
      <c r="CU78" s="137"/>
      <c r="CV78" s="137"/>
      <c r="CW78" s="137"/>
      <c r="CX78" s="137"/>
      <c r="CY78" s="137"/>
      <c r="CZ78" s="137"/>
      <c r="DA78" s="137"/>
      <c r="DB78" s="137"/>
      <c r="DC78" s="137"/>
      <c r="DD78" s="137"/>
      <c r="DE78" s="137"/>
      <c r="DF78" s="137"/>
      <c r="DG78" s="137"/>
      <c r="DH78" s="137"/>
      <c r="DI78" s="137"/>
      <c r="DJ78" s="137"/>
      <c r="DK78" s="137"/>
      <c r="DL78" s="137"/>
      <c r="DM78" s="137"/>
      <c r="DN78" s="137"/>
      <c r="DO78" s="137"/>
      <c r="DP78" s="137"/>
      <c r="DQ78" s="137"/>
      <c r="DR78" s="137"/>
      <c r="DS78" s="137"/>
      <c r="DT78" s="137"/>
      <c r="DU78" s="137"/>
      <c r="DV78" s="137"/>
      <c r="DW78" s="137"/>
      <c r="DX78" s="137"/>
      <c r="DY78" s="137"/>
      <c r="DZ78" s="137"/>
      <c r="EA78" s="137"/>
      <c r="EB78" s="137"/>
    </row>
    <row r="79" spans="1:132" ht="18.600000000000001">
      <c r="A79" s="135"/>
      <c r="B79" s="136"/>
      <c r="C79" s="138"/>
      <c r="D79" s="138"/>
      <c r="E79" s="138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8"/>
      <c r="S79" s="137"/>
      <c r="T79" s="137"/>
      <c r="U79" s="137"/>
      <c r="V79" s="138"/>
      <c r="W79" s="138"/>
      <c r="X79" s="138"/>
      <c r="Y79" s="137"/>
      <c r="Z79" s="137"/>
      <c r="AA79" s="137"/>
      <c r="AB79" s="138"/>
      <c r="AC79" s="137"/>
      <c r="AD79" s="137"/>
      <c r="AE79" s="137"/>
      <c r="AF79" s="138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8"/>
      <c r="AW79" s="138"/>
      <c r="AX79" s="137"/>
      <c r="AY79" s="138"/>
      <c r="AZ79" s="138"/>
      <c r="BA79" s="137"/>
      <c r="BB79" s="138"/>
      <c r="BC79" s="137"/>
      <c r="BD79" s="138"/>
      <c r="BE79" s="138"/>
      <c r="BF79" s="138"/>
      <c r="BG79" s="138"/>
      <c r="BH79" s="138"/>
      <c r="BI79" s="138"/>
      <c r="BJ79" s="138"/>
      <c r="BK79" s="138"/>
      <c r="BL79" s="137"/>
      <c r="BM79" s="138"/>
      <c r="BN79" s="137"/>
      <c r="BO79" s="138"/>
      <c r="BP79" s="137"/>
      <c r="BQ79" s="138"/>
      <c r="BR79" s="138"/>
      <c r="BS79" s="137"/>
      <c r="BT79" s="138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  <c r="CT79" s="137"/>
      <c r="CU79" s="137"/>
      <c r="CV79" s="137"/>
      <c r="CW79" s="137"/>
      <c r="CX79" s="137"/>
      <c r="CY79" s="137"/>
      <c r="CZ79" s="137"/>
      <c r="DA79" s="137"/>
      <c r="DB79" s="137"/>
      <c r="DC79" s="137"/>
      <c r="DD79" s="137"/>
      <c r="DE79" s="137"/>
      <c r="DF79" s="137"/>
      <c r="DG79" s="137"/>
      <c r="DH79" s="137"/>
      <c r="DI79" s="137"/>
      <c r="DJ79" s="137"/>
      <c r="DK79" s="137"/>
      <c r="DL79" s="137"/>
      <c r="DM79" s="137"/>
      <c r="DN79" s="137"/>
      <c r="DO79" s="137"/>
      <c r="DP79" s="137"/>
      <c r="DQ79" s="137"/>
      <c r="DR79" s="137"/>
      <c r="DS79" s="137"/>
      <c r="DT79" s="137"/>
      <c r="DU79" s="137"/>
      <c r="DV79" s="137"/>
      <c r="DW79" s="137"/>
      <c r="DX79" s="137"/>
      <c r="DY79" s="137"/>
      <c r="DZ79" s="137"/>
      <c r="EA79" s="137"/>
      <c r="EB79" s="137"/>
    </row>
    <row r="80" spans="1:132" ht="18.600000000000001">
      <c r="A80" s="135"/>
      <c r="B80" s="136"/>
      <c r="C80" s="138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8"/>
      <c r="S80" s="137"/>
      <c r="T80" s="138"/>
      <c r="U80" s="138"/>
      <c r="V80" s="138"/>
      <c r="W80" s="137"/>
      <c r="X80" s="137"/>
      <c r="Y80" s="137"/>
      <c r="Z80" s="137"/>
      <c r="AA80" s="137"/>
      <c r="AB80" s="138"/>
      <c r="AC80" s="138"/>
      <c r="AD80" s="137"/>
      <c r="AE80" s="138"/>
      <c r="AF80" s="138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8"/>
      <c r="AX80" s="138"/>
      <c r="AY80" s="137"/>
      <c r="AZ80" s="137"/>
      <c r="BA80" s="137"/>
      <c r="BB80" s="138"/>
      <c r="BC80" s="137"/>
      <c r="BD80" s="138"/>
      <c r="BE80" s="137"/>
      <c r="BF80" s="137"/>
      <c r="BG80" s="138"/>
      <c r="BH80" s="138"/>
      <c r="BI80" s="138"/>
      <c r="BJ80" s="138"/>
      <c r="BK80" s="138"/>
      <c r="BL80" s="137"/>
      <c r="BM80" s="138"/>
      <c r="BN80" s="137"/>
      <c r="BO80" s="137"/>
      <c r="BP80" s="138"/>
      <c r="BQ80" s="138"/>
      <c r="BR80" s="137"/>
      <c r="BS80" s="137"/>
      <c r="BT80" s="138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  <c r="CT80" s="137"/>
      <c r="CU80" s="137"/>
      <c r="CV80" s="137"/>
      <c r="CW80" s="137"/>
      <c r="CX80" s="137"/>
      <c r="CY80" s="137"/>
      <c r="CZ80" s="137"/>
      <c r="DA80" s="137"/>
      <c r="DB80" s="137"/>
      <c r="DC80" s="137"/>
      <c r="DD80" s="137"/>
      <c r="DE80" s="137"/>
      <c r="DF80" s="137"/>
      <c r="DG80" s="137"/>
      <c r="DH80" s="137"/>
      <c r="DI80" s="137"/>
      <c r="DJ80" s="137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37"/>
      <c r="DV80" s="137"/>
      <c r="DW80" s="137"/>
      <c r="DX80" s="137"/>
      <c r="DY80" s="137"/>
      <c r="DZ80" s="137"/>
      <c r="EA80" s="137"/>
      <c r="EB80" s="137"/>
    </row>
  </sheetData>
  <conditionalFormatting sqref="C1:EB80">
    <cfRule type="cellIs" dxfId="20" priority="1" operator="equal">
      <formula>0</formula>
    </cfRule>
  </conditionalFormatting>
  <conditionalFormatting sqref="C1:EB80">
    <cfRule type="cellIs" dxfId="19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00"/>
    <outlinePr summaryBelow="0" summaryRight="0"/>
  </sheetPr>
  <dimension ref="A1:G7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0.21875" customWidth="1"/>
    <col min="2" max="2" width="27" customWidth="1"/>
    <col min="3" max="3" width="39.77734375" customWidth="1"/>
    <col min="4" max="4" width="19.33203125" customWidth="1"/>
    <col min="5" max="5" width="20" customWidth="1"/>
    <col min="6" max="7" width="9.88671875" customWidth="1"/>
  </cols>
  <sheetData>
    <row r="1" spans="1:7" ht="22.5" customHeight="1">
      <c r="A1" s="139" t="s">
        <v>222</v>
      </c>
      <c r="B1" s="140" t="s">
        <v>226</v>
      </c>
      <c r="C1" s="140" t="s">
        <v>382</v>
      </c>
      <c r="D1" s="140" t="s">
        <v>3</v>
      </c>
      <c r="E1" s="140" t="s">
        <v>383</v>
      </c>
      <c r="F1" s="141" t="s">
        <v>6</v>
      </c>
      <c r="G1" s="141"/>
    </row>
    <row r="2" spans="1:7" ht="22.5" customHeight="1">
      <c r="A2" s="142" t="s">
        <v>60</v>
      </c>
      <c r="B2" s="143" t="s">
        <v>160</v>
      </c>
      <c r="C2" s="142" t="s">
        <v>384</v>
      </c>
      <c r="D2" s="142" t="s">
        <v>46</v>
      </c>
      <c r="E2" s="143" t="s">
        <v>385</v>
      </c>
      <c r="F2" s="144"/>
      <c r="G2" s="145" t="s">
        <v>386</v>
      </c>
    </row>
    <row r="3" spans="1:7" ht="22.5" customHeight="1">
      <c r="A3" s="142" t="s">
        <v>85</v>
      </c>
      <c r="B3" s="143" t="s">
        <v>379</v>
      </c>
      <c r="C3" s="142" t="s">
        <v>387</v>
      </c>
      <c r="D3" s="142" t="s">
        <v>46</v>
      </c>
      <c r="E3" s="143" t="s">
        <v>385</v>
      </c>
      <c r="F3" s="144"/>
      <c r="G3" s="145" t="s">
        <v>386</v>
      </c>
    </row>
    <row r="4" spans="1:7" ht="22.5" customHeight="1">
      <c r="A4" s="142" t="s">
        <v>77</v>
      </c>
      <c r="B4" s="143" t="s">
        <v>209</v>
      </c>
      <c r="C4" s="142" t="s">
        <v>388</v>
      </c>
      <c r="D4" s="142" t="s">
        <v>46</v>
      </c>
      <c r="E4" s="143" t="s">
        <v>385</v>
      </c>
      <c r="F4" s="144"/>
      <c r="G4" s="145" t="s">
        <v>386</v>
      </c>
    </row>
    <row r="5" spans="1:7" ht="22.5" customHeight="1">
      <c r="A5" s="142" t="s">
        <v>87</v>
      </c>
      <c r="B5" s="143" t="s">
        <v>347</v>
      </c>
      <c r="C5" s="142" t="s">
        <v>389</v>
      </c>
      <c r="D5" s="145" t="s">
        <v>46</v>
      </c>
      <c r="E5" s="143" t="s">
        <v>385</v>
      </c>
      <c r="F5" s="142">
        <v>2</v>
      </c>
      <c r="G5" s="145" t="s">
        <v>386</v>
      </c>
    </row>
    <row r="6" spans="1:7" ht="22.5" customHeight="1">
      <c r="A6" s="142" t="s">
        <v>45</v>
      </c>
      <c r="B6" s="143" t="s">
        <v>351</v>
      </c>
      <c r="C6" s="142" t="s">
        <v>390</v>
      </c>
      <c r="D6" s="145" t="s">
        <v>46</v>
      </c>
      <c r="E6" s="143" t="s">
        <v>385</v>
      </c>
      <c r="F6" s="142">
        <v>2</v>
      </c>
      <c r="G6" s="145" t="s">
        <v>386</v>
      </c>
    </row>
    <row r="7" spans="1:7" ht="22.5" customHeight="1">
      <c r="A7" s="142" t="s">
        <v>36</v>
      </c>
      <c r="B7" s="143" t="s">
        <v>147</v>
      </c>
      <c r="C7" s="142" t="s">
        <v>391</v>
      </c>
      <c r="D7" s="142" t="s">
        <v>37</v>
      </c>
      <c r="E7" s="143" t="s">
        <v>385</v>
      </c>
      <c r="F7" s="142">
        <v>2</v>
      </c>
      <c r="G7" s="145" t="s">
        <v>392</v>
      </c>
    </row>
    <row r="8" spans="1:7" ht="22.5" customHeight="1">
      <c r="A8" s="142" t="s">
        <v>50</v>
      </c>
      <c r="B8" s="143" t="s">
        <v>149</v>
      </c>
      <c r="C8" s="142" t="s">
        <v>393</v>
      </c>
      <c r="D8" s="142" t="s">
        <v>37</v>
      </c>
      <c r="E8" s="143" t="s">
        <v>385</v>
      </c>
      <c r="F8" s="142">
        <v>2</v>
      </c>
      <c r="G8" s="145" t="s">
        <v>392</v>
      </c>
    </row>
    <row r="9" spans="1:7" ht="22.5" customHeight="1">
      <c r="A9" s="142" t="s">
        <v>39</v>
      </c>
      <c r="B9" s="143" t="s">
        <v>349</v>
      </c>
      <c r="C9" s="142" t="s">
        <v>394</v>
      </c>
      <c r="D9" s="145" t="s">
        <v>37</v>
      </c>
      <c r="E9" s="143" t="s">
        <v>385</v>
      </c>
      <c r="F9" s="142">
        <v>3</v>
      </c>
      <c r="G9" s="145" t="s">
        <v>392</v>
      </c>
    </row>
    <row r="10" spans="1:7" ht="22.5" customHeight="1">
      <c r="A10" s="142" t="s">
        <v>61</v>
      </c>
      <c r="B10" s="143" t="s">
        <v>198</v>
      </c>
      <c r="C10" s="142" t="s">
        <v>395</v>
      </c>
      <c r="D10" s="145" t="s">
        <v>37</v>
      </c>
      <c r="E10" s="143" t="s">
        <v>385</v>
      </c>
      <c r="F10" s="142">
        <v>3</v>
      </c>
      <c r="G10" s="145" t="s">
        <v>392</v>
      </c>
    </row>
    <row r="11" spans="1:7" ht="22.5" customHeight="1">
      <c r="A11" s="142" t="s">
        <v>63</v>
      </c>
      <c r="B11" s="143" t="s">
        <v>145</v>
      </c>
      <c r="C11" s="142" t="s">
        <v>396</v>
      </c>
      <c r="D11" s="142" t="s">
        <v>27</v>
      </c>
      <c r="E11" s="143" t="s">
        <v>385</v>
      </c>
      <c r="F11" s="142">
        <v>2</v>
      </c>
      <c r="G11" s="145" t="s">
        <v>392</v>
      </c>
    </row>
    <row r="12" spans="1:7" ht="22.5" customHeight="1">
      <c r="A12" s="142" t="s">
        <v>68</v>
      </c>
      <c r="B12" s="143" t="s">
        <v>195</v>
      </c>
      <c r="C12" s="142" t="s">
        <v>397</v>
      </c>
      <c r="D12" s="145" t="s">
        <v>27</v>
      </c>
      <c r="E12" s="143" t="s">
        <v>385</v>
      </c>
      <c r="F12" s="142">
        <v>3</v>
      </c>
      <c r="G12" s="145" t="s">
        <v>392</v>
      </c>
    </row>
    <row r="13" spans="1:7" ht="22.5" customHeight="1">
      <c r="A13" s="142" t="s">
        <v>78</v>
      </c>
      <c r="B13" s="143" t="s">
        <v>370</v>
      </c>
      <c r="C13" s="142" t="s">
        <v>398</v>
      </c>
      <c r="D13" s="145" t="s">
        <v>27</v>
      </c>
      <c r="E13" s="143" t="s">
        <v>385</v>
      </c>
      <c r="F13" s="142">
        <v>2</v>
      </c>
      <c r="G13" s="145" t="s">
        <v>392</v>
      </c>
    </row>
    <row r="14" spans="1:7" ht="22.5" customHeight="1">
      <c r="A14" s="142" t="s">
        <v>26</v>
      </c>
      <c r="B14" s="143" t="s">
        <v>211</v>
      </c>
      <c r="C14" s="142" t="s">
        <v>399</v>
      </c>
      <c r="D14" s="145" t="s">
        <v>27</v>
      </c>
      <c r="E14" s="143" t="s">
        <v>385</v>
      </c>
      <c r="F14" s="142">
        <v>2</v>
      </c>
      <c r="G14" s="146" t="s">
        <v>392</v>
      </c>
    </row>
    <row r="15" spans="1:7" ht="22.5" customHeight="1">
      <c r="A15" s="142" t="s">
        <v>55</v>
      </c>
      <c r="B15" s="143" t="s">
        <v>216</v>
      </c>
      <c r="C15" s="142" t="s">
        <v>400</v>
      </c>
      <c r="D15" s="142" t="s">
        <v>22</v>
      </c>
      <c r="E15" s="143" t="s">
        <v>385</v>
      </c>
      <c r="F15" s="142">
        <v>2</v>
      </c>
      <c r="G15" s="145" t="s">
        <v>386</v>
      </c>
    </row>
    <row r="16" spans="1:7" ht="22.5" customHeight="1">
      <c r="A16" s="142" t="s">
        <v>21</v>
      </c>
      <c r="B16" s="143" t="s">
        <v>371</v>
      </c>
      <c r="C16" s="142" t="s">
        <v>401</v>
      </c>
      <c r="D16" s="142" t="s">
        <v>22</v>
      </c>
      <c r="E16" s="143" t="s">
        <v>385</v>
      </c>
      <c r="F16" s="142">
        <v>2</v>
      </c>
      <c r="G16" s="145" t="s">
        <v>386</v>
      </c>
    </row>
    <row r="17" spans="1:7" ht="22.5" customHeight="1">
      <c r="A17" s="142" t="s">
        <v>67</v>
      </c>
      <c r="B17" s="143" t="s">
        <v>381</v>
      </c>
      <c r="C17" s="142" t="s">
        <v>402</v>
      </c>
      <c r="D17" s="142" t="s">
        <v>22</v>
      </c>
      <c r="E17" s="143" t="s">
        <v>385</v>
      </c>
      <c r="F17" s="142">
        <v>2</v>
      </c>
      <c r="G17" s="145" t="s">
        <v>386</v>
      </c>
    </row>
    <row r="18" spans="1:7" ht="22.5" customHeight="1">
      <c r="A18" s="142" t="s">
        <v>65</v>
      </c>
      <c r="B18" s="143" t="s">
        <v>217</v>
      </c>
      <c r="C18" s="142" t="s">
        <v>403</v>
      </c>
      <c r="D18" s="142" t="s">
        <v>22</v>
      </c>
      <c r="E18" s="143" t="s">
        <v>385</v>
      </c>
      <c r="F18" s="142">
        <v>2</v>
      </c>
      <c r="G18" s="145" t="s">
        <v>386</v>
      </c>
    </row>
    <row r="19" spans="1:7" ht="22.5" customHeight="1">
      <c r="A19" s="142" t="s">
        <v>83</v>
      </c>
      <c r="B19" s="143" t="s">
        <v>358</v>
      </c>
      <c r="C19" s="142" t="s">
        <v>404</v>
      </c>
      <c r="D19" s="142" t="s">
        <v>22</v>
      </c>
      <c r="E19" s="143" t="s">
        <v>385</v>
      </c>
      <c r="F19" s="142">
        <v>2</v>
      </c>
      <c r="G19" s="145" t="s">
        <v>386</v>
      </c>
    </row>
    <row r="20" spans="1:7" ht="22.5" customHeight="1">
      <c r="A20" s="142" t="s">
        <v>28</v>
      </c>
      <c r="B20" s="143" t="s">
        <v>204</v>
      </c>
      <c r="C20" s="142" t="s">
        <v>405</v>
      </c>
      <c r="D20" s="142" t="s">
        <v>11</v>
      </c>
      <c r="E20" s="143" t="s">
        <v>385</v>
      </c>
      <c r="F20" s="142">
        <v>2</v>
      </c>
      <c r="G20" s="145" t="s">
        <v>392</v>
      </c>
    </row>
    <row r="21" spans="1:7" ht="22.5" customHeight="1">
      <c r="A21" s="142" t="s">
        <v>10</v>
      </c>
      <c r="B21" s="143" t="s">
        <v>352</v>
      </c>
      <c r="C21" s="142" t="s">
        <v>406</v>
      </c>
      <c r="D21" s="142" t="s">
        <v>11</v>
      </c>
      <c r="E21" s="143" t="s">
        <v>385</v>
      </c>
      <c r="F21" s="142">
        <v>2</v>
      </c>
      <c r="G21" s="145" t="s">
        <v>392</v>
      </c>
    </row>
    <row r="22" spans="1:7" ht="22.5" customHeight="1">
      <c r="A22" s="142" t="s">
        <v>75</v>
      </c>
      <c r="B22" s="143" t="s">
        <v>205</v>
      </c>
      <c r="C22" s="142" t="s">
        <v>407</v>
      </c>
      <c r="D22" s="142" t="s">
        <v>11</v>
      </c>
      <c r="E22" s="143" t="s">
        <v>385</v>
      </c>
      <c r="F22" s="142">
        <v>2</v>
      </c>
      <c r="G22" s="145" t="s">
        <v>392</v>
      </c>
    </row>
    <row r="23" spans="1:7" ht="22.5" customHeight="1">
      <c r="A23" s="142" t="s">
        <v>71</v>
      </c>
      <c r="B23" s="143" t="s">
        <v>199</v>
      </c>
      <c r="C23" s="142" t="s">
        <v>408</v>
      </c>
      <c r="D23" s="142" t="s">
        <v>11</v>
      </c>
      <c r="E23" s="143" t="s">
        <v>385</v>
      </c>
      <c r="F23" s="142">
        <v>2</v>
      </c>
      <c r="G23" s="145" t="s">
        <v>392</v>
      </c>
    </row>
    <row r="24" spans="1:7" ht="22.5" customHeight="1">
      <c r="A24" s="142" t="s">
        <v>13</v>
      </c>
      <c r="B24" s="143" t="s">
        <v>375</v>
      </c>
      <c r="C24" s="142" t="s">
        <v>409</v>
      </c>
      <c r="D24" s="142" t="s">
        <v>11</v>
      </c>
      <c r="E24" s="143" t="s">
        <v>385</v>
      </c>
      <c r="F24" s="142">
        <v>3</v>
      </c>
      <c r="G24" s="145" t="s">
        <v>392</v>
      </c>
    </row>
    <row r="25" spans="1:7" ht="22.5" customHeight="1">
      <c r="A25" s="142" t="s">
        <v>15</v>
      </c>
      <c r="B25" s="143" t="s">
        <v>368</v>
      </c>
      <c r="C25" s="142" t="s">
        <v>410</v>
      </c>
      <c r="D25" s="142" t="s">
        <v>11</v>
      </c>
      <c r="E25" s="143" t="s">
        <v>385</v>
      </c>
      <c r="F25" s="142">
        <v>4</v>
      </c>
      <c r="G25" s="145" t="s">
        <v>392</v>
      </c>
    </row>
    <row r="26" spans="1:7" ht="22.5" customHeight="1">
      <c r="A26" s="142" t="s">
        <v>79</v>
      </c>
      <c r="B26" s="143" t="s">
        <v>109</v>
      </c>
      <c r="C26" s="142" t="s">
        <v>411</v>
      </c>
      <c r="D26" s="142" t="s">
        <v>54</v>
      </c>
      <c r="E26" s="143" t="s">
        <v>385</v>
      </c>
      <c r="F26" s="142">
        <v>1</v>
      </c>
      <c r="G26" s="145" t="s">
        <v>392</v>
      </c>
    </row>
    <row r="27" spans="1:7" ht="22.5" customHeight="1">
      <c r="A27" s="142" t="s">
        <v>84</v>
      </c>
      <c r="B27" s="143" t="s">
        <v>171</v>
      </c>
      <c r="C27" s="142" t="s">
        <v>412</v>
      </c>
      <c r="D27" s="142" t="s">
        <v>54</v>
      </c>
      <c r="E27" s="143" t="s">
        <v>385</v>
      </c>
      <c r="F27" s="142">
        <v>1</v>
      </c>
      <c r="G27" s="145" t="s">
        <v>392</v>
      </c>
    </row>
    <row r="28" spans="1:7" ht="22.5" customHeight="1">
      <c r="A28" s="142" t="s">
        <v>53</v>
      </c>
      <c r="B28" s="143" t="s">
        <v>378</v>
      </c>
      <c r="C28" s="142" t="s">
        <v>413</v>
      </c>
      <c r="D28" s="145" t="s">
        <v>54</v>
      </c>
      <c r="E28" s="143" t="s">
        <v>385</v>
      </c>
      <c r="F28" s="142">
        <v>1</v>
      </c>
      <c r="G28" s="145" t="s">
        <v>392</v>
      </c>
    </row>
    <row r="29" spans="1:7" ht="22.5" customHeight="1">
      <c r="A29" s="142" t="s">
        <v>98</v>
      </c>
      <c r="B29" s="143" t="s">
        <v>357</v>
      </c>
      <c r="C29" s="142" t="s">
        <v>414</v>
      </c>
      <c r="D29" s="145" t="s">
        <v>54</v>
      </c>
      <c r="E29" s="143" t="s">
        <v>385</v>
      </c>
      <c r="F29" s="142">
        <v>2</v>
      </c>
      <c r="G29" s="145" t="s">
        <v>392</v>
      </c>
    </row>
    <row r="30" spans="1:7" ht="22.5" customHeight="1">
      <c r="A30" s="142" t="s">
        <v>100</v>
      </c>
      <c r="B30" s="143" t="s">
        <v>364</v>
      </c>
      <c r="C30" s="142" t="s">
        <v>415</v>
      </c>
      <c r="D30" s="142" t="s">
        <v>43</v>
      </c>
      <c r="E30" s="143" t="s">
        <v>385</v>
      </c>
      <c r="F30" s="142">
        <v>2</v>
      </c>
      <c r="G30" s="145" t="s">
        <v>386</v>
      </c>
    </row>
    <row r="31" spans="1:7" ht="22.5" customHeight="1">
      <c r="A31" s="142" t="s">
        <v>51</v>
      </c>
      <c r="B31" s="143" t="s">
        <v>354</v>
      </c>
      <c r="C31" s="142" t="s">
        <v>416</v>
      </c>
      <c r="D31" s="142" t="s">
        <v>43</v>
      </c>
      <c r="E31" s="143" t="s">
        <v>385</v>
      </c>
      <c r="F31" s="142">
        <v>2</v>
      </c>
      <c r="G31" s="145" t="s">
        <v>386</v>
      </c>
    </row>
    <row r="32" spans="1:7" ht="22.5" customHeight="1">
      <c r="A32" s="142" t="s">
        <v>58</v>
      </c>
      <c r="B32" s="143" t="s">
        <v>355</v>
      </c>
      <c r="C32" s="142" t="s">
        <v>417</v>
      </c>
      <c r="D32" s="142" t="s">
        <v>43</v>
      </c>
      <c r="E32" s="143" t="s">
        <v>385</v>
      </c>
      <c r="F32" s="142">
        <v>2</v>
      </c>
      <c r="G32" s="145" t="s">
        <v>386</v>
      </c>
    </row>
    <row r="33" spans="1:7" ht="22.5" customHeight="1">
      <c r="A33" s="142" t="s">
        <v>62</v>
      </c>
      <c r="B33" s="143" t="s">
        <v>353</v>
      </c>
      <c r="C33" s="142" t="s">
        <v>418</v>
      </c>
      <c r="D33" s="142" t="s">
        <v>43</v>
      </c>
      <c r="E33" s="143" t="s">
        <v>385</v>
      </c>
      <c r="F33" s="142">
        <v>2</v>
      </c>
      <c r="G33" s="145" t="s">
        <v>386</v>
      </c>
    </row>
    <row r="34" spans="1:7" ht="22.5" customHeight="1">
      <c r="A34" s="142" t="s">
        <v>42</v>
      </c>
      <c r="B34" s="143" t="s">
        <v>359</v>
      </c>
      <c r="C34" s="142" t="s">
        <v>419</v>
      </c>
      <c r="D34" s="142" t="s">
        <v>43</v>
      </c>
      <c r="E34" s="143" t="s">
        <v>385</v>
      </c>
      <c r="F34" s="142">
        <v>2</v>
      </c>
      <c r="G34" s="145" t="s">
        <v>386</v>
      </c>
    </row>
    <row r="35" spans="1:7" ht="22.5" customHeight="1">
      <c r="A35" s="142" t="s">
        <v>99</v>
      </c>
      <c r="B35" s="143" t="s">
        <v>363</v>
      </c>
      <c r="C35" s="142" t="s">
        <v>420</v>
      </c>
      <c r="D35" s="142" t="s">
        <v>73</v>
      </c>
      <c r="E35" s="143" t="s">
        <v>385</v>
      </c>
      <c r="F35" s="142">
        <v>2</v>
      </c>
      <c r="G35" s="145" t="s">
        <v>386</v>
      </c>
    </row>
    <row r="36" spans="1:7" ht="22.5" customHeight="1">
      <c r="A36" s="142" t="s">
        <v>94</v>
      </c>
      <c r="B36" s="143" t="s">
        <v>356</v>
      </c>
      <c r="C36" s="142" t="s">
        <v>421</v>
      </c>
      <c r="D36" s="142" t="s">
        <v>73</v>
      </c>
      <c r="E36" s="143" t="s">
        <v>385</v>
      </c>
      <c r="F36" s="142">
        <v>2</v>
      </c>
      <c r="G36" s="145" t="s">
        <v>386</v>
      </c>
    </row>
    <row r="37" spans="1:7" ht="22.5" customHeight="1">
      <c r="A37" s="142" t="s">
        <v>95</v>
      </c>
      <c r="B37" s="143" t="s">
        <v>114</v>
      </c>
      <c r="C37" s="142" t="s">
        <v>422</v>
      </c>
      <c r="D37" s="142" t="s">
        <v>73</v>
      </c>
      <c r="E37" s="143" t="s">
        <v>385</v>
      </c>
      <c r="F37" s="142">
        <v>2</v>
      </c>
      <c r="G37" s="145" t="s">
        <v>386</v>
      </c>
    </row>
    <row r="38" spans="1:7" ht="22.5" customHeight="1">
      <c r="A38" s="142" t="s">
        <v>89</v>
      </c>
      <c r="B38" s="143" t="s">
        <v>116</v>
      </c>
      <c r="C38" s="142" t="s">
        <v>423</v>
      </c>
      <c r="D38" s="142" t="s">
        <v>73</v>
      </c>
      <c r="E38" s="143" t="s">
        <v>385</v>
      </c>
      <c r="F38" s="142">
        <v>2</v>
      </c>
      <c r="G38" s="145" t="s">
        <v>386</v>
      </c>
    </row>
    <row r="39" spans="1:7" ht="22.5" customHeight="1">
      <c r="A39" s="142" t="s">
        <v>72</v>
      </c>
      <c r="B39" s="143" t="s">
        <v>115</v>
      </c>
      <c r="C39" s="142" t="s">
        <v>424</v>
      </c>
      <c r="D39" s="142" t="s">
        <v>73</v>
      </c>
      <c r="E39" s="143" t="s">
        <v>385</v>
      </c>
      <c r="F39" s="142">
        <v>3</v>
      </c>
      <c r="G39" s="145" t="s">
        <v>386</v>
      </c>
    </row>
    <row r="40" spans="1:7" ht="22.5" customHeight="1">
      <c r="A40" s="142" t="s">
        <v>81</v>
      </c>
      <c r="B40" s="143" t="s">
        <v>181</v>
      </c>
      <c r="C40" s="142" t="s">
        <v>425</v>
      </c>
      <c r="D40" s="142" t="s">
        <v>8</v>
      </c>
      <c r="E40" s="143" t="s">
        <v>385</v>
      </c>
      <c r="F40" s="142">
        <v>2</v>
      </c>
      <c r="G40" s="145" t="s">
        <v>392</v>
      </c>
    </row>
    <row r="41" spans="1:7" ht="22.5" customHeight="1">
      <c r="A41" s="142" t="s">
        <v>7</v>
      </c>
      <c r="B41" s="143" t="s">
        <v>178</v>
      </c>
      <c r="C41" s="142" t="s">
        <v>426</v>
      </c>
      <c r="D41" s="142" t="s">
        <v>8</v>
      </c>
      <c r="E41" s="143" t="s">
        <v>385</v>
      </c>
      <c r="F41" s="142">
        <v>2</v>
      </c>
      <c r="G41" s="145" t="s">
        <v>392</v>
      </c>
    </row>
    <row r="42" spans="1:7" ht="22.5" customHeight="1">
      <c r="A42" s="142" t="s">
        <v>69</v>
      </c>
      <c r="B42" s="143" t="s">
        <v>365</v>
      </c>
      <c r="C42" s="142" t="s">
        <v>427</v>
      </c>
      <c r="D42" s="145" t="s">
        <v>8</v>
      </c>
      <c r="E42" s="143" t="s">
        <v>385</v>
      </c>
      <c r="F42" s="142">
        <v>1</v>
      </c>
      <c r="G42" s="145" t="s">
        <v>392</v>
      </c>
    </row>
    <row r="43" spans="1:7" ht="22.5" customHeight="1">
      <c r="A43" s="142" t="s">
        <v>70</v>
      </c>
      <c r="B43" s="143" t="s">
        <v>372</v>
      </c>
      <c r="C43" s="142" t="s">
        <v>428</v>
      </c>
      <c r="D43" s="145" t="s">
        <v>8</v>
      </c>
      <c r="E43" s="143" t="s">
        <v>385</v>
      </c>
      <c r="F43" s="142">
        <v>2</v>
      </c>
      <c r="G43" s="145" t="s">
        <v>392</v>
      </c>
    </row>
    <row r="44" spans="1:7" ht="22.5" customHeight="1">
      <c r="A44" s="142" t="s">
        <v>90</v>
      </c>
      <c r="B44" s="143" t="s">
        <v>377</v>
      </c>
      <c r="C44" s="142" t="s">
        <v>429</v>
      </c>
      <c r="D44" s="142" t="s">
        <v>17</v>
      </c>
      <c r="E44" s="143" t="s">
        <v>385</v>
      </c>
      <c r="F44" s="142">
        <v>2</v>
      </c>
      <c r="G44" s="145" t="s">
        <v>392</v>
      </c>
    </row>
    <row r="45" spans="1:7" ht="22.5" customHeight="1">
      <c r="A45" s="142" t="s">
        <v>35</v>
      </c>
      <c r="B45" s="143" t="s">
        <v>104</v>
      </c>
      <c r="C45" s="142" t="s">
        <v>430</v>
      </c>
      <c r="D45" s="142" t="s">
        <v>17</v>
      </c>
      <c r="E45" s="143" t="s">
        <v>385</v>
      </c>
      <c r="F45" s="142">
        <v>2</v>
      </c>
      <c r="G45" s="145" t="s">
        <v>392</v>
      </c>
    </row>
    <row r="46" spans="1:7" ht="22.5" customHeight="1">
      <c r="A46" s="142" t="s">
        <v>66</v>
      </c>
      <c r="B46" s="143" t="s">
        <v>194</v>
      </c>
      <c r="C46" s="142" t="s">
        <v>431</v>
      </c>
      <c r="D46" s="142" t="s">
        <v>17</v>
      </c>
      <c r="E46" s="143" t="s">
        <v>385</v>
      </c>
      <c r="F46" s="142">
        <v>2</v>
      </c>
      <c r="G46" s="145" t="s">
        <v>392</v>
      </c>
    </row>
    <row r="47" spans="1:7" ht="22.5" customHeight="1">
      <c r="A47" s="142" t="s">
        <v>16</v>
      </c>
      <c r="B47" s="143" t="s">
        <v>117</v>
      </c>
      <c r="C47" s="142" t="s">
        <v>432</v>
      </c>
      <c r="D47" s="145" t="s">
        <v>17</v>
      </c>
      <c r="E47" s="143" t="s">
        <v>385</v>
      </c>
      <c r="F47" s="142">
        <v>3</v>
      </c>
      <c r="G47" s="145" t="s">
        <v>392</v>
      </c>
    </row>
    <row r="48" spans="1:7" ht="22.5" customHeight="1">
      <c r="A48" s="142" t="s">
        <v>93</v>
      </c>
      <c r="B48" s="143" t="s">
        <v>361</v>
      </c>
      <c r="C48" s="142" t="s">
        <v>433</v>
      </c>
      <c r="D48" s="145" t="s">
        <v>20</v>
      </c>
      <c r="E48" s="143" t="s">
        <v>385</v>
      </c>
      <c r="F48" s="142">
        <v>2</v>
      </c>
      <c r="G48" s="145" t="s">
        <v>392</v>
      </c>
    </row>
    <row r="49" spans="1:7" ht="22.5" customHeight="1">
      <c r="A49" s="142" t="s">
        <v>19</v>
      </c>
      <c r="B49" s="143" t="s">
        <v>376</v>
      </c>
      <c r="C49" s="142" t="s">
        <v>434</v>
      </c>
      <c r="D49" s="142" t="s">
        <v>20</v>
      </c>
      <c r="E49" s="143" t="s">
        <v>385</v>
      </c>
      <c r="F49" s="142">
        <v>2</v>
      </c>
      <c r="G49" s="145" t="s">
        <v>392</v>
      </c>
    </row>
    <row r="50" spans="1:7" ht="22.5" customHeight="1">
      <c r="A50" s="142" t="s">
        <v>49</v>
      </c>
      <c r="B50" s="143" t="s">
        <v>110</v>
      </c>
      <c r="C50" s="142" t="s">
        <v>435</v>
      </c>
      <c r="D50" s="142" t="s">
        <v>20</v>
      </c>
      <c r="E50" s="143" t="s">
        <v>385</v>
      </c>
      <c r="F50" s="142">
        <v>2</v>
      </c>
      <c r="G50" s="145" t="s">
        <v>392</v>
      </c>
    </row>
    <row r="51" spans="1:7" ht="22.5" customHeight="1">
      <c r="A51" s="142" t="s">
        <v>92</v>
      </c>
      <c r="B51" s="143" t="s">
        <v>197</v>
      </c>
      <c r="C51" s="142" t="s">
        <v>436</v>
      </c>
      <c r="D51" s="145" t="s">
        <v>20</v>
      </c>
      <c r="E51" s="143" t="s">
        <v>385</v>
      </c>
      <c r="F51" s="142">
        <v>3</v>
      </c>
      <c r="G51" s="145" t="s">
        <v>392</v>
      </c>
    </row>
    <row r="52" spans="1:7" ht="22.5" customHeight="1">
      <c r="A52" s="142" t="s">
        <v>34</v>
      </c>
      <c r="B52" s="143" t="s">
        <v>141</v>
      </c>
      <c r="C52" s="142" t="s">
        <v>437</v>
      </c>
      <c r="D52" s="142" t="s">
        <v>33</v>
      </c>
      <c r="E52" s="143" t="s">
        <v>385</v>
      </c>
      <c r="F52" s="142">
        <v>2</v>
      </c>
      <c r="G52" s="145" t="s">
        <v>386</v>
      </c>
    </row>
    <row r="53" spans="1:7" ht="22.5" customHeight="1">
      <c r="A53" s="142" t="s">
        <v>44</v>
      </c>
      <c r="B53" s="143" t="s">
        <v>220</v>
      </c>
      <c r="C53" s="142" t="s">
        <v>438</v>
      </c>
      <c r="D53" s="142" t="s">
        <v>33</v>
      </c>
      <c r="E53" s="143" t="s">
        <v>385</v>
      </c>
      <c r="F53" s="142">
        <v>2</v>
      </c>
      <c r="G53" s="145" t="s">
        <v>386</v>
      </c>
    </row>
    <row r="54" spans="1:7" ht="22.5" customHeight="1">
      <c r="A54" s="142" t="s">
        <v>32</v>
      </c>
      <c r="B54" s="143" t="s">
        <v>219</v>
      </c>
      <c r="C54" s="142" t="s">
        <v>439</v>
      </c>
      <c r="D54" s="142" t="s">
        <v>33</v>
      </c>
      <c r="E54" s="143" t="s">
        <v>385</v>
      </c>
      <c r="F54" s="142">
        <v>3</v>
      </c>
      <c r="G54" s="145" t="s">
        <v>386</v>
      </c>
    </row>
    <row r="55" spans="1:7" ht="22.5" customHeight="1">
      <c r="A55" s="142" t="s">
        <v>47</v>
      </c>
      <c r="B55" s="143" t="s">
        <v>221</v>
      </c>
      <c r="C55" s="142" t="s">
        <v>440</v>
      </c>
      <c r="D55" s="145" t="s">
        <v>33</v>
      </c>
      <c r="E55" s="143" t="s">
        <v>385</v>
      </c>
      <c r="F55" s="142">
        <v>2</v>
      </c>
      <c r="G55" s="145" t="s">
        <v>386</v>
      </c>
    </row>
    <row r="56" spans="1:7" ht="22.5" customHeight="1">
      <c r="A56" s="142" t="s">
        <v>97</v>
      </c>
      <c r="B56" s="143" t="s">
        <v>362</v>
      </c>
      <c r="C56" s="142" t="s">
        <v>441</v>
      </c>
      <c r="D56" s="145" t="s">
        <v>33</v>
      </c>
      <c r="E56" s="143" t="s">
        <v>385</v>
      </c>
      <c r="F56" s="142">
        <v>2</v>
      </c>
      <c r="G56" s="145" t="s">
        <v>386</v>
      </c>
    </row>
    <row r="57" spans="1:7" ht="22.5" customHeight="1">
      <c r="A57" s="142" t="s">
        <v>91</v>
      </c>
      <c r="B57" s="143" t="s">
        <v>193</v>
      </c>
      <c r="C57" s="142" t="s">
        <v>442</v>
      </c>
      <c r="D57" s="142" t="s">
        <v>24</v>
      </c>
      <c r="E57" s="143" t="s">
        <v>385</v>
      </c>
      <c r="F57" s="142">
        <v>2</v>
      </c>
      <c r="G57" s="145" t="s">
        <v>386</v>
      </c>
    </row>
    <row r="58" spans="1:7" ht="22.5" customHeight="1">
      <c r="A58" s="142" t="s">
        <v>76</v>
      </c>
      <c r="B58" s="143" t="s">
        <v>380</v>
      </c>
      <c r="C58" s="142" t="s">
        <v>443</v>
      </c>
      <c r="D58" s="142" t="s">
        <v>24</v>
      </c>
      <c r="E58" s="143" t="s">
        <v>385</v>
      </c>
      <c r="F58" s="142">
        <v>2</v>
      </c>
      <c r="G58" s="145" t="s">
        <v>386</v>
      </c>
    </row>
    <row r="59" spans="1:7" ht="22.5" customHeight="1">
      <c r="A59" s="142" t="s">
        <v>48</v>
      </c>
      <c r="B59" s="143" t="s">
        <v>157</v>
      </c>
      <c r="C59" s="142" t="s">
        <v>444</v>
      </c>
      <c r="D59" s="142" t="s">
        <v>24</v>
      </c>
      <c r="E59" s="143" t="s">
        <v>385</v>
      </c>
      <c r="F59" s="142">
        <v>2</v>
      </c>
      <c r="G59" s="145" t="s">
        <v>386</v>
      </c>
    </row>
    <row r="60" spans="1:7" ht="22.5" customHeight="1">
      <c r="A60" s="142" t="s">
        <v>23</v>
      </c>
      <c r="B60" s="143" t="s">
        <v>369</v>
      </c>
      <c r="C60" s="142" t="s">
        <v>445</v>
      </c>
      <c r="D60" s="142" t="s">
        <v>24</v>
      </c>
      <c r="E60" s="143" t="s">
        <v>385</v>
      </c>
      <c r="F60" s="142">
        <v>3</v>
      </c>
      <c r="G60" s="145" t="s">
        <v>386</v>
      </c>
    </row>
    <row r="61" spans="1:7" ht="22.5" customHeight="1">
      <c r="A61" s="142" t="s">
        <v>86</v>
      </c>
      <c r="B61" s="143" t="s">
        <v>366</v>
      </c>
      <c r="C61" s="142" t="s">
        <v>446</v>
      </c>
      <c r="D61" s="145" t="s">
        <v>24</v>
      </c>
      <c r="E61" s="143" t="s">
        <v>385</v>
      </c>
      <c r="F61" s="142">
        <v>1</v>
      </c>
      <c r="G61" s="145" t="s">
        <v>386</v>
      </c>
    </row>
    <row r="62" spans="1:7" ht="22.5" customHeight="1">
      <c r="A62" s="142" t="s">
        <v>59</v>
      </c>
      <c r="B62" s="143" t="s">
        <v>124</v>
      </c>
      <c r="C62" s="142" t="s">
        <v>447</v>
      </c>
      <c r="D62" s="142" t="s">
        <v>41</v>
      </c>
      <c r="E62" s="143" t="s">
        <v>385</v>
      </c>
      <c r="F62" s="142">
        <v>1</v>
      </c>
      <c r="G62" s="145" t="s">
        <v>386</v>
      </c>
    </row>
    <row r="63" spans="1:7" ht="22.5" customHeight="1">
      <c r="A63" s="142" t="s">
        <v>82</v>
      </c>
      <c r="B63" s="143" t="s">
        <v>125</v>
      </c>
      <c r="C63" s="142" t="s">
        <v>448</v>
      </c>
      <c r="D63" s="142" t="s">
        <v>41</v>
      </c>
      <c r="E63" s="143" t="s">
        <v>385</v>
      </c>
      <c r="F63" s="142">
        <v>3</v>
      </c>
      <c r="G63" s="145" t="s">
        <v>386</v>
      </c>
    </row>
    <row r="64" spans="1:7" ht="22.5" customHeight="1">
      <c r="A64" s="142" t="s">
        <v>88</v>
      </c>
      <c r="B64" s="143" t="s">
        <v>374</v>
      </c>
      <c r="C64" s="142" t="s">
        <v>449</v>
      </c>
      <c r="D64" s="142" t="s">
        <v>41</v>
      </c>
      <c r="E64" s="143" t="s">
        <v>385</v>
      </c>
      <c r="F64" s="142">
        <v>1</v>
      </c>
      <c r="G64" s="145" t="s">
        <v>386</v>
      </c>
    </row>
    <row r="65" spans="1:7" ht="22.5" customHeight="1">
      <c r="A65" s="142" t="s">
        <v>40</v>
      </c>
      <c r="B65" s="143" t="s">
        <v>348</v>
      </c>
      <c r="C65" s="142" t="s">
        <v>450</v>
      </c>
      <c r="D65" s="145" t="s">
        <v>41</v>
      </c>
      <c r="E65" s="143" t="s">
        <v>385</v>
      </c>
      <c r="F65" s="142">
        <v>1</v>
      </c>
      <c r="G65" s="145" t="s">
        <v>386</v>
      </c>
    </row>
    <row r="66" spans="1:7" ht="22.5" customHeight="1">
      <c r="A66" s="142" t="s">
        <v>52</v>
      </c>
      <c r="B66" s="143" t="s">
        <v>346</v>
      </c>
      <c r="C66" s="142" t="s">
        <v>451</v>
      </c>
      <c r="D66" s="146" t="s">
        <v>22</v>
      </c>
      <c r="E66" s="143" t="s">
        <v>385</v>
      </c>
      <c r="F66" s="142">
        <v>2</v>
      </c>
      <c r="G66" s="145" t="s">
        <v>386</v>
      </c>
    </row>
    <row r="67" spans="1:7" ht="22.5" customHeight="1">
      <c r="A67" s="142" t="s">
        <v>64</v>
      </c>
      <c r="B67" s="143" t="s">
        <v>350</v>
      </c>
      <c r="C67" s="142" t="s">
        <v>452</v>
      </c>
      <c r="D67" s="145" t="s">
        <v>41</v>
      </c>
      <c r="E67" s="143" t="s">
        <v>385</v>
      </c>
      <c r="F67" s="142">
        <v>2</v>
      </c>
      <c r="G67" s="145" t="s">
        <v>386</v>
      </c>
    </row>
    <row r="68" spans="1:7" ht="22.5" customHeight="1">
      <c r="A68" s="142" t="s">
        <v>74</v>
      </c>
      <c r="B68" s="143" t="s">
        <v>373</v>
      </c>
      <c r="C68" s="142" t="s">
        <v>453</v>
      </c>
      <c r="D68" s="142" t="s">
        <v>30</v>
      </c>
      <c r="E68" s="143" t="s">
        <v>385</v>
      </c>
      <c r="F68" s="142">
        <v>2</v>
      </c>
      <c r="G68" s="145" t="s">
        <v>386</v>
      </c>
    </row>
    <row r="69" spans="1:7" ht="22.5" customHeight="1">
      <c r="A69" s="142" t="s">
        <v>80</v>
      </c>
      <c r="B69" s="143" t="s">
        <v>107</v>
      </c>
      <c r="C69" s="142" t="s">
        <v>454</v>
      </c>
      <c r="D69" s="142" t="s">
        <v>30</v>
      </c>
      <c r="E69" s="143" t="s">
        <v>385</v>
      </c>
      <c r="F69" s="142">
        <v>3</v>
      </c>
      <c r="G69" s="145" t="s">
        <v>386</v>
      </c>
    </row>
    <row r="70" spans="1:7" ht="22.5" customHeight="1">
      <c r="A70" s="142" t="s">
        <v>29</v>
      </c>
      <c r="B70" s="143" t="s">
        <v>170</v>
      </c>
      <c r="C70" s="142" t="s">
        <v>455</v>
      </c>
      <c r="D70" s="142" t="s">
        <v>30</v>
      </c>
      <c r="E70" s="143" t="s">
        <v>385</v>
      </c>
      <c r="F70" s="142">
        <v>2</v>
      </c>
      <c r="G70" s="145" t="s">
        <v>386</v>
      </c>
    </row>
    <row r="71" spans="1:7" ht="22.5" customHeight="1">
      <c r="A71" s="142" t="s">
        <v>96</v>
      </c>
      <c r="B71" s="143" t="s">
        <v>367</v>
      </c>
      <c r="C71" s="142" t="s">
        <v>456</v>
      </c>
      <c r="D71" s="145" t="s">
        <v>30</v>
      </c>
      <c r="E71" s="143" t="s">
        <v>385</v>
      </c>
      <c r="F71" s="142">
        <v>1</v>
      </c>
      <c r="G71" s="145" t="s">
        <v>386</v>
      </c>
    </row>
    <row r="72" spans="1:7" ht="22.5" customHeight="1">
      <c r="A72" s="142" t="s">
        <v>56</v>
      </c>
      <c r="B72" s="143" t="s">
        <v>360</v>
      </c>
      <c r="C72" s="142" t="s">
        <v>457</v>
      </c>
      <c r="D72" s="145" t="s">
        <v>30</v>
      </c>
      <c r="E72" s="143" t="s">
        <v>385</v>
      </c>
      <c r="F72" s="142">
        <v>2</v>
      </c>
      <c r="G72" s="145" t="s">
        <v>386</v>
      </c>
    </row>
  </sheetData>
  <conditionalFormatting sqref="A1:G72">
    <cfRule type="expression" dxfId="18" priority="1">
      <formula>#REF!=TRUE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L146"/>
  <sheetViews>
    <sheetView tabSelected="1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5.44140625" customWidth="1"/>
    <col min="2" max="2" width="54.6640625" customWidth="1"/>
    <col min="3" max="12" width="30.21875" customWidth="1"/>
  </cols>
  <sheetData>
    <row r="1" spans="1:12">
      <c r="A1" s="147" t="s">
        <v>458</v>
      </c>
      <c r="B1" s="148" t="s">
        <v>227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</row>
    <row r="2" spans="1:12" ht="15.75" customHeight="1">
      <c r="A2" s="243" t="s">
        <v>459</v>
      </c>
      <c r="B2" s="244"/>
      <c r="C2" s="150" t="s">
        <v>460</v>
      </c>
      <c r="D2" s="150" t="s">
        <v>460</v>
      </c>
      <c r="E2" s="150" t="s">
        <v>460</v>
      </c>
      <c r="F2" s="150" t="s">
        <v>460</v>
      </c>
      <c r="G2" s="150" t="s">
        <v>460</v>
      </c>
      <c r="H2" s="150" t="s">
        <v>460</v>
      </c>
      <c r="I2" s="150" t="s">
        <v>460</v>
      </c>
      <c r="J2" s="150" t="s">
        <v>460</v>
      </c>
      <c r="K2" s="150" t="s">
        <v>460</v>
      </c>
      <c r="L2" s="150" t="s">
        <v>460</v>
      </c>
    </row>
    <row r="3" spans="1:12" ht="15.75" customHeight="1">
      <c r="A3" s="245" t="s">
        <v>461</v>
      </c>
      <c r="B3" s="151"/>
      <c r="C3" s="152"/>
      <c r="D3" s="152"/>
      <c r="E3" s="152"/>
      <c r="F3" s="152"/>
      <c r="G3" s="152"/>
      <c r="H3" s="152"/>
      <c r="I3" s="152"/>
      <c r="J3" s="152"/>
      <c r="K3" s="152"/>
      <c r="L3" s="152"/>
    </row>
    <row r="4" spans="1:12" ht="15.75" customHeight="1">
      <c r="A4" s="246"/>
      <c r="B4" s="153" t="s">
        <v>462</v>
      </c>
      <c r="C4" s="154" t="s">
        <v>463</v>
      </c>
      <c r="D4" s="154" t="s">
        <v>463</v>
      </c>
      <c r="E4" s="154" t="s">
        <v>463</v>
      </c>
      <c r="F4" s="154" t="s">
        <v>463</v>
      </c>
      <c r="G4" s="154" t="s">
        <v>463</v>
      </c>
      <c r="H4" s="154" t="s">
        <v>463</v>
      </c>
      <c r="I4" s="154" t="s">
        <v>463</v>
      </c>
      <c r="J4" s="154" t="s">
        <v>463</v>
      </c>
      <c r="K4" s="154" t="s">
        <v>463</v>
      </c>
      <c r="L4" s="154" t="s">
        <v>463</v>
      </c>
    </row>
    <row r="5" spans="1:12" ht="15.75" customHeight="1">
      <c r="A5" s="247"/>
      <c r="B5" s="155"/>
      <c r="C5" s="156"/>
      <c r="D5" s="156"/>
      <c r="E5" s="156"/>
      <c r="F5" s="156"/>
      <c r="G5" s="156"/>
      <c r="H5" s="156"/>
      <c r="I5" s="156"/>
      <c r="J5" s="156"/>
      <c r="K5" s="156"/>
      <c r="L5" s="156"/>
    </row>
    <row r="6" spans="1:12" ht="15.75" customHeight="1">
      <c r="A6" s="245" t="s">
        <v>461</v>
      </c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</row>
    <row r="7" spans="1:12" ht="15.75" customHeight="1">
      <c r="A7" s="246"/>
      <c r="B7" s="153" t="s">
        <v>464</v>
      </c>
      <c r="C7" s="154" t="s">
        <v>463</v>
      </c>
      <c r="D7" s="154" t="s">
        <v>463</v>
      </c>
      <c r="E7" s="154" t="s">
        <v>463</v>
      </c>
      <c r="F7" s="154" t="s">
        <v>463</v>
      </c>
      <c r="G7" s="154" t="s">
        <v>463</v>
      </c>
      <c r="H7" s="154" t="s">
        <v>463</v>
      </c>
      <c r="I7" s="154" t="s">
        <v>463</v>
      </c>
      <c r="J7" s="154" t="s">
        <v>463</v>
      </c>
      <c r="K7" s="154" t="s">
        <v>463</v>
      </c>
      <c r="L7" s="154" t="s">
        <v>463</v>
      </c>
    </row>
    <row r="8" spans="1:12" ht="15.75" customHeight="1">
      <c r="A8" s="247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</row>
    <row r="9" spans="1:12" ht="15.75" customHeight="1">
      <c r="A9" s="245" t="s">
        <v>461</v>
      </c>
      <c r="B9" s="151"/>
      <c r="C9" s="152"/>
      <c r="D9" s="152"/>
      <c r="E9" s="152"/>
      <c r="F9" s="152"/>
      <c r="G9" s="152"/>
      <c r="H9" s="152"/>
      <c r="I9" s="152"/>
      <c r="J9" s="152"/>
      <c r="K9" s="152"/>
      <c r="L9" s="152"/>
    </row>
    <row r="10" spans="1:12" ht="15.75" customHeight="1">
      <c r="A10" s="246"/>
      <c r="B10" s="157" t="s">
        <v>465</v>
      </c>
      <c r="C10" s="158" t="s">
        <v>463</v>
      </c>
      <c r="D10" s="158" t="s">
        <v>463</v>
      </c>
      <c r="E10" s="158" t="s">
        <v>463</v>
      </c>
      <c r="F10" s="158" t="s">
        <v>463</v>
      </c>
      <c r="G10" s="158" t="s">
        <v>463</v>
      </c>
      <c r="H10" s="158" t="s">
        <v>463</v>
      </c>
      <c r="I10" s="158" t="s">
        <v>463</v>
      </c>
      <c r="J10" s="158" t="s">
        <v>463</v>
      </c>
      <c r="K10" s="158" t="s">
        <v>463</v>
      </c>
      <c r="L10" s="158" t="s">
        <v>463</v>
      </c>
    </row>
    <row r="11" spans="1:12" ht="15.75" customHeight="1">
      <c r="A11" s="247"/>
      <c r="B11" s="155"/>
      <c r="C11" s="156"/>
      <c r="D11" s="156"/>
      <c r="E11" s="156"/>
      <c r="F11" s="156"/>
      <c r="G11" s="156"/>
      <c r="H11" s="156"/>
      <c r="I11" s="156"/>
      <c r="J11" s="156"/>
      <c r="K11" s="156"/>
      <c r="L11" s="156"/>
    </row>
    <row r="12" spans="1:12">
      <c r="A12" s="248" t="s">
        <v>466</v>
      </c>
      <c r="B12" s="159" t="s">
        <v>467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</row>
    <row r="13" spans="1:12" ht="15.75" customHeight="1">
      <c r="A13" s="246"/>
      <c r="B13" s="161" t="s">
        <v>468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</row>
    <row r="14" spans="1:12">
      <c r="A14" s="246"/>
      <c r="B14" s="162" t="str">
        <f>HYPERLINK("https://codeforces.com/group/MWSDmqGsZm/contest/223340","Sheet #10 (General Hard)")</f>
        <v>Sheet #10 (General Hard)</v>
      </c>
      <c r="C14" s="163" t="s">
        <v>463</v>
      </c>
      <c r="D14" s="163" t="s">
        <v>463</v>
      </c>
      <c r="E14" s="163" t="s">
        <v>463</v>
      </c>
      <c r="F14" s="163" t="s">
        <v>463</v>
      </c>
      <c r="G14" s="163" t="s">
        <v>463</v>
      </c>
      <c r="H14" s="163" t="s">
        <v>463</v>
      </c>
      <c r="I14" s="163" t="s">
        <v>463</v>
      </c>
      <c r="J14" s="163" t="s">
        <v>463</v>
      </c>
      <c r="K14" s="163" t="s">
        <v>463</v>
      </c>
      <c r="L14" s="163" t="s">
        <v>463</v>
      </c>
    </row>
    <row r="15" spans="1:12" ht="15.75" customHeight="1">
      <c r="A15" s="164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</row>
    <row r="16" spans="1:12">
      <c r="A16" s="248" t="s">
        <v>469</v>
      </c>
      <c r="B16" s="159" t="s">
        <v>467</v>
      </c>
      <c r="C16" s="160"/>
      <c r="D16" s="160"/>
      <c r="E16" s="160"/>
      <c r="F16" s="160"/>
      <c r="G16" s="160"/>
      <c r="H16" s="160"/>
      <c r="I16" s="160"/>
      <c r="J16" s="160"/>
      <c r="K16" s="160"/>
      <c r="L16" s="160"/>
    </row>
    <row r="17" spans="1:12">
      <c r="A17" s="246"/>
      <c r="B17" s="165" t="s">
        <v>470</v>
      </c>
      <c r="C17" s="166" t="b">
        <v>0</v>
      </c>
      <c r="D17" s="166" t="b">
        <v>0</v>
      </c>
      <c r="E17" s="166" t="b">
        <v>0</v>
      </c>
      <c r="F17" s="166" t="b">
        <v>0</v>
      </c>
      <c r="G17" s="166" t="b">
        <v>0</v>
      </c>
      <c r="H17" s="166" t="b">
        <v>0</v>
      </c>
      <c r="I17" s="166" t="b">
        <v>0</v>
      </c>
      <c r="J17" s="166" t="b">
        <v>0</v>
      </c>
      <c r="K17" s="166" t="b">
        <v>0</v>
      </c>
      <c r="L17" s="166" t="b">
        <v>0</v>
      </c>
    </row>
    <row r="18" spans="1:12" ht="15.75" customHeight="1">
      <c r="A18" s="246"/>
      <c r="B18" s="161" t="s">
        <v>468</v>
      </c>
      <c r="C18" s="160"/>
      <c r="D18" s="160"/>
      <c r="E18" s="160"/>
      <c r="F18" s="160"/>
      <c r="G18" s="160"/>
      <c r="H18" s="160"/>
      <c r="I18" s="160"/>
      <c r="J18" s="160"/>
      <c r="K18" s="160"/>
      <c r="L18" s="160"/>
    </row>
    <row r="19" spans="1:12">
      <c r="A19" s="246"/>
      <c r="B19" s="162" t="str">
        <f>HYPERLINK("https://codeforces.com/group/MWSDmqGsZm/contest/223207","Sheet #9 (General Medium)")</f>
        <v>Sheet #9 (General Medium)</v>
      </c>
      <c r="C19" s="163" t="s">
        <v>463</v>
      </c>
      <c r="D19" s="163" t="s">
        <v>463</v>
      </c>
      <c r="E19" s="163" t="s">
        <v>463</v>
      </c>
      <c r="F19" s="163" t="s">
        <v>463</v>
      </c>
      <c r="G19" s="163" t="s">
        <v>463</v>
      </c>
      <c r="H19" s="163" t="s">
        <v>463</v>
      </c>
      <c r="I19" s="163" t="s">
        <v>463</v>
      </c>
      <c r="J19" s="163" t="s">
        <v>463</v>
      </c>
      <c r="K19" s="163" t="s">
        <v>463</v>
      </c>
      <c r="L19" s="163" t="s">
        <v>463</v>
      </c>
    </row>
    <row r="20" spans="1:12" ht="15.75" customHeight="1">
      <c r="A20" s="164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</row>
    <row r="21" spans="1:12">
      <c r="A21" s="248" t="s">
        <v>471</v>
      </c>
      <c r="B21" s="159" t="s">
        <v>467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</row>
    <row r="22" spans="1:12" ht="15.75" customHeight="1">
      <c r="A22" s="246"/>
      <c r="B22" s="161" t="s">
        <v>468</v>
      </c>
      <c r="C22" s="160"/>
      <c r="D22" s="160"/>
      <c r="E22" s="160"/>
      <c r="F22" s="160"/>
      <c r="G22" s="160"/>
      <c r="H22" s="160"/>
      <c r="I22" s="160"/>
      <c r="J22" s="160"/>
      <c r="K22" s="160"/>
      <c r="L22" s="160"/>
    </row>
    <row r="23" spans="1:12">
      <c r="A23" s="246"/>
      <c r="B23" s="162" t="str">
        <f>HYPERLINK("https://codeforces.com/group/MWSDmqGsZm/contest/223206","Sheet #8 (General Easy)")</f>
        <v>Sheet #8 (General Easy)</v>
      </c>
      <c r="C23" s="163" t="s">
        <v>463</v>
      </c>
      <c r="D23" s="163" t="s">
        <v>463</v>
      </c>
      <c r="E23" s="163" t="s">
        <v>463</v>
      </c>
      <c r="F23" s="163" t="s">
        <v>463</v>
      </c>
      <c r="G23" s="163" t="s">
        <v>463</v>
      </c>
      <c r="H23" s="163" t="s">
        <v>463</v>
      </c>
      <c r="I23" s="163" t="s">
        <v>463</v>
      </c>
      <c r="J23" s="163" t="s">
        <v>463</v>
      </c>
      <c r="K23" s="163" t="s">
        <v>463</v>
      </c>
      <c r="L23" s="163" t="s">
        <v>463</v>
      </c>
    </row>
    <row r="24" spans="1:12" ht="15.75" customHeight="1">
      <c r="A24" s="164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</row>
    <row r="25" spans="1:12">
      <c r="A25" s="248" t="s">
        <v>472</v>
      </c>
      <c r="B25" s="159" t="s">
        <v>467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>
      <c r="A26" s="246"/>
      <c r="B26" s="167" t="str">
        <f>HYPERLINK("https://youtu.be/ZlyYQqYj2W8", "C++ Language ( Recursive Functions 1- Intro)")</f>
        <v>C++ Language ( Recursive Functions 1- Intro)</v>
      </c>
      <c r="C26" s="168" t="b">
        <v>0</v>
      </c>
      <c r="D26" s="168" t="b">
        <v>0</v>
      </c>
      <c r="E26" s="168" t="b">
        <v>0</v>
      </c>
      <c r="F26" s="168" t="b">
        <v>0</v>
      </c>
      <c r="G26" s="168" t="b">
        <v>0</v>
      </c>
      <c r="H26" s="168" t="b">
        <v>0</v>
      </c>
      <c r="I26" s="168" t="b">
        <v>0</v>
      </c>
      <c r="J26" s="168" t="b">
        <v>0</v>
      </c>
      <c r="K26" s="168" t="b">
        <v>0</v>
      </c>
      <c r="L26" s="168" t="b">
        <v>0</v>
      </c>
    </row>
    <row r="27" spans="1:12">
      <c r="A27" s="246"/>
      <c r="B27" s="169" t="str">
        <f>HYPERLINK("https://youtu.be/OUxtZa4jyq4", "C++ Language ( Recursive Functions 2-Homework)")</f>
        <v>C++ Language ( Recursive Functions 2-Homework)</v>
      </c>
      <c r="C27" s="168" t="b">
        <v>0</v>
      </c>
      <c r="D27" s="168" t="b">
        <v>0</v>
      </c>
      <c r="E27" s="168" t="b">
        <v>0</v>
      </c>
      <c r="F27" s="168" t="b">
        <v>0</v>
      </c>
      <c r="G27" s="168" t="b">
        <v>0</v>
      </c>
      <c r="H27" s="168" t="b">
        <v>0</v>
      </c>
      <c r="I27" s="168" t="b">
        <v>0</v>
      </c>
      <c r="J27" s="168" t="b">
        <v>0</v>
      </c>
      <c r="K27" s="168" t="b">
        <v>0</v>
      </c>
      <c r="L27" s="168" t="b">
        <v>0</v>
      </c>
    </row>
    <row r="28" spans="1:12">
      <c r="A28" s="246"/>
      <c r="B28" s="170" t="s">
        <v>473</v>
      </c>
      <c r="C28" s="168" t="b">
        <v>0</v>
      </c>
      <c r="D28" s="168" t="b">
        <v>0</v>
      </c>
      <c r="E28" s="168" t="b">
        <v>0</v>
      </c>
      <c r="F28" s="168" t="b">
        <v>0</v>
      </c>
      <c r="G28" s="168" t="b">
        <v>0</v>
      </c>
      <c r="H28" s="168" t="b">
        <v>0</v>
      </c>
      <c r="I28" s="168" t="b">
        <v>0</v>
      </c>
      <c r="J28" s="168" t="b">
        <v>0</v>
      </c>
      <c r="K28" s="168" t="b">
        <v>0</v>
      </c>
      <c r="L28" s="168" t="b">
        <v>0</v>
      </c>
    </row>
    <row r="29" spans="1:12">
      <c r="A29" s="246"/>
      <c r="B29" s="171" t="s">
        <v>474</v>
      </c>
      <c r="C29" s="168" t="b">
        <v>0</v>
      </c>
      <c r="D29" s="168" t="b">
        <v>0</v>
      </c>
      <c r="E29" s="168" t="b">
        <v>0</v>
      </c>
      <c r="F29" s="168" t="b">
        <v>0</v>
      </c>
      <c r="G29" s="168" t="b">
        <v>0</v>
      </c>
      <c r="H29" s="168" t="b">
        <v>0</v>
      </c>
      <c r="I29" s="168" t="b">
        <v>0</v>
      </c>
      <c r="J29" s="168" t="b">
        <v>0</v>
      </c>
      <c r="K29" s="168" t="b">
        <v>0</v>
      </c>
      <c r="L29" s="168" t="b">
        <v>0</v>
      </c>
    </row>
    <row r="30" spans="1:12">
      <c r="A30" s="246"/>
      <c r="B30" s="171" t="s">
        <v>475</v>
      </c>
      <c r="C30" s="168" t="b">
        <v>0</v>
      </c>
      <c r="D30" s="168" t="b">
        <v>0</v>
      </c>
      <c r="E30" s="168" t="b">
        <v>0</v>
      </c>
      <c r="F30" s="168" t="b">
        <v>0</v>
      </c>
      <c r="G30" s="168" t="b">
        <v>0</v>
      </c>
      <c r="H30" s="168" t="b">
        <v>0</v>
      </c>
      <c r="I30" s="168" t="b">
        <v>0</v>
      </c>
      <c r="J30" s="168" t="b">
        <v>0</v>
      </c>
      <c r="K30" s="168" t="b">
        <v>0</v>
      </c>
      <c r="L30" s="168" t="b">
        <v>0</v>
      </c>
    </row>
    <row r="31" spans="1:12" ht="15.75" customHeight="1">
      <c r="A31" s="246"/>
      <c r="B31" s="161" t="s">
        <v>468</v>
      </c>
      <c r="C31" s="160"/>
      <c r="D31" s="160"/>
      <c r="E31" s="160"/>
      <c r="F31" s="160"/>
      <c r="G31" s="160"/>
      <c r="H31" s="160"/>
      <c r="I31" s="160"/>
      <c r="J31" s="160"/>
      <c r="K31" s="160"/>
      <c r="L31" s="160"/>
    </row>
    <row r="32" spans="1:12" ht="17.399999999999999">
      <c r="A32" s="246"/>
      <c r="B32" s="162" t="str">
        <f>HYPERLINK("https://codeforces.com/group/MWSDmqGsZm/contest/223339","Sheet #7 (Recursion)")</f>
        <v>Sheet #7 (Recursion)</v>
      </c>
      <c r="C32" s="163" t="s">
        <v>463</v>
      </c>
      <c r="D32" s="163" t="s">
        <v>463</v>
      </c>
      <c r="E32" s="163" t="s">
        <v>463</v>
      </c>
      <c r="F32" s="163" t="s">
        <v>463</v>
      </c>
      <c r="G32" s="163" t="s">
        <v>463</v>
      </c>
      <c r="H32" s="163" t="s">
        <v>463</v>
      </c>
      <c r="I32" s="163" t="s">
        <v>463</v>
      </c>
      <c r="J32" s="163" t="s">
        <v>463</v>
      </c>
      <c r="K32" s="163" t="s">
        <v>463</v>
      </c>
      <c r="L32" s="163" t="s">
        <v>463</v>
      </c>
    </row>
    <row r="33" spans="1:12" ht="13.2">
      <c r="A33" s="245" t="s">
        <v>461</v>
      </c>
      <c r="B33" s="151"/>
      <c r="C33" s="152"/>
      <c r="D33" s="152"/>
      <c r="E33" s="152"/>
      <c r="F33" s="152"/>
      <c r="G33" s="152"/>
      <c r="H33" s="152"/>
      <c r="I33" s="152"/>
      <c r="J33" s="152"/>
      <c r="K33" s="152"/>
      <c r="L33" s="152"/>
    </row>
    <row r="34" spans="1:12" ht="22.2">
      <c r="A34" s="246"/>
      <c r="B34" s="172" t="s">
        <v>476</v>
      </c>
      <c r="C34" s="173" t="s">
        <v>463</v>
      </c>
      <c r="D34" s="173" t="s">
        <v>463</v>
      </c>
      <c r="E34" s="173" t="s">
        <v>463</v>
      </c>
      <c r="F34" s="173" t="s">
        <v>463</v>
      </c>
      <c r="G34" s="173" t="s">
        <v>463</v>
      </c>
      <c r="H34" s="173" t="s">
        <v>463</v>
      </c>
      <c r="I34" s="173" t="s">
        <v>463</v>
      </c>
      <c r="J34" s="173" t="s">
        <v>463</v>
      </c>
      <c r="K34" s="173" t="s">
        <v>463</v>
      </c>
      <c r="L34" s="173" t="s">
        <v>463</v>
      </c>
    </row>
    <row r="35" spans="1:12" ht="13.2">
      <c r="A35" s="247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</row>
    <row r="36" spans="1:12" ht="13.2">
      <c r="A36" s="245" t="s">
        <v>461</v>
      </c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</row>
    <row r="37" spans="1:12" ht="22.2">
      <c r="A37" s="246"/>
      <c r="B37" s="153" t="s">
        <v>477</v>
      </c>
      <c r="C37" s="154" t="s">
        <v>463</v>
      </c>
      <c r="D37" s="154" t="s">
        <v>463</v>
      </c>
      <c r="E37" s="154" t="s">
        <v>463</v>
      </c>
      <c r="F37" s="154" t="s">
        <v>463</v>
      </c>
      <c r="G37" s="154" t="s">
        <v>463</v>
      </c>
      <c r="H37" s="154" t="s">
        <v>463</v>
      </c>
      <c r="I37" s="154" t="s">
        <v>463</v>
      </c>
      <c r="J37" s="154" t="s">
        <v>463</v>
      </c>
      <c r="K37" s="154" t="s">
        <v>463</v>
      </c>
      <c r="L37" s="154" t="s">
        <v>463</v>
      </c>
    </row>
    <row r="38" spans="1:12" ht="13.2">
      <c r="A38" s="247"/>
      <c r="B38" s="155"/>
      <c r="C38" s="156"/>
      <c r="D38" s="156"/>
      <c r="E38" s="156"/>
      <c r="F38" s="156"/>
      <c r="G38" s="156"/>
      <c r="H38" s="156"/>
      <c r="I38" s="156"/>
      <c r="J38" s="156"/>
      <c r="K38" s="156"/>
      <c r="L38" s="156"/>
    </row>
    <row r="39" spans="1:12" ht="17.399999999999999">
      <c r="A39" s="248" t="s">
        <v>478</v>
      </c>
      <c r="B39" s="159" t="s">
        <v>467</v>
      </c>
      <c r="C39" s="164"/>
      <c r="D39" s="164"/>
      <c r="E39" s="164"/>
      <c r="F39" s="164"/>
      <c r="G39" s="164"/>
      <c r="H39" s="164"/>
      <c r="I39" s="164"/>
      <c r="J39" s="164"/>
      <c r="K39" s="164"/>
      <c r="L39" s="164"/>
    </row>
    <row r="40" spans="1:12" ht="15.6">
      <c r="A40" s="246"/>
      <c r="B40" s="170" t="s">
        <v>479</v>
      </c>
      <c r="C40" s="168" t="b">
        <v>0</v>
      </c>
      <c r="D40" s="168" t="b">
        <v>0</v>
      </c>
      <c r="E40" s="168" t="b">
        <v>0</v>
      </c>
      <c r="F40" s="168" t="b">
        <v>0</v>
      </c>
      <c r="G40" s="168" t="b">
        <v>0</v>
      </c>
      <c r="H40" s="168" t="b">
        <v>0</v>
      </c>
      <c r="I40" s="168" t="b">
        <v>0</v>
      </c>
      <c r="J40" s="168" t="b">
        <v>0</v>
      </c>
      <c r="K40" s="168" t="b">
        <v>0</v>
      </c>
      <c r="L40" s="168" t="b">
        <v>0</v>
      </c>
    </row>
    <row r="41" spans="1:12" ht="15.6">
      <c r="A41" s="246"/>
      <c r="B41" s="170" t="s">
        <v>480</v>
      </c>
      <c r="C41" s="168" t="b">
        <v>0</v>
      </c>
      <c r="D41" s="168" t="b">
        <v>0</v>
      </c>
      <c r="E41" s="168" t="b">
        <v>0</v>
      </c>
      <c r="F41" s="168" t="b">
        <v>0</v>
      </c>
      <c r="G41" s="168" t="b">
        <v>0</v>
      </c>
      <c r="H41" s="168" t="b">
        <v>0</v>
      </c>
      <c r="I41" s="168" t="b">
        <v>0</v>
      </c>
      <c r="J41" s="168" t="b">
        <v>0</v>
      </c>
      <c r="K41" s="168" t="b">
        <v>0</v>
      </c>
      <c r="L41" s="168" t="b">
        <v>0</v>
      </c>
    </row>
    <row r="42" spans="1:12" ht="15.6">
      <c r="A42" s="246"/>
      <c r="B42" s="170" t="s">
        <v>481</v>
      </c>
      <c r="C42" s="168" t="b">
        <v>0</v>
      </c>
      <c r="D42" s="168" t="b">
        <v>0</v>
      </c>
      <c r="E42" s="168" t="b">
        <v>0</v>
      </c>
      <c r="F42" s="168" t="b">
        <v>0</v>
      </c>
      <c r="G42" s="168" t="b">
        <v>0</v>
      </c>
      <c r="H42" s="168" t="b">
        <v>0</v>
      </c>
      <c r="I42" s="168" t="b">
        <v>0</v>
      </c>
      <c r="J42" s="168" t="b">
        <v>0</v>
      </c>
      <c r="K42" s="168" t="b">
        <v>0</v>
      </c>
      <c r="L42" s="168" t="b">
        <v>0</v>
      </c>
    </row>
    <row r="43" spans="1:12" ht="15.6">
      <c r="A43" s="246"/>
      <c r="B43" s="170" t="s">
        <v>482</v>
      </c>
      <c r="C43" s="168" t="b">
        <v>0</v>
      </c>
      <c r="D43" s="168" t="b">
        <v>0</v>
      </c>
      <c r="E43" s="168" t="b">
        <v>0</v>
      </c>
      <c r="F43" s="168" t="b">
        <v>0</v>
      </c>
      <c r="G43" s="168" t="b">
        <v>0</v>
      </c>
      <c r="H43" s="168" t="b">
        <v>0</v>
      </c>
      <c r="I43" s="168" t="b">
        <v>0</v>
      </c>
      <c r="J43" s="168" t="b">
        <v>0</v>
      </c>
      <c r="K43" s="168" t="b">
        <v>0</v>
      </c>
      <c r="L43" s="168" t="b">
        <v>0</v>
      </c>
    </row>
    <row r="44" spans="1:12" ht="15.6">
      <c r="A44" s="246"/>
      <c r="B44" s="170" t="s">
        <v>483</v>
      </c>
      <c r="C44" s="168" t="b">
        <v>0</v>
      </c>
      <c r="D44" s="168" t="b">
        <v>0</v>
      </c>
      <c r="E44" s="168" t="b">
        <v>0</v>
      </c>
      <c r="F44" s="168" t="b">
        <v>0</v>
      </c>
      <c r="G44" s="168" t="b">
        <v>0</v>
      </c>
      <c r="H44" s="168" t="b">
        <v>0</v>
      </c>
      <c r="I44" s="168" t="b">
        <v>0</v>
      </c>
      <c r="J44" s="168" t="b">
        <v>0</v>
      </c>
      <c r="K44" s="168" t="b">
        <v>0</v>
      </c>
      <c r="L44" s="168" t="b">
        <v>0</v>
      </c>
    </row>
    <row r="45" spans="1:12" ht="15.6">
      <c r="A45" s="246"/>
      <c r="B45" s="171" t="s">
        <v>484</v>
      </c>
      <c r="C45" s="168" t="b">
        <v>0</v>
      </c>
      <c r="D45" s="168" t="b">
        <v>0</v>
      </c>
      <c r="E45" s="168" t="b">
        <v>0</v>
      </c>
      <c r="F45" s="168" t="b">
        <v>0</v>
      </c>
      <c r="G45" s="168" t="b">
        <v>0</v>
      </c>
      <c r="H45" s="168" t="b">
        <v>0</v>
      </c>
      <c r="I45" s="168" t="b">
        <v>0</v>
      </c>
      <c r="J45" s="168" t="b">
        <v>0</v>
      </c>
      <c r="K45" s="168" t="b">
        <v>0</v>
      </c>
      <c r="L45" s="168" t="b">
        <v>0</v>
      </c>
    </row>
    <row r="46" spans="1:12" ht="15.6">
      <c r="A46" s="246"/>
      <c r="B46" s="171" t="s">
        <v>485</v>
      </c>
      <c r="C46" s="168" t="b">
        <v>0</v>
      </c>
      <c r="D46" s="168" t="b">
        <v>0</v>
      </c>
      <c r="E46" s="168" t="b">
        <v>0</v>
      </c>
      <c r="F46" s="168" t="b">
        <v>0</v>
      </c>
      <c r="G46" s="168" t="b">
        <v>0</v>
      </c>
      <c r="H46" s="168" t="b">
        <v>0</v>
      </c>
      <c r="I46" s="168" t="b">
        <v>0</v>
      </c>
      <c r="J46" s="168" t="b">
        <v>0</v>
      </c>
      <c r="K46" s="168" t="b">
        <v>0</v>
      </c>
      <c r="L46" s="168" t="b">
        <v>0</v>
      </c>
    </row>
    <row r="47" spans="1:12" ht="15.6">
      <c r="A47" s="246"/>
      <c r="B47" s="171" t="s">
        <v>486</v>
      </c>
      <c r="C47" s="168" t="b">
        <v>0</v>
      </c>
      <c r="D47" s="168" t="b">
        <v>0</v>
      </c>
      <c r="E47" s="168" t="b">
        <v>0</v>
      </c>
      <c r="F47" s="168" t="b">
        <v>0</v>
      </c>
      <c r="G47" s="168" t="b">
        <v>0</v>
      </c>
      <c r="H47" s="168" t="b">
        <v>0</v>
      </c>
      <c r="I47" s="168" t="b">
        <v>0</v>
      </c>
      <c r="J47" s="168" t="b">
        <v>0</v>
      </c>
      <c r="K47" s="168" t="b">
        <v>0</v>
      </c>
      <c r="L47" s="168" t="b">
        <v>0</v>
      </c>
    </row>
    <row r="48" spans="1:12" ht="15.6">
      <c r="A48" s="246"/>
      <c r="B48" s="174" t="s">
        <v>487</v>
      </c>
      <c r="C48" s="168" t="b">
        <v>0</v>
      </c>
      <c r="D48" s="168" t="b">
        <v>0</v>
      </c>
      <c r="E48" s="168" t="b">
        <v>0</v>
      </c>
      <c r="F48" s="168" t="b">
        <v>0</v>
      </c>
      <c r="G48" s="168" t="b">
        <v>0</v>
      </c>
      <c r="H48" s="168" t="b">
        <v>0</v>
      </c>
      <c r="I48" s="168" t="b">
        <v>0</v>
      </c>
      <c r="J48" s="168" t="b">
        <v>0</v>
      </c>
      <c r="K48" s="168" t="b">
        <v>0</v>
      </c>
      <c r="L48" s="168" t="b">
        <v>0</v>
      </c>
    </row>
    <row r="49" spans="1:12" ht="22.8">
      <c r="A49" s="246"/>
      <c r="B49" s="161" t="s">
        <v>468</v>
      </c>
      <c r="C49" s="160"/>
      <c r="D49" s="160"/>
      <c r="E49" s="160"/>
      <c r="F49" s="160"/>
      <c r="G49" s="160"/>
      <c r="H49" s="160"/>
      <c r="I49" s="160"/>
      <c r="J49" s="160"/>
      <c r="K49" s="160"/>
      <c r="L49" s="160"/>
    </row>
    <row r="50" spans="1:12" ht="17.399999999999999">
      <c r="A50" s="246"/>
      <c r="B50" s="162" t="str">
        <f>HYPERLINK("https://codeforces.com/group/MWSDmqGsZm/contest/223338","Sheet #6(Math - Geometry)")</f>
        <v>Sheet #6(Math - Geometry)</v>
      </c>
      <c r="C50" s="163" t="s">
        <v>463</v>
      </c>
      <c r="D50" s="163" t="s">
        <v>463</v>
      </c>
      <c r="E50" s="163" t="s">
        <v>463</v>
      </c>
      <c r="F50" s="163" t="s">
        <v>463</v>
      </c>
      <c r="G50" s="163" t="s">
        <v>463</v>
      </c>
      <c r="H50" s="163" t="s">
        <v>463</v>
      </c>
      <c r="I50" s="163" t="s">
        <v>463</v>
      </c>
      <c r="J50" s="163" t="s">
        <v>463</v>
      </c>
      <c r="K50" s="163" t="s">
        <v>463</v>
      </c>
      <c r="L50" s="163" t="s">
        <v>463</v>
      </c>
    </row>
    <row r="51" spans="1:12" ht="13.2">
      <c r="A51" s="245" t="s">
        <v>461</v>
      </c>
      <c r="B51" s="155"/>
      <c r="C51" s="156"/>
      <c r="D51" s="156"/>
      <c r="E51" s="156"/>
      <c r="F51" s="156"/>
      <c r="G51" s="156"/>
      <c r="H51" s="156"/>
      <c r="I51" s="156"/>
      <c r="J51" s="156"/>
      <c r="K51" s="156"/>
      <c r="L51" s="156"/>
    </row>
    <row r="52" spans="1:12" ht="22.2">
      <c r="A52" s="246"/>
      <c r="B52" s="153" t="s">
        <v>488</v>
      </c>
      <c r="C52" s="154" t="s">
        <v>463</v>
      </c>
      <c r="D52" s="154" t="s">
        <v>463</v>
      </c>
      <c r="E52" s="154" t="s">
        <v>463</v>
      </c>
      <c r="F52" s="154" t="s">
        <v>463</v>
      </c>
      <c r="G52" s="154" t="s">
        <v>463</v>
      </c>
      <c r="H52" s="154" t="s">
        <v>463</v>
      </c>
      <c r="I52" s="154" t="s">
        <v>463</v>
      </c>
      <c r="J52" s="154" t="s">
        <v>463</v>
      </c>
      <c r="K52" s="154" t="s">
        <v>463</v>
      </c>
      <c r="L52" s="154" t="s">
        <v>463</v>
      </c>
    </row>
    <row r="53" spans="1:12" ht="13.2">
      <c r="A53" s="247"/>
      <c r="B53" s="155"/>
      <c r="C53" s="156"/>
      <c r="D53" s="156"/>
      <c r="E53" s="156"/>
      <c r="F53" s="156"/>
      <c r="G53" s="156"/>
      <c r="H53" s="156"/>
      <c r="I53" s="156"/>
      <c r="J53" s="156"/>
      <c r="K53" s="156"/>
      <c r="L53" s="156"/>
    </row>
    <row r="54" spans="1:12" ht="13.2">
      <c r="A54" s="245" t="s">
        <v>461</v>
      </c>
      <c r="B54" s="155"/>
      <c r="C54" s="156"/>
      <c r="D54" s="156"/>
      <c r="E54" s="156"/>
      <c r="F54" s="156"/>
      <c r="G54" s="156"/>
      <c r="H54" s="156"/>
      <c r="I54" s="156"/>
      <c r="J54" s="156"/>
      <c r="K54" s="156"/>
      <c r="L54" s="156"/>
    </row>
    <row r="55" spans="1:12" ht="22.2">
      <c r="A55" s="246"/>
      <c r="B55" s="153" t="s">
        <v>489</v>
      </c>
      <c r="C55" s="154" t="s">
        <v>463</v>
      </c>
      <c r="D55" s="154" t="s">
        <v>463</v>
      </c>
      <c r="E55" s="154" t="s">
        <v>463</v>
      </c>
      <c r="F55" s="154" t="s">
        <v>463</v>
      </c>
      <c r="G55" s="154" t="s">
        <v>463</v>
      </c>
      <c r="H55" s="154" t="s">
        <v>463</v>
      </c>
      <c r="I55" s="154" t="s">
        <v>463</v>
      </c>
      <c r="J55" s="154" t="s">
        <v>463</v>
      </c>
      <c r="K55" s="154" t="s">
        <v>463</v>
      </c>
      <c r="L55" s="154" t="s">
        <v>463</v>
      </c>
    </row>
    <row r="56" spans="1:12" ht="13.2">
      <c r="A56" s="247"/>
      <c r="B56" s="155"/>
      <c r="C56" s="156"/>
      <c r="D56" s="156"/>
      <c r="E56" s="156"/>
      <c r="F56" s="156"/>
      <c r="G56" s="156"/>
      <c r="H56" s="156"/>
      <c r="I56" s="156"/>
      <c r="J56" s="156"/>
      <c r="K56" s="156"/>
      <c r="L56" s="156"/>
    </row>
    <row r="57" spans="1:12" ht="17.399999999999999">
      <c r="A57" s="248" t="s">
        <v>490</v>
      </c>
      <c r="B57" s="159" t="s">
        <v>467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</row>
    <row r="58" spans="1:12" ht="15.6">
      <c r="A58" s="246"/>
      <c r="B58" s="175" t="s">
        <v>491</v>
      </c>
      <c r="C58" s="168" t="b">
        <v>0</v>
      </c>
      <c r="D58" s="168" t="b">
        <v>0</v>
      </c>
      <c r="E58" s="168" t="b">
        <v>0</v>
      </c>
      <c r="F58" s="168" t="b">
        <v>0</v>
      </c>
      <c r="G58" s="168" t="b">
        <v>0</v>
      </c>
      <c r="H58" s="168" t="b">
        <v>0</v>
      </c>
      <c r="I58" s="168" t="b">
        <v>0</v>
      </c>
      <c r="J58" s="168" t="b">
        <v>0</v>
      </c>
      <c r="K58" s="168" t="b">
        <v>0</v>
      </c>
      <c r="L58" s="168" t="b">
        <v>0</v>
      </c>
    </row>
    <row r="59" spans="1:12" ht="15.6">
      <c r="A59" s="246"/>
      <c r="B59" s="175" t="s">
        <v>492</v>
      </c>
      <c r="C59" s="168" t="b">
        <v>0</v>
      </c>
      <c r="D59" s="168" t="b">
        <v>0</v>
      </c>
      <c r="E59" s="168" t="b">
        <v>0</v>
      </c>
      <c r="F59" s="168" t="b">
        <v>0</v>
      </c>
      <c r="G59" s="168" t="b">
        <v>0</v>
      </c>
      <c r="H59" s="168" t="b">
        <v>0</v>
      </c>
      <c r="I59" s="168" t="b">
        <v>0</v>
      </c>
      <c r="J59" s="168" t="b">
        <v>0</v>
      </c>
      <c r="K59" s="168" t="b">
        <v>0</v>
      </c>
      <c r="L59" s="168" t="b">
        <v>0</v>
      </c>
    </row>
    <row r="60" spans="1:12" ht="15.6">
      <c r="A60" s="246"/>
      <c r="B60" s="175" t="s">
        <v>493</v>
      </c>
      <c r="C60" s="168" t="b">
        <v>0</v>
      </c>
      <c r="D60" s="168" t="b">
        <v>0</v>
      </c>
      <c r="E60" s="168" t="b">
        <v>0</v>
      </c>
      <c r="F60" s="168" t="b">
        <v>0</v>
      </c>
      <c r="G60" s="168" t="b">
        <v>0</v>
      </c>
      <c r="H60" s="168" t="b">
        <v>0</v>
      </c>
      <c r="I60" s="168" t="b">
        <v>0</v>
      </c>
      <c r="J60" s="168" t="b">
        <v>0</v>
      </c>
      <c r="K60" s="168" t="b">
        <v>0</v>
      </c>
      <c r="L60" s="168" t="b">
        <v>0</v>
      </c>
    </row>
    <row r="61" spans="1:12" ht="15.6">
      <c r="A61" s="246"/>
      <c r="B61" s="171" t="s">
        <v>494</v>
      </c>
      <c r="C61" s="168" t="b">
        <v>0</v>
      </c>
      <c r="D61" s="168" t="b">
        <v>0</v>
      </c>
      <c r="E61" s="168" t="b">
        <v>0</v>
      </c>
      <c r="F61" s="168" t="b">
        <v>0</v>
      </c>
      <c r="G61" s="168" t="b">
        <v>0</v>
      </c>
      <c r="H61" s="168" t="b">
        <v>0</v>
      </c>
      <c r="I61" s="168" t="b">
        <v>0</v>
      </c>
      <c r="J61" s="168" t="b">
        <v>0</v>
      </c>
      <c r="K61" s="168" t="b">
        <v>0</v>
      </c>
      <c r="L61" s="168" t="b">
        <v>0</v>
      </c>
    </row>
    <row r="62" spans="1:12" ht="15.6">
      <c r="A62" s="246"/>
      <c r="B62" s="171" t="s">
        <v>495</v>
      </c>
      <c r="C62" s="168" t="b">
        <v>0</v>
      </c>
      <c r="D62" s="168" t="b">
        <v>0</v>
      </c>
      <c r="E62" s="168" t="b">
        <v>0</v>
      </c>
      <c r="F62" s="168" t="b">
        <v>0</v>
      </c>
      <c r="G62" s="168" t="b">
        <v>0</v>
      </c>
      <c r="H62" s="168" t="b">
        <v>0</v>
      </c>
      <c r="I62" s="168" t="b">
        <v>0</v>
      </c>
      <c r="J62" s="168" t="b">
        <v>0</v>
      </c>
      <c r="K62" s="168" t="b">
        <v>0</v>
      </c>
      <c r="L62" s="168" t="b">
        <v>0</v>
      </c>
    </row>
    <row r="63" spans="1:12" ht="22.8">
      <c r="A63" s="246"/>
      <c r="B63" s="161" t="s">
        <v>468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</row>
    <row r="64" spans="1:12" ht="17.399999999999999">
      <c r="A64" s="246"/>
      <c r="B64" s="162" t="str">
        <f>HYPERLINK("https://codeforces.com/group/MWSDmqGsZm/contest/223205","Sheet #5(Functions)")</f>
        <v>Sheet #5(Functions)</v>
      </c>
      <c r="C64" s="163" t="s">
        <v>463</v>
      </c>
      <c r="D64" s="163" t="s">
        <v>463</v>
      </c>
      <c r="E64" s="163" t="s">
        <v>463</v>
      </c>
      <c r="F64" s="163" t="s">
        <v>463</v>
      </c>
      <c r="G64" s="163" t="s">
        <v>463</v>
      </c>
      <c r="H64" s="163" t="s">
        <v>463</v>
      </c>
      <c r="I64" s="163" t="s">
        <v>463</v>
      </c>
      <c r="J64" s="163" t="s">
        <v>463</v>
      </c>
      <c r="K64" s="163" t="s">
        <v>463</v>
      </c>
      <c r="L64" s="163" t="s">
        <v>463</v>
      </c>
    </row>
    <row r="65" spans="1:12" ht="13.2">
      <c r="A65" s="164"/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</row>
    <row r="66" spans="1:12" ht="17.399999999999999">
      <c r="A66" s="248" t="s">
        <v>496</v>
      </c>
      <c r="B66" s="159" t="s">
        <v>467</v>
      </c>
      <c r="C66" s="164"/>
      <c r="D66" s="164"/>
      <c r="E66" s="164"/>
      <c r="F66" s="164"/>
      <c r="G66" s="164"/>
      <c r="H66" s="164"/>
      <c r="I66" s="164"/>
      <c r="J66" s="164"/>
      <c r="K66" s="164"/>
      <c r="L66" s="164"/>
    </row>
    <row r="67" spans="1:12" ht="15.6">
      <c r="A67" s="246"/>
      <c r="B67" s="175" t="s">
        <v>497</v>
      </c>
      <c r="C67" s="168" t="b">
        <v>0</v>
      </c>
      <c r="D67" s="168" t="b">
        <v>0</v>
      </c>
      <c r="E67" s="168" t="b">
        <v>0</v>
      </c>
      <c r="F67" s="168" t="b">
        <v>0</v>
      </c>
      <c r="G67" s="168" t="b">
        <v>0</v>
      </c>
      <c r="H67" s="168" t="b">
        <v>0</v>
      </c>
      <c r="I67" s="168" t="b">
        <v>0</v>
      </c>
      <c r="J67" s="168" t="b">
        <v>0</v>
      </c>
      <c r="K67" s="168" t="b">
        <v>0</v>
      </c>
      <c r="L67" s="168" t="b">
        <v>0</v>
      </c>
    </row>
    <row r="68" spans="1:12" ht="15.6">
      <c r="A68" s="246"/>
      <c r="B68" s="175" t="s">
        <v>498</v>
      </c>
      <c r="C68" s="168" t="b">
        <v>0</v>
      </c>
      <c r="D68" s="168" t="b">
        <v>0</v>
      </c>
      <c r="E68" s="168" t="b">
        <v>0</v>
      </c>
      <c r="F68" s="168" t="b">
        <v>0</v>
      </c>
      <c r="G68" s="168" t="b">
        <v>0</v>
      </c>
      <c r="H68" s="168" t="b">
        <v>0</v>
      </c>
      <c r="I68" s="168" t="b">
        <v>0</v>
      </c>
      <c r="J68" s="168" t="b">
        <v>0</v>
      </c>
      <c r="K68" s="168" t="b">
        <v>0</v>
      </c>
      <c r="L68" s="168" t="b">
        <v>0</v>
      </c>
    </row>
    <row r="69" spans="1:12" ht="15.6">
      <c r="A69" s="246"/>
      <c r="B69" s="175" t="s">
        <v>499</v>
      </c>
      <c r="C69" s="168" t="b">
        <v>0</v>
      </c>
      <c r="D69" s="168" t="b">
        <v>0</v>
      </c>
      <c r="E69" s="168" t="b">
        <v>0</v>
      </c>
      <c r="F69" s="168" t="b">
        <v>0</v>
      </c>
      <c r="G69" s="168" t="b">
        <v>0</v>
      </c>
      <c r="H69" s="168" t="b">
        <v>0</v>
      </c>
      <c r="I69" s="168" t="b">
        <v>0</v>
      </c>
      <c r="J69" s="168" t="b">
        <v>0</v>
      </c>
      <c r="K69" s="168" t="b">
        <v>0</v>
      </c>
      <c r="L69" s="168" t="b">
        <v>0</v>
      </c>
    </row>
    <row r="70" spans="1:12" ht="15.6">
      <c r="A70" s="246"/>
      <c r="B70" s="175" t="str">
        <f>HYPERLINK("https://www.youtube.com/watch?v=RCz81Q8kDPU&amp;t=", "C++ Language (Strings Video)")</f>
        <v>C++ Language (Strings Video)</v>
      </c>
      <c r="C70" s="168" t="b">
        <v>0</v>
      </c>
      <c r="D70" s="168" t="b">
        <v>0</v>
      </c>
      <c r="E70" s="168" t="b">
        <v>0</v>
      </c>
      <c r="F70" s="168" t="b">
        <v>0</v>
      </c>
      <c r="G70" s="168" t="b">
        <v>0</v>
      </c>
      <c r="H70" s="168" t="b">
        <v>0</v>
      </c>
      <c r="I70" s="168" t="b">
        <v>0</v>
      </c>
      <c r="J70" s="168" t="b">
        <v>0</v>
      </c>
      <c r="K70" s="168" t="b">
        <v>0</v>
      </c>
      <c r="L70" s="168" t="b">
        <v>0</v>
      </c>
    </row>
    <row r="71" spans="1:12" ht="15.6">
      <c r="A71" s="246"/>
      <c r="B71" s="171" t="s">
        <v>500</v>
      </c>
      <c r="C71" s="168" t="b">
        <v>0</v>
      </c>
      <c r="D71" s="168" t="b">
        <v>0</v>
      </c>
      <c r="E71" s="168" t="b">
        <v>0</v>
      </c>
      <c r="F71" s="168" t="b">
        <v>0</v>
      </c>
      <c r="G71" s="168" t="b">
        <v>0</v>
      </c>
      <c r="H71" s="168" t="b">
        <v>0</v>
      </c>
      <c r="I71" s="168" t="b">
        <v>0</v>
      </c>
      <c r="J71" s="168" t="b">
        <v>0</v>
      </c>
      <c r="K71" s="168" t="b">
        <v>0</v>
      </c>
      <c r="L71" s="168" t="b">
        <v>0</v>
      </c>
    </row>
    <row r="72" spans="1:12" ht="15.6">
      <c r="A72" s="246"/>
      <c r="B72" s="171" t="s">
        <v>501</v>
      </c>
      <c r="C72" s="168" t="b">
        <v>0</v>
      </c>
      <c r="D72" s="168" t="b">
        <v>0</v>
      </c>
      <c r="E72" s="168" t="b">
        <v>0</v>
      </c>
      <c r="F72" s="168" t="b">
        <v>0</v>
      </c>
      <c r="G72" s="168" t="b">
        <v>0</v>
      </c>
      <c r="H72" s="168" t="b">
        <v>0</v>
      </c>
      <c r="I72" s="168" t="b">
        <v>0</v>
      </c>
      <c r="J72" s="168" t="b">
        <v>0</v>
      </c>
      <c r="K72" s="168" t="b">
        <v>0</v>
      </c>
      <c r="L72" s="168" t="b">
        <v>0</v>
      </c>
    </row>
    <row r="73" spans="1:12" ht="22.8">
      <c r="A73" s="246"/>
      <c r="B73" s="161" t="s">
        <v>468</v>
      </c>
      <c r="C73" s="160"/>
      <c r="D73" s="160"/>
      <c r="E73" s="160"/>
      <c r="F73" s="160"/>
      <c r="G73" s="160"/>
      <c r="H73" s="160"/>
      <c r="I73" s="160"/>
      <c r="J73" s="160"/>
      <c r="K73" s="160"/>
      <c r="L73" s="160"/>
    </row>
    <row r="74" spans="1:12" ht="17.399999999999999">
      <c r="A74" s="246"/>
      <c r="B74" s="175" t="str">
        <f>HYPERLINK("https://codeforces.com/group/MWSDmqGsZm/contest/219856","Sheet #4 (Strings)")</f>
        <v>Sheet #4 (Strings)</v>
      </c>
      <c r="C74" s="176" t="s">
        <v>463</v>
      </c>
      <c r="D74" s="176" t="s">
        <v>463</v>
      </c>
      <c r="E74" s="176" t="s">
        <v>463</v>
      </c>
      <c r="F74" s="176" t="s">
        <v>463</v>
      </c>
      <c r="G74" s="176" t="s">
        <v>463</v>
      </c>
      <c r="H74" s="176" t="s">
        <v>463</v>
      </c>
      <c r="I74" s="176" t="s">
        <v>463</v>
      </c>
      <c r="J74" s="176" t="s">
        <v>463</v>
      </c>
      <c r="K74" s="176" t="s">
        <v>463</v>
      </c>
      <c r="L74" s="176" t="s">
        <v>463</v>
      </c>
    </row>
    <row r="75" spans="1:12" ht="13.2">
      <c r="A75" s="245" t="s">
        <v>461</v>
      </c>
      <c r="B75" s="155"/>
      <c r="C75" s="156"/>
      <c r="D75" s="156"/>
      <c r="E75" s="156"/>
      <c r="F75" s="156"/>
      <c r="G75" s="156"/>
      <c r="H75" s="156"/>
      <c r="I75" s="156"/>
      <c r="J75" s="156"/>
      <c r="K75" s="156"/>
      <c r="L75" s="156"/>
    </row>
    <row r="76" spans="1:12" ht="22.2">
      <c r="A76" s="246"/>
      <c r="B76" s="153" t="s">
        <v>502</v>
      </c>
      <c r="C76" s="154" t="s">
        <v>463</v>
      </c>
      <c r="D76" s="154" t="s">
        <v>463</v>
      </c>
      <c r="E76" s="154" t="s">
        <v>463</v>
      </c>
      <c r="F76" s="154" t="s">
        <v>463</v>
      </c>
      <c r="G76" s="154" t="s">
        <v>463</v>
      </c>
      <c r="H76" s="154" t="s">
        <v>463</v>
      </c>
      <c r="I76" s="154" t="s">
        <v>463</v>
      </c>
      <c r="J76" s="154" t="s">
        <v>463</v>
      </c>
      <c r="K76" s="154" t="s">
        <v>463</v>
      </c>
      <c r="L76" s="154" t="s">
        <v>463</v>
      </c>
    </row>
    <row r="77" spans="1:12" ht="13.2">
      <c r="A77" s="247"/>
      <c r="B77" s="155"/>
      <c r="C77" s="156"/>
      <c r="D77" s="156"/>
      <c r="E77" s="156"/>
      <c r="F77" s="156"/>
      <c r="G77" s="156"/>
      <c r="H77" s="156"/>
      <c r="I77" s="156"/>
      <c r="J77" s="156"/>
      <c r="K77" s="156"/>
      <c r="L77" s="156"/>
    </row>
    <row r="78" spans="1:12" ht="13.2">
      <c r="A78" s="250" t="s">
        <v>461</v>
      </c>
      <c r="B78" s="155"/>
      <c r="C78" s="156"/>
      <c r="D78" s="156"/>
      <c r="E78" s="156"/>
      <c r="F78" s="156"/>
      <c r="G78" s="156"/>
      <c r="H78" s="156"/>
      <c r="I78" s="156"/>
      <c r="J78" s="156"/>
      <c r="K78" s="156"/>
      <c r="L78" s="156"/>
    </row>
    <row r="79" spans="1:12" ht="22.2">
      <c r="A79" s="246"/>
      <c r="B79" s="153" t="s">
        <v>503</v>
      </c>
      <c r="C79" s="154" t="s">
        <v>463</v>
      </c>
      <c r="D79" s="154" t="s">
        <v>463</v>
      </c>
      <c r="E79" s="154" t="s">
        <v>463</v>
      </c>
      <c r="F79" s="154" t="s">
        <v>463</v>
      </c>
      <c r="G79" s="154" t="s">
        <v>463</v>
      </c>
      <c r="H79" s="154" t="s">
        <v>463</v>
      </c>
      <c r="I79" s="154" t="s">
        <v>463</v>
      </c>
      <c r="J79" s="154" t="s">
        <v>463</v>
      </c>
      <c r="K79" s="154" t="s">
        <v>463</v>
      </c>
      <c r="L79" s="154" t="s">
        <v>463</v>
      </c>
    </row>
    <row r="80" spans="1:12" ht="13.2">
      <c r="A80" s="247"/>
      <c r="B80" s="155"/>
      <c r="C80" s="156"/>
      <c r="D80" s="156"/>
      <c r="E80" s="156"/>
      <c r="F80" s="156"/>
      <c r="G80" s="156"/>
      <c r="H80" s="156"/>
      <c r="I80" s="156"/>
      <c r="J80" s="156"/>
      <c r="K80" s="156"/>
      <c r="L80" s="156"/>
    </row>
    <row r="81" spans="1:12" ht="13.2">
      <c r="A81" s="249" t="s">
        <v>504</v>
      </c>
      <c r="B81" s="155"/>
      <c r="C81" s="156"/>
      <c r="D81" s="156"/>
      <c r="E81" s="156"/>
      <c r="F81" s="156"/>
      <c r="G81" s="156"/>
      <c r="H81" s="156"/>
      <c r="I81" s="156"/>
      <c r="J81" s="156"/>
      <c r="K81" s="156"/>
      <c r="L81" s="156"/>
    </row>
    <row r="82" spans="1:12" ht="22.2">
      <c r="A82" s="246"/>
      <c r="B82" s="153" t="s">
        <v>505</v>
      </c>
      <c r="C82" s="154" t="s">
        <v>463</v>
      </c>
      <c r="D82" s="154" t="s">
        <v>463</v>
      </c>
      <c r="E82" s="154" t="s">
        <v>463</v>
      </c>
      <c r="F82" s="154" t="s">
        <v>463</v>
      </c>
      <c r="G82" s="154" t="s">
        <v>463</v>
      </c>
      <c r="H82" s="154" t="s">
        <v>463</v>
      </c>
      <c r="I82" s="154" t="s">
        <v>463</v>
      </c>
      <c r="J82" s="154" t="s">
        <v>463</v>
      </c>
      <c r="K82" s="154" t="s">
        <v>463</v>
      </c>
      <c r="L82" s="154" t="s">
        <v>463</v>
      </c>
    </row>
    <row r="83" spans="1:12" ht="13.2">
      <c r="A83" s="247"/>
      <c r="B83" s="155"/>
      <c r="C83" s="156"/>
      <c r="D83" s="156"/>
      <c r="E83" s="156"/>
      <c r="F83" s="156"/>
      <c r="G83" s="156"/>
      <c r="H83" s="156"/>
      <c r="I83" s="156"/>
      <c r="J83" s="156"/>
      <c r="K83" s="156"/>
      <c r="L83" s="156"/>
    </row>
    <row r="84" spans="1:12" ht="13.2">
      <c r="A84" s="249" t="s">
        <v>461</v>
      </c>
      <c r="B84" s="155"/>
      <c r="C84" s="177"/>
      <c r="D84" s="177"/>
      <c r="E84" s="177"/>
      <c r="F84" s="177"/>
      <c r="G84" s="177"/>
      <c r="H84" s="177"/>
      <c r="I84" s="177"/>
      <c r="J84" s="177"/>
      <c r="K84" s="177"/>
      <c r="L84" s="177"/>
    </row>
    <row r="85" spans="1:12" ht="22.2">
      <c r="A85" s="246"/>
      <c r="B85" s="153" t="s">
        <v>506</v>
      </c>
      <c r="C85" s="178" t="s">
        <v>463</v>
      </c>
      <c r="D85" s="178" t="s">
        <v>463</v>
      </c>
      <c r="E85" s="178" t="s">
        <v>463</v>
      </c>
      <c r="F85" s="178" t="s">
        <v>463</v>
      </c>
      <c r="G85" s="178" t="s">
        <v>463</v>
      </c>
      <c r="H85" s="178" t="s">
        <v>463</v>
      </c>
      <c r="I85" s="178" t="s">
        <v>463</v>
      </c>
      <c r="J85" s="178" t="s">
        <v>463</v>
      </c>
      <c r="K85" s="178" t="s">
        <v>463</v>
      </c>
      <c r="L85" s="178" t="s">
        <v>463</v>
      </c>
    </row>
    <row r="86" spans="1:12" ht="13.2">
      <c r="A86" s="247"/>
      <c r="B86" s="155"/>
      <c r="C86" s="177"/>
      <c r="D86" s="177"/>
      <c r="E86" s="177"/>
      <c r="F86" s="177"/>
      <c r="G86" s="177"/>
      <c r="H86" s="177"/>
      <c r="I86" s="177"/>
      <c r="J86" s="177"/>
      <c r="K86" s="177"/>
      <c r="L86" s="177"/>
    </row>
    <row r="87" spans="1:12" ht="17.399999999999999">
      <c r="A87" s="248" t="s">
        <v>507</v>
      </c>
      <c r="B87" s="159" t="s">
        <v>467</v>
      </c>
      <c r="C87" s="164"/>
      <c r="D87" s="164"/>
      <c r="E87" s="164"/>
      <c r="F87" s="164"/>
      <c r="G87" s="164"/>
      <c r="H87" s="164"/>
      <c r="I87" s="164"/>
      <c r="J87" s="164"/>
      <c r="K87" s="164"/>
      <c r="L87" s="164"/>
    </row>
    <row r="88" spans="1:12" ht="15.6">
      <c r="A88" s="246"/>
      <c r="B88" s="169" t="str">
        <f>HYPERLINK("https://youtu.be/0HT2-2qD654", "C++ Language(1D Arrays 1 - Intro)")</f>
        <v>C++ Language(1D Arrays 1 - Intro)</v>
      </c>
      <c r="C88" s="168" t="b">
        <v>0</v>
      </c>
      <c r="D88" s="168" t="b">
        <v>0</v>
      </c>
      <c r="E88" s="168" t="b">
        <v>0</v>
      </c>
      <c r="F88" s="168" t="b">
        <v>0</v>
      </c>
      <c r="G88" s="168" t="b">
        <v>0</v>
      </c>
      <c r="H88" s="168" t="b">
        <v>0</v>
      </c>
      <c r="I88" s="168" t="b">
        <v>0</v>
      </c>
      <c r="J88" s="168" t="b">
        <v>0</v>
      </c>
      <c r="K88" s="168" t="b">
        <v>0</v>
      </c>
      <c r="L88" s="168" t="b">
        <v>0</v>
      </c>
    </row>
    <row r="89" spans="1:12" ht="15.6">
      <c r="A89" s="246"/>
      <c r="B89" s="169" t="str">
        <f>HYPERLINK("https://youtu.be/38l7MZbUZdM", "C++ Language (1D Arrays 2 - Practice )")</f>
        <v>C++ Language (1D Arrays 2 - Practice )</v>
      </c>
      <c r="C89" s="168" t="b">
        <v>0</v>
      </c>
      <c r="D89" s="168" t="b">
        <v>0</v>
      </c>
      <c r="E89" s="168" t="b">
        <v>0</v>
      </c>
      <c r="F89" s="168" t="b">
        <v>0</v>
      </c>
      <c r="G89" s="168" t="b">
        <v>0</v>
      </c>
      <c r="H89" s="168" t="b">
        <v>0</v>
      </c>
      <c r="I89" s="168" t="b">
        <v>0</v>
      </c>
      <c r="J89" s="168" t="b">
        <v>0</v>
      </c>
      <c r="K89" s="168" t="b">
        <v>0</v>
      </c>
      <c r="L89" s="168" t="b">
        <v>0</v>
      </c>
    </row>
    <row r="90" spans="1:12" ht="15.6">
      <c r="A90" s="246"/>
      <c r="B90" s="169" t="s">
        <v>508</v>
      </c>
      <c r="C90" s="168" t="b">
        <v>0</v>
      </c>
      <c r="D90" s="168" t="b">
        <v>0</v>
      </c>
      <c r="E90" s="168" t="b">
        <v>0</v>
      </c>
      <c r="F90" s="168" t="b">
        <v>0</v>
      </c>
      <c r="G90" s="168" t="b">
        <v>0</v>
      </c>
      <c r="H90" s="168" t="b">
        <v>0</v>
      </c>
      <c r="I90" s="168" t="b">
        <v>0</v>
      </c>
      <c r="J90" s="168" t="b">
        <v>0</v>
      </c>
      <c r="K90" s="168" t="b">
        <v>0</v>
      </c>
      <c r="L90" s="168" t="b">
        <v>0</v>
      </c>
    </row>
    <row r="91" spans="1:12" ht="15.6">
      <c r="A91" s="246"/>
      <c r="B91" s="169" t="s">
        <v>497</v>
      </c>
      <c r="C91" s="168" t="b">
        <v>0</v>
      </c>
      <c r="D91" s="168" t="b">
        <v>0</v>
      </c>
      <c r="E91" s="168" t="b">
        <v>0</v>
      </c>
      <c r="F91" s="168" t="b">
        <v>0</v>
      </c>
      <c r="G91" s="168" t="b">
        <v>0</v>
      </c>
      <c r="H91" s="168" t="b">
        <v>0</v>
      </c>
      <c r="I91" s="168" t="b">
        <v>0</v>
      </c>
      <c r="J91" s="168" t="b">
        <v>0</v>
      </c>
      <c r="K91" s="168" t="b">
        <v>0</v>
      </c>
      <c r="L91" s="168" t="b">
        <v>0</v>
      </c>
    </row>
    <row r="92" spans="1:12" ht="15.6">
      <c r="A92" s="246"/>
      <c r="B92" s="169" t="s">
        <v>498</v>
      </c>
      <c r="C92" s="168" t="b">
        <v>0</v>
      </c>
      <c r="D92" s="168" t="b">
        <v>0</v>
      </c>
      <c r="E92" s="168" t="b">
        <v>0</v>
      </c>
      <c r="F92" s="168" t="b">
        <v>0</v>
      </c>
      <c r="G92" s="168" t="b">
        <v>0</v>
      </c>
      <c r="H92" s="168" t="b">
        <v>0</v>
      </c>
      <c r="I92" s="168" t="b">
        <v>0</v>
      </c>
      <c r="J92" s="168" t="b">
        <v>0</v>
      </c>
      <c r="K92" s="168" t="b">
        <v>0</v>
      </c>
      <c r="L92" s="168" t="b">
        <v>0</v>
      </c>
    </row>
    <row r="93" spans="1:12" ht="15.6">
      <c r="A93" s="246"/>
      <c r="B93" s="169" t="str">
        <f>HYPERLINK("https://youtu.be/ZKE4VZHS9IY", "C++ Language (Char Arrays 3 - Homework)")</f>
        <v>C++ Language (Char Arrays 3 - Homework)</v>
      </c>
      <c r="C93" s="168" t="b">
        <v>0</v>
      </c>
      <c r="D93" s="168" t="b">
        <v>0</v>
      </c>
      <c r="E93" s="168" t="b">
        <v>0</v>
      </c>
      <c r="F93" s="168" t="b">
        <v>0</v>
      </c>
      <c r="G93" s="168" t="b">
        <v>0</v>
      </c>
      <c r="H93" s="168" t="b">
        <v>0</v>
      </c>
      <c r="I93" s="168" t="b">
        <v>0</v>
      </c>
      <c r="J93" s="168" t="b">
        <v>0</v>
      </c>
      <c r="K93" s="168" t="b">
        <v>0</v>
      </c>
      <c r="L93" s="168" t="b">
        <v>0</v>
      </c>
    </row>
    <row r="94" spans="1:12" ht="15.6">
      <c r="A94" s="246"/>
      <c r="B94" s="169" t="s">
        <v>509</v>
      </c>
      <c r="C94" s="168" t="b">
        <v>0</v>
      </c>
      <c r="D94" s="168" t="b">
        <v>0</v>
      </c>
      <c r="E94" s="168" t="b">
        <v>0</v>
      </c>
      <c r="F94" s="168" t="b">
        <v>0</v>
      </c>
      <c r="G94" s="168" t="b">
        <v>0</v>
      </c>
      <c r="H94" s="168" t="b">
        <v>0</v>
      </c>
      <c r="I94" s="168" t="b">
        <v>0</v>
      </c>
      <c r="J94" s="168" t="b">
        <v>0</v>
      </c>
      <c r="K94" s="168" t="b">
        <v>0</v>
      </c>
      <c r="L94" s="168" t="b">
        <v>0</v>
      </c>
    </row>
    <row r="95" spans="1:12" ht="15.6">
      <c r="A95" s="246"/>
      <c r="B95" s="169" t="s">
        <v>510</v>
      </c>
      <c r="C95" s="168" t="b">
        <v>0</v>
      </c>
      <c r="D95" s="168" t="b">
        <v>0</v>
      </c>
      <c r="E95" s="168" t="b">
        <v>0</v>
      </c>
      <c r="F95" s="168" t="b">
        <v>0</v>
      </c>
      <c r="G95" s="168" t="b">
        <v>0</v>
      </c>
      <c r="H95" s="168" t="b">
        <v>0</v>
      </c>
      <c r="I95" s="168" t="b">
        <v>0</v>
      </c>
      <c r="J95" s="168" t="b">
        <v>0</v>
      </c>
      <c r="K95" s="168" t="b">
        <v>0</v>
      </c>
      <c r="L95" s="168" t="b">
        <v>0</v>
      </c>
    </row>
    <row r="96" spans="1:12" ht="15.6">
      <c r="A96" s="246"/>
      <c r="B96" s="169" t="s">
        <v>511</v>
      </c>
      <c r="C96" s="168" t="b">
        <v>0</v>
      </c>
      <c r="D96" s="168" t="b">
        <v>0</v>
      </c>
      <c r="E96" s="168" t="b">
        <v>0</v>
      </c>
      <c r="F96" s="168" t="b">
        <v>0</v>
      </c>
      <c r="G96" s="168" t="b">
        <v>0</v>
      </c>
      <c r="H96" s="168" t="b">
        <v>0</v>
      </c>
      <c r="I96" s="168" t="b">
        <v>0</v>
      </c>
      <c r="J96" s="168" t="b">
        <v>0</v>
      </c>
      <c r="K96" s="168" t="b">
        <v>0</v>
      </c>
      <c r="L96" s="168" t="b">
        <v>0</v>
      </c>
    </row>
    <row r="97" spans="1:12" ht="15.6">
      <c r="A97" s="246"/>
      <c r="B97" s="169" t="s">
        <v>512</v>
      </c>
      <c r="C97" s="168" t="b">
        <v>0</v>
      </c>
      <c r="D97" s="168" t="b">
        <v>0</v>
      </c>
      <c r="E97" s="168" t="b">
        <v>0</v>
      </c>
      <c r="F97" s="168" t="b">
        <v>0</v>
      </c>
      <c r="G97" s="168" t="b">
        <v>0</v>
      </c>
      <c r="H97" s="168" t="b">
        <v>0</v>
      </c>
      <c r="I97" s="168" t="b">
        <v>0</v>
      </c>
      <c r="J97" s="168" t="b">
        <v>0</v>
      </c>
      <c r="K97" s="168" t="b">
        <v>0</v>
      </c>
      <c r="L97" s="168" t="b">
        <v>0</v>
      </c>
    </row>
    <row r="98" spans="1:12" ht="15.6">
      <c r="A98" s="246"/>
      <c r="B98" s="169" t="s">
        <v>513</v>
      </c>
      <c r="C98" s="168" t="b">
        <v>0</v>
      </c>
      <c r="D98" s="168" t="b">
        <v>0</v>
      </c>
      <c r="E98" s="168" t="b">
        <v>0</v>
      </c>
      <c r="F98" s="168" t="b">
        <v>0</v>
      </c>
      <c r="G98" s="168" t="b">
        <v>0</v>
      </c>
      <c r="H98" s="168" t="b">
        <v>0</v>
      </c>
      <c r="I98" s="168" t="b">
        <v>0</v>
      </c>
      <c r="J98" s="168" t="b">
        <v>0</v>
      </c>
      <c r="K98" s="168" t="b">
        <v>0</v>
      </c>
      <c r="L98" s="168" t="b">
        <v>0</v>
      </c>
    </row>
    <row r="99" spans="1:12" ht="15.6">
      <c r="A99" s="246"/>
      <c r="B99" s="169" t="s">
        <v>514</v>
      </c>
      <c r="C99" s="168" t="b">
        <v>0</v>
      </c>
      <c r="D99" s="168" t="b">
        <v>0</v>
      </c>
      <c r="E99" s="168" t="b">
        <v>0</v>
      </c>
      <c r="F99" s="168" t="b">
        <v>0</v>
      </c>
      <c r="G99" s="168" t="b">
        <v>0</v>
      </c>
      <c r="H99" s="168" t="b">
        <v>0</v>
      </c>
      <c r="I99" s="168" t="b">
        <v>0</v>
      </c>
      <c r="J99" s="168" t="b">
        <v>0</v>
      </c>
      <c r="K99" s="168" t="b">
        <v>0</v>
      </c>
      <c r="L99" s="168" t="b">
        <v>0</v>
      </c>
    </row>
    <row r="100" spans="1:12" ht="15.6">
      <c r="A100" s="246"/>
      <c r="B100" s="169" t="s">
        <v>515</v>
      </c>
      <c r="C100" s="168" t="b">
        <v>0</v>
      </c>
      <c r="D100" s="168" t="b">
        <v>0</v>
      </c>
      <c r="E100" s="168" t="b">
        <v>0</v>
      </c>
      <c r="F100" s="168" t="b">
        <v>0</v>
      </c>
      <c r="G100" s="168" t="b">
        <v>0</v>
      </c>
      <c r="H100" s="168" t="b">
        <v>0</v>
      </c>
      <c r="I100" s="168" t="b">
        <v>0</v>
      </c>
      <c r="J100" s="168" t="b">
        <v>0</v>
      </c>
      <c r="K100" s="168" t="b">
        <v>0</v>
      </c>
      <c r="L100" s="168" t="b">
        <v>0</v>
      </c>
    </row>
    <row r="101" spans="1:12" ht="15.6">
      <c r="A101" s="246"/>
      <c r="B101" s="169" t="s">
        <v>516</v>
      </c>
      <c r="C101" s="168" t="b">
        <v>0</v>
      </c>
      <c r="D101" s="168" t="b">
        <v>0</v>
      </c>
      <c r="E101" s="168" t="b">
        <v>0</v>
      </c>
      <c r="F101" s="168" t="b">
        <v>0</v>
      </c>
      <c r="G101" s="168" t="b">
        <v>0</v>
      </c>
      <c r="H101" s="168" t="b">
        <v>0</v>
      </c>
      <c r="I101" s="168" t="b">
        <v>0</v>
      </c>
      <c r="J101" s="168" t="b">
        <v>0</v>
      </c>
      <c r="K101" s="168" t="b">
        <v>0</v>
      </c>
      <c r="L101" s="168" t="b">
        <v>0</v>
      </c>
    </row>
    <row r="102" spans="1:12" ht="15.6">
      <c r="A102" s="246"/>
      <c r="B102" s="171" t="s">
        <v>517</v>
      </c>
      <c r="C102" s="168" t="b">
        <v>0</v>
      </c>
      <c r="D102" s="168" t="b">
        <v>0</v>
      </c>
      <c r="E102" s="168" t="b">
        <v>0</v>
      </c>
      <c r="F102" s="168" t="b">
        <v>0</v>
      </c>
      <c r="G102" s="168" t="b">
        <v>0</v>
      </c>
      <c r="H102" s="168" t="b">
        <v>0</v>
      </c>
      <c r="I102" s="168" t="b">
        <v>0</v>
      </c>
      <c r="J102" s="168" t="b">
        <v>0</v>
      </c>
      <c r="K102" s="168" t="b">
        <v>0</v>
      </c>
      <c r="L102" s="168" t="b">
        <v>0</v>
      </c>
    </row>
    <row r="103" spans="1:12" ht="15.6">
      <c r="A103" s="246"/>
      <c r="B103" s="171" t="s">
        <v>518</v>
      </c>
      <c r="C103" s="168" t="b">
        <v>0</v>
      </c>
      <c r="D103" s="168" t="b">
        <v>0</v>
      </c>
      <c r="E103" s="168" t="b">
        <v>0</v>
      </c>
      <c r="F103" s="168" t="b">
        <v>0</v>
      </c>
      <c r="G103" s="168" t="b">
        <v>0</v>
      </c>
      <c r="H103" s="168" t="b">
        <v>0</v>
      </c>
      <c r="I103" s="168" t="b">
        <v>0</v>
      </c>
      <c r="J103" s="168" t="b">
        <v>0</v>
      </c>
      <c r="K103" s="168" t="b">
        <v>0</v>
      </c>
      <c r="L103" s="168" t="b">
        <v>0</v>
      </c>
    </row>
    <row r="104" spans="1:12" ht="15.6">
      <c r="A104" s="246"/>
      <c r="B104" s="171" t="s">
        <v>519</v>
      </c>
      <c r="C104" s="168" t="b">
        <v>0</v>
      </c>
      <c r="D104" s="168" t="b">
        <v>0</v>
      </c>
      <c r="E104" s="168" t="b">
        <v>0</v>
      </c>
      <c r="F104" s="168" t="b">
        <v>0</v>
      </c>
      <c r="G104" s="168" t="b">
        <v>0</v>
      </c>
      <c r="H104" s="168" t="b">
        <v>0</v>
      </c>
      <c r="I104" s="168" t="b">
        <v>0</v>
      </c>
      <c r="J104" s="168" t="b">
        <v>0</v>
      </c>
      <c r="K104" s="168" t="b">
        <v>0</v>
      </c>
      <c r="L104" s="168" t="b">
        <v>0</v>
      </c>
    </row>
    <row r="105" spans="1:12" ht="15.6">
      <c r="A105" s="246"/>
      <c r="B105" s="171" t="s">
        <v>520</v>
      </c>
      <c r="C105" s="168" t="b">
        <v>0</v>
      </c>
      <c r="D105" s="168" t="b">
        <v>0</v>
      </c>
      <c r="E105" s="168" t="b">
        <v>0</v>
      </c>
      <c r="F105" s="168" t="b">
        <v>0</v>
      </c>
      <c r="G105" s="168" t="b">
        <v>0</v>
      </c>
      <c r="H105" s="168" t="b">
        <v>0</v>
      </c>
      <c r="I105" s="168" t="b">
        <v>0</v>
      </c>
      <c r="J105" s="168" t="b">
        <v>0</v>
      </c>
      <c r="K105" s="168" t="b">
        <v>0</v>
      </c>
      <c r="L105" s="168" t="b">
        <v>0</v>
      </c>
    </row>
    <row r="106" spans="1:12" ht="15.6">
      <c r="A106" s="246"/>
      <c r="B106" s="174" t="s">
        <v>521</v>
      </c>
      <c r="C106" s="168" t="b">
        <v>0</v>
      </c>
      <c r="D106" s="168" t="b">
        <v>0</v>
      </c>
      <c r="E106" s="168" t="b">
        <v>0</v>
      </c>
      <c r="F106" s="168" t="b">
        <v>0</v>
      </c>
      <c r="G106" s="168" t="b">
        <v>0</v>
      </c>
      <c r="H106" s="168" t="b">
        <v>0</v>
      </c>
      <c r="I106" s="168" t="b">
        <v>0</v>
      </c>
      <c r="J106" s="168" t="b">
        <v>0</v>
      </c>
      <c r="K106" s="168" t="b">
        <v>0</v>
      </c>
      <c r="L106" s="168" t="b">
        <v>0</v>
      </c>
    </row>
    <row r="107" spans="1:12" ht="22.8">
      <c r="A107" s="246"/>
      <c r="B107" s="161" t="s">
        <v>468</v>
      </c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</row>
    <row r="108" spans="1:12" ht="17.399999999999999">
      <c r="A108" s="246"/>
      <c r="B108" s="175" t="str">
        <f>HYPERLINK("https://codeforces.com/group/MWSDmqGsZm/contest/219774","Sheet #3 (Arrays )")</f>
        <v>Sheet #3 (Arrays )</v>
      </c>
      <c r="C108" s="176" t="s">
        <v>463</v>
      </c>
      <c r="D108" s="176" t="s">
        <v>463</v>
      </c>
      <c r="E108" s="176" t="s">
        <v>463</v>
      </c>
      <c r="F108" s="176" t="s">
        <v>463</v>
      </c>
      <c r="G108" s="176" t="s">
        <v>463</v>
      </c>
      <c r="H108" s="176" t="s">
        <v>463</v>
      </c>
      <c r="I108" s="176" t="s">
        <v>463</v>
      </c>
      <c r="J108" s="176" t="s">
        <v>463</v>
      </c>
      <c r="K108" s="176" t="s">
        <v>463</v>
      </c>
      <c r="L108" s="176" t="s">
        <v>463</v>
      </c>
    </row>
    <row r="109" spans="1:12" ht="13.2">
      <c r="A109" s="249" t="s">
        <v>461</v>
      </c>
      <c r="B109" s="155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</row>
    <row r="110" spans="1:12" ht="22.2">
      <c r="A110" s="246"/>
      <c r="B110" s="153" t="s">
        <v>522</v>
      </c>
      <c r="C110" s="178" t="s">
        <v>463</v>
      </c>
      <c r="D110" s="178" t="s">
        <v>463</v>
      </c>
      <c r="E110" s="178" t="s">
        <v>463</v>
      </c>
      <c r="F110" s="178" t="s">
        <v>463</v>
      </c>
      <c r="G110" s="178" t="s">
        <v>463</v>
      </c>
      <c r="H110" s="178" t="s">
        <v>463</v>
      </c>
      <c r="I110" s="178" t="s">
        <v>463</v>
      </c>
      <c r="J110" s="178" t="s">
        <v>463</v>
      </c>
      <c r="K110" s="178" t="s">
        <v>463</v>
      </c>
      <c r="L110" s="178" t="s">
        <v>463</v>
      </c>
    </row>
    <row r="111" spans="1:12" ht="13.2">
      <c r="A111" s="247"/>
      <c r="B111" s="155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</row>
    <row r="112" spans="1:12" ht="17.399999999999999">
      <c r="A112" s="248" t="s">
        <v>523</v>
      </c>
      <c r="B112" s="159" t="s">
        <v>467</v>
      </c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</row>
    <row r="113" spans="1:12" ht="15.6">
      <c r="A113" s="246"/>
      <c r="B113" s="169" t="s">
        <v>524</v>
      </c>
      <c r="C113" s="168" t="b">
        <v>0</v>
      </c>
      <c r="D113" s="168" t="b">
        <v>0</v>
      </c>
      <c r="E113" s="168" t="b">
        <v>0</v>
      </c>
      <c r="F113" s="168" t="b">
        <v>0</v>
      </c>
      <c r="G113" s="168" t="b">
        <v>0</v>
      </c>
      <c r="H113" s="168" t="b">
        <v>0</v>
      </c>
      <c r="I113" s="168" t="b">
        <v>0</v>
      </c>
      <c r="J113" s="168" t="b">
        <v>0</v>
      </c>
      <c r="K113" s="168" t="b">
        <v>0</v>
      </c>
      <c r="L113" s="168" t="b">
        <v>0</v>
      </c>
    </row>
    <row r="114" spans="1:12" ht="15.6">
      <c r="A114" s="246"/>
      <c r="B114" s="169" t="s">
        <v>525</v>
      </c>
      <c r="C114" s="168" t="b">
        <v>0</v>
      </c>
      <c r="D114" s="168" t="b">
        <v>0</v>
      </c>
      <c r="E114" s="168" t="b">
        <v>0</v>
      </c>
      <c r="F114" s="168" t="b">
        <v>0</v>
      </c>
      <c r="G114" s="168" t="b">
        <v>0</v>
      </c>
      <c r="H114" s="168" t="b">
        <v>0</v>
      </c>
      <c r="I114" s="168" t="b">
        <v>0</v>
      </c>
      <c r="J114" s="168" t="b">
        <v>0</v>
      </c>
      <c r="K114" s="168" t="b">
        <v>0</v>
      </c>
      <c r="L114" s="168" t="b">
        <v>0</v>
      </c>
    </row>
    <row r="115" spans="1:12" ht="15.6">
      <c r="A115" s="246"/>
      <c r="B115" s="169" t="s">
        <v>526</v>
      </c>
      <c r="C115" s="168" t="b">
        <v>0</v>
      </c>
      <c r="D115" s="168" t="b">
        <v>0</v>
      </c>
      <c r="E115" s="168" t="b">
        <v>0</v>
      </c>
      <c r="F115" s="168" t="b">
        <v>0</v>
      </c>
      <c r="G115" s="168" t="b">
        <v>0</v>
      </c>
      <c r="H115" s="168" t="b">
        <v>0</v>
      </c>
      <c r="I115" s="168" t="b">
        <v>0</v>
      </c>
      <c r="J115" s="168" t="b">
        <v>0</v>
      </c>
      <c r="K115" s="168" t="b">
        <v>0</v>
      </c>
      <c r="L115" s="168" t="b">
        <v>0</v>
      </c>
    </row>
    <row r="116" spans="1:12" ht="15.6">
      <c r="A116" s="246"/>
      <c r="B116" s="169" t="s">
        <v>527</v>
      </c>
      <c r="C116" s="168" t="b">
        <v>0</v>
      </c>
      <c r="D116" s="168" t="b">
        <v>0</v>
      </c>
      <c r="E116" s="168" t="b">
        <v>0</v>
      </c>
      <c r="F116" s="168" t="b">
        <v>0</v>
      </c>
      <c r="G116" s="168" t="b">
        <v>0</v>
      </c>
      <c r="H116" s="168" t="b">
        <v>0</v>
      </c>
      <c r="I116" s="168" t="b">
        <v>0</v>
      </c>
      <c r="J116" s="168" t="b">
        <v>0</v>
      </c>
      <c r="K116" s="168" t="b">
        <v>0</v>
      </c>
      <c r="L116" s="168" t="b">
        <v>0</v>
      </c>
    </row>
    <row r="117" spans="1:12" ht="15.6">
      <c r="A117" s="246"/>
      <c r="B117" s="169" t="s">
        <v>528</v>
      </c>
      <c r="C117" s="168" t="b">
        <v>0</v>
      </c>
      <c r="D117" s="168" t="b">
        <v>0</v>
      </c>
      <c r="E117" s="168" t="b">
        <v>0</v>
      </c>
      <c r="F117" s="168" t="b">
        <v>0</v>
      </c>
      <c r="G117" s="168" t="b">
        <v>0</v>
      </c>
      <c r="H117" s="168" t="b">
        <v>0</v>
      </c>
      <c r="I117" s="168" t="b">
        <v>0</v>
      </c>
      <c r="J117" s="168" t="b">
        <v>0</v>
      </c>
      <c r="K117" s="168" t="b">
        <v>0</v>
      </c>
      <c r="L117" s="168" t="b">
        <v>0</v>
      </c>
    </row>
    <row r="118" spans="1:12" ht="15.6">
      <c r="A118" s="246"/>
      <c r="B118" s="169" t="s">
        <v>529</v>
      </c>
      <c r="C118" s="168" t="b">
        <v>0</v>
      </c>
      <c r="D118" s="168" t="b">
        <v>0</v>
      </c>
      <c r="E118" s="168" t="b">
        <v>0</v>
      </c>
      <c r="F118" s="168" t="b">
        <v>0</v>
      </c>
      <c r="G118" s="168" t="b">
        <v>0</v>
      </c>
      <c r="H118" s="168" t="b">
        <v>0</v>
      </c>
      <c r="I118" s="168" t="b">
        <v>0</v>
      </c>
      <c r="J118" s="168" t="b">
        <v>0</v>
      </c>
      <c r="K118" s="168" t="b">
        <v>0</v>
      </c>
      <c r="L118" s="168" t="b">
        <v>0</v>
      </c>
    </row>
    <row r="119" spans="1:12" ht="15.6">
      <c r="A119" s="246"/>
      <c r="B119" s="179" t="s">
        <v>530</v>
      </c>
      <c r="C119" s="168" t="b">
        <v>0</v>
      </c>
      <c r="D119" s="168" t="b">
        <v>0</v>
      </c>
      <c r="E119" s="168" t="b">
        <v>0</v>
      </c>
      <c r="F119" s="168" t="b">
        <v>0</v>
      </c>
      <c r="G119" s="168" t="b">
        <v>0</v>
      </c>
      <c r="H119" s="168" t="b">
        <v>0</v>
      </c>
      <c r="I119" s="168" t="b">
        <v>0</v>
      </c>
      <c r="J119" s="168" t="b">
        <v>0</v>
      </c>
      <c r="K119" s="168" t="b">
        <v>0</v>
      </c>
      <c r="L119" s="168" t="b">
        <v>0</v>
      </c>
    </row>
    <row r="120" spans="1:12" ht="15.6">
      <c r="A120" s="246"/>
      <c r="B120" s="174" t="s">
        <v>531</v>
      </c>
      <c r="C120" s="168" t="b">
        <v>0</v>
      </c>
      <c r="D120" s="168" t="b">
        <v>0</v>
      </c>
      <c r="E120" s="168" t="b">
        <v>0</v>
      </c>
      <c r="F120" s="168" t="b">
        <v>0</v>
      </c>
      <c r="G120" s="168" t="b">
        <v>0</v>
      </c>
      <c r="H120" s="168" t="b">
        <v>0</v>
      </c>
      <c r="I120" s="168" t="b">
        <v>0</v>
      </c>
      <c r="J120" s="168" t="b">
        <v>0</v>
      </c>
      <c r="K120" s="168" t="b">
        <v>0</v>
      </c>
      <c r="L120" s="168" t="b">
        <v>0</v>
      </c>
    </row>
    <row r="121" spans="1:12" ht="15.6">
      <c r="A121" s="246"/>
      <c r="B121" s="179" t="s">
        <v>532</v>
      </c>
      <c r="C121" s="168" t="b">
        <v>0</v>
      </c>
      <c r="D121" s="168" t="b">
        <v>0</v>
      </c>
      <c r="E121" s="168" t="b">
        <v>0</v>
      </c>
      <c r="F121" s="168" t="b">
        <v>0</v>
      </c>
      <c r="G121" s="168" t="b">
        <v>0</v>
      </c>
      <c r="H121" s="168" t="b">
        <v>0</v>
      </c>
      <c r="I121" s="168" t="b">
        <v>0</v>
      </c>
      <c r="J121" s="168" t="b">
        <v>0</v>
      </c>
      <c r="K121" s="168" t="b">
        <v>0</v>
      </c>
      <c r="L121" s="168" t="b">
        <v>0</v>
      </c>
    </row>
    <row r="122" spans="1:12" ht="22.8">
      <c r="A122" s="246"/>
      <c r="B122" s="161" t="s">
        <v>468</v>
      </c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</row>
    <row r="123" spans="1:12" ht="17.399999999999999">
      <c r="A123" s="246"/>
      <c r="B123" s="175" t="str">
        <f>HYPERLINK("https://codeforces.com/group/MWSDmqGsZm/contest/219432","Sheet #2 (Loops )")</f>
        <v>Sheet #2 (Loops )</v>
      </c>
      <c r="C123" s="176" t="s">
        <v>463</v>
      </c>
      <c r="D123" s="176" t="s">
        <v>463</v>
      </c>
      <c r="E123" s="176" t="s">
        <v>463</v>
      </c>
      <c r="F123" s="176" t="s">
        <v>463</v>
      </c>
      <c r="G123" s="176" t="s">
        <v>463</v>
      </c>
      <c r="H123" s="176" t="s">
        <v>463</v>
      </c>
      <c r="I123" s="176" t="s">
        <v>463</v>
      </c>
      <c r="J123" s="176" t="s">
        <v>463</v>
      </c>
      <c r="K123" s="176" t="s">
        <v>463</v>
      </c>
      <c r="L123" s="176" t="s">
        <v>463</v>
      </c>
    </row>
    <row r="124" spans="1:12" ht="13.2">
      <c r="A124" s="249" t="s">
        <v>461</v>
      </c>
      <c r="B124" s="155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</row>
    <row r="125" spans="1:12" ht="22.2">
      <c r="A125" s="246"/>
      <c r="B125" s="153" t="s">
        <v>533</v>
      </c>
      <c r="C125" s="178" t="s">
        <v>463</v>
      </c>
      <c r="D125" s="178" t="s">
        <v>463</v>
      </c>
      <c r="E125" s="178" t="s">
        <v>463</v>
      </c>
      <c r="F125" s="178" t="s">
        <v>463</v>
      </c>
      <c r="G125" s="178" t="s">
        <v>463</v>
      </c>
      <c r="H125" s="178" t="s">
        <v>463</v>
      </c>
      <c r="I125" s="178" t="s">
        <v>463</v>
      </c>
      <c r="J125" s="178" t="s">
        <v>463</v>
      </c>
      <c r="K125" s="178" t="s">
        <v>463</v>
      </c>
      <c r="L125" s="178" t="s">
        <v>463</v>
      </c>
    </row>
    <row r="126" spans="1:12" ht="13.2">
      <c r="A126" s="247"/>
      <c r="B126" s="155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</row>
    <row r="127" spans="1:12" ht="17.399999999999999">
      <c r="A127" s="248" t="s">
        <v>534</v>
      </c>
      <c r="B127" s="159" t="s">
        <v>467</v>
      </c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</row>
    <row r="128" spans="1:12" ht="15.6">
      <c r="A128" s="246"/>
      <c r="B128" s="169" t="s">
        <v>535</v>
      </c>
      <c r="C128" s="168" t="b">
        <v>0</v>
      </c>
      <c r="D128" s="168" t="b">
        <v>0</v>
      </c>
      <c r="E128" s="168" t="b">
        <v>0</v>
      </c>
      <c r="F128" s="168" t="b">
        <v>0</v>
      </c>
      <c r="G128" s="168" t="b">
        <v>0</v>
      </c>
      <c r="H128" s="168" t="b">
        <v>0</v>
      </c>
      <c r="I128" s="168" t="b">
        <v>0</v>
      </c>
      <c r="J128" s="168" t="b">
        <v>0</v>
      </c>
      <c r="K128" s="168" t="b">
        <v>0</v>
      </c>
      <c r="L128" s="168" t="b">
        <v>0</v>
      </c>
    </row>
    <row r="129" spans="1:12" ht="15.6">
      <c r="A129" s="246"/>
      <c r="B129" s="169" t="s">
        <v>536</v>
      </c>
      <c r="C129" s="168" t="b">
        <v>0</v>
      </c>
      <c r="D129" s="168" t="b">
        <v>0</v>
      </c>
      <c r="E129" s="168" t="b">
        <v>0</v>
      </c>
      <c r="F129" s="168" t="b">
        <v>0</v>
      </c>
      <c r="G129" s="168" t="b">
        <v>0</v>
      </c>
      <c r="H129" s="168" t="b">
        <v>0</v>
      </c>
      <c r="I129" s="168" t="b">
        <v>0</v>
      </c>
      <c r="J129" s="168" t="b">
        <v>0</v>
      </c>
      <c r="K129" s="168" t="b">
        <v>0</v>
      </c>
      <c r="L129" s="168" t="b">
        <v>0</v>
      </c>
    </row>
    <row r="130" spans="1:12" ht="15.6">
      <c r="A130" s="246"/>
      <c r="B130" s="169" t="str">
        <f>HYPERLINK("https://youtu.be/bEbNYkEphL4","what is online judge and how to register in codeforces ?")</f>
        <v>what is online judge and how to register in codeforces ?</v>
      </c>
      <c r="C130" s="168" t="b">
        <v>0</v>
      </c>
      <c r="D130" s="168" t="b">
        <v>0</v>
      </c>
      <c r="E130" s="168" t="b">
        <v>0</v>
      </c>
      <c r="F130" s="168" t="b">
        <v>0</v>
      </c>
      <c r="G130" s="168" t="b">
        <v>0</v>
      </c>
      <c r="H130" s="168" t="b">
        <v>0</v>
      </c>
      <c r="I130" s="168" t="b">
        <v>0</v>
      </c>
      <c r="J130" s="168" t="b">
        <v>0</v>
      </c>
      <c r="K130" s="168" t="b">
        <v>0</v>
      </c>
      <c r="L130" s="168" t="b">
        <v>0</v>
      </c>
    </row>
    <row r="131" spans="1:12" ht="15.6">
      <c r="A131" s="246"/>
      <c r="B131" s="170" t="s">
        <v>537</v>
      </c>
      <c r="C131" s="168" t="b">
        <v>0</v>
      </c>
      <c r="D131" s="168" t="b">
        <v>0</v>
      </c>
      <c r="E131" s="168" t="b">
        <v>0</v>
      </c>
      <c r="F131" s="168" t="b">
        <v>0</v>
      </c>
      <c r="G131" s="168" t="b">
        <v>0</v>
      </c>
      <c r="H131" s="168" t="b">
        <v>0</v>
      </c>
      <c r="I131" s="168" t="b">
        <v>0</v>
      </c>
      <c r="J131" s="168" t="b">
        <v>0</v>
      </c>
      <c r="K131" s="168" t="b">
        <v>0</v>
      </c>
      <c r="L131" s="168" t="b">
        <v>0</v>
      </c>
    </row>
    <row r="132" spans="1:12" ht="15.6">
      <c r="A132" s="246"/>
      <c r="B132" s="169" t="s">
        <v>538</v>
      </c>
      <c r="C132" s="168" t="b">
        <v>0</v>
      </c>
      <c r="D132" s="168" t="b">
        <v>0</v>
      </c>
      <c r="E132" s="168" t="b">
        <v>0</v>
      </c>
      <c r="F132" s="168" t="b">
        <v>0</v>
      </c>
      <c r="G132" s="168" t="b">
        <v>0</v>
      </c>
      <c r="H132" s="168" t="b">
        <v>0</v>
      </c>
      <c r="I132" s="168" t="b">
        <v>0</v>
      </c>
      <c r="J132" s="168" t="b">
        <v>0</v>
      </c>
      <c r="K132" s="168" t="b">
        <v>0</v>
      </c>
      <c r="L132" s="168" t="b">
        <v>0</v>
      </c>
    </row>
    <row r="133" spans="1:12" ht="15.6">
      <c r="A133" s="246"/>
      <c r="B133" s="169" t="s">
        <v>539</v>
      </c>
      <c r="C133" s="168" t="b">
        <v>0</v>
      </c>
      <c r="D133" s="168" t="b">
        <v>0</v>
      </c>
      <c r="E133" s="168" t="b">
        <v>0</v>
      </c>
      <c r="F133" s="168" t="b">
        <v>0</v>
      </c>
      <c r="G133" s="168" t="b">
        <v>0</v>
      </c>
      <c r="H133" s="168" t="b">
        <v>0</v>
      </c>
      <c r="I133" s="168" t="b">
        <v>0</v>
      </c>
      <c r="J133" s="168" t="b">
        <v>0</v>
      </c>
      <c r="K133" s="168" t="b">
        <v>0</v>
      </c>
      <c r="L133" s="168" t="b">
        <v>0</v>
      </c>
    </row>
    <row r="134" spans="1:12" ht="15.6">
      <c r="A134" s="246"/>
      <c r="B134" s="169" t="s">
        <v>540</v>
      </c>
      <c r="C134" s="168" t="b">
        <v>0</v>
      </c>
      <c r="D134" s="168" t="b">
        <v>0</v>
      </c>
      <c r="E134" s="168" t="b">
        <v>0</v>
      </c>
      <c r="F134" s="168" t="b">
        <v>0</v>
      </c>
      <c r="G134" s="168" t="b">
        <v>0</v>
      </c>
      <c r="H134" s="168" t="b">
        <v>0</v>
      </c>
      <c r="I134" s="168" t="b">
        <v>0</v>
      </c>
      <c r="J134" s="168" t="b">
        <v>0</v>
      </c>
      <c r="K134" s="168" t="b">
        <v>0</v>
      </c>
      <c r="L134" s="168" t="b">
        <v>0</v>
      </c>
    </row>
    <row r="135" spans="1:12" ht="15.6">
      <c r="A135" s="246"/>
      <c r="B135" s="169" t="s">
        <v>541</v>
      </c>
      <c r="C135" s="168" t="b">
        <v>0</v>
      </c>
      <c r="D135" s="168" t="b">
        <v>0</v>
      </c>
      <c r="E135" s="168" t="b">
        <v>0</v>
      </c>
      <c r="F135" s="168" t="b">
        <v>0</v>
      </c>
      <c r="G135" s="168" t="b">
        <v>0</v>
      </c>
      <c r="H135" s="168" t="b">
        <v>0</v>
      </c>
      <c r="I135" s="168" t="b">
        <v>0</v>
      </c>
      <c r="J135" s="168" t="b">
        <v>0</v>
      </c>
      <c r="K135" s="168" t="b">
        <v>0</v>
      </c>
      <c r="L135" s="168" t="b">
        <v>0</v>
      </c>
    </row>
    <row r="136" spans="1:12" ht="15.6">
      <c r="A136" s="246"/>
      <c r="B136" s="169" t="s">
        <v>542</v>
      </c>
      <c r="C136" s="168" t="b">
        <v>0</v>
      </c>
      <c r="D136" s="168" t="b">
        <v>0</v>
      </c>
      <c r="E136" s="168" t="b">
        <v>0</v>
      </c>
      <c r="F136" s="168" t="b">
        <v>0</v>
      </c>
      <c r="G136" s="168" t="b">
        <v>0</v>
      </c>
      <c r="H136" s="168" t="b">
        <v>0</v>
      </c>
      <c r="I136" s="168" t="b">
        <v>0</v>
      </c>
      <c r="J136" s="168" t="b">
        <v>0</v>
      </c>
      <c r="K136" s="168" t="b">
        <v>0</v>
      </c>
      <c r="L136" s="168" t="b">
        <v>0</v>
      </c>
    </row>
    <row r="137" spans="1:12" ht="15.6">
      <c r="A137" s="246"/>
      <c r="B137" s="169" t="s">
        <v>543</v>
      </c>
      <c r="C137" s="168" t="b">
        <v>0</v>
      </c>
      <c r="D137" s="168" t="b">
        <v>0</v>
      </c>
      <c r="E137" s="168" t="b">
        <v>0</v>
      </c>
      <c r="F137" s="168" t="b">
        <v>0</v>
      </c>
      <c r="G137" s="168" t="b">
        <v>0</v>
      </c>
      <c r="H137" s="168" t="b">
        <v>0</v>
      </c>
      <c r="I137" s="168" t="b">
        <v>0</v>
      </c>
      <c r="J137" s="168" t="b">
        <v>0</v>
      </c>
      <c r="K137" s="168" t="b">
        <v>0</v>
      </c>
      <c r="L137" s="168" t="b">
        <v>0</v>
      </c>
    </row>
    <row r="138" spans="1:12" ht="15.6">
      <c r="A138" s="246"/>
      <c r="B138" s="169" t="s">
        <v>544</v>
      </c>
      <c r="C138" s="168" t="b">
        <v>0</v>
      </c>
      <c r="D138" s="168" t="b">
        <v>0</v>
      </c>
      <c r="E138" s="168" t="b">
        <v>0</v>
      </c>
      <c r="F138" s="168" t="b">
        <v>0</v>
      </c>
      <c r="G138" s="168" t="b">
        <v>0</v>
      </c>
      <c r="H138" s="168" t="b">
        <v>0</v>
      </c>
      <c r="I138" s="168" t="b">
        <v>0</v>
      </c>
      <c r="J138" s="168" t="b">
        <v>0</v>
      </c>
      <c r="K138" s="168" t="b">
        <v>0</v>
      </c>
      <c r="L138" s="168" t="b">
        <v>0</v>
      </c>
    </row>
    <row r="139" spans="1:12" ht="15.6">
      <c r="A139" s="246"/>
      <c r="B139" s="169" t="s">
        <v>545</v>
      </c>
      <c r="C139" s="168" t="b">
        <v>0</v>
      </c>
      <c r="D139" s="168" t="b">
        <v>0</v>
      </c>
      <c r="E139" s="168" t="b">
        <v>0</v>
      </c>
      <c r="F139" s="168" t="b">
        <v>0</v>
      </c>
      <c r="G139" s="168" t="b">
        <v>0</v>
      </c>
      <c r="H139" s="168" t="b">
        <v>0</v>
      </c>
      <c r="I139" s="168" t="b">
        <v>0</v>
      </c>
      <c r="J139" s="168" t="b">
        <v>0</v>
      </c>
      <c r="K139" s="168" t="b">
        <v>0</v>
      </c>
      <c r="L139" s="168" t="b">
        <v>0</v>
      </c>
    </row>
    <row r="140" spans="1:12" ht="15.6">
      <c r="A140" s="246"/>
      <c r="B140" s="169" t="s">
        <v>546</v>
      </c>
      <c r="C140" s="168" t="b">
        <v>0</v>
      </c>
      <c r="D140" s="168" t="b">
        <v>0</v>
      </c>
      <c r="E140" s="168" t="b">
        <v>0</v>
      </c>
      <c r="F140" s="168" t="b">
        <v>0</v>
      </c>
      <c r="G140" s="168" t="b">
        <v>0</v>
      </c>
      <c r="H140" s="168" t="b">
        <v>0</v>
      </c>
      <c r="I140" s="168" t="b">
        <v>0</v>
      </c>
      <c r="J140" s="168" t="b">
        <v>0</v>
      </c>
      <c r="K140" s="168" t="b">
        <v>0</v>
      </c>
      <c r="L140" s="168" t="b">
        <v>0</v>
      </c>
    </row>
    <row r="141" spans="1:12" ht="15.6">
      <c r="A141" s="246"/>
      <c r="B141" s="171" t="s">
        <v>547</v>
      </c>
      <c r="C141" s="168" t="b">
        <v>0</v>
      </c>
      <c r="D141" s="168" t="b">
        <v>0</v>
      </c>
      <c r="E141" s="168" t="b">
        <v>0</v>
      </c>
      <c r="F141" s="168" t="b">
        <v>0</v>
      </c>
      <c r="G141" s="168" t="b">
        <v>0</v>
      </c>
      <c r="H141" s="168" t="b">
        <v>0</v>
      </c>
      <c r="I141" s="168" t="b">
        <v>0</v>
      </c>
      <c r="J141" s="168" t="b">
        <v>0</v>
      </c>
      <c r="K141" s="168" t="b">
        <v>0</v>
      </c>
      <c r="L141" s="168" t="b">
        <v>0</v>
      </c>
    </row>
    <row r="142" spans="1:12" ht="15.6">
      <c r="A142" s="246"/>
      <c r="B142" s="180" t="s">
        <v>548</v>
      </c>
      <c r="C142" s="168" t="b">
        <v>0</v>
      </c>
      <c r="D142" s="168" t="b">
        <v>0</v>
      </c>
      <c r="E142" s="168" t="b">
        <v>0</v>
      </c>
      <c r="F142" s="168" t="b">
        <v>0</v>
      </c>
      <c r="G142" s="168" t="b">
        <v>0</v>
      </c>
      <c r="H142" s="168" t="b">
        <v>0</v>
      </c>
      <c r="I142" s="168" t="b">
        <v>0</v>
      </c>
      <c r="J142" s="168" t="b">
        <v>0</v>
      </c>
      <c r="K142" s="168" t="b">
        <v>0</v>
      </c>
      <c r="L142" s="168" t="b">
        <v>0</v>
      </c>
    </row>
    <row r="143" spans="1:12" ht="15.6">
      <c r="A143" s="246"/>
      <c r="B143" s="180" t="s">
        <v>549</v>
      </c>
      <c r="C143" s="168" t="b">
        <v>0</v>
      </c>
      <c r="D143" s="168" t="b">
        <v>0</v>
      </c>
      <c r="E143" s="168" t="b">
        <v>0</v>
      </c>
      <c r="F143" s="168" t="b">
        <v>0</v>
      </c>
      <c r="G143" s="168" t="b">
        <v>0</v>
      </c>
      <c r="H143" s="168" t="b">
        <v>0</v>
      </c>
      <c r="I143" s="168" t="b">
        <v>0</v>
      </c>
      <c r="J143" s="168" t="b">
        <v>0</v>
      </c>
      <c r="K143" s="168" t="b">
        <v>0</v>
      </c>
      <c r="L143" s="168" t="b">
        <v>0</v>
      </c>
    </row>
    <row r="144" spans="1:12" ht="15.6">
      <c r="A144" s="246"/>
      <c r="B144" s="180" t="s">
        <v>550</v>
      </c>
      <c r="C144" s="168" t="b">
        <v>0</v>
      </c>
      <c r="D144" s="168" t="b">
        <v>0</v>
      </c>
      <c r="E144" s="168" t="b">
        <v>0</v>
      </c>
      <c r="F144" s="168" t="b">
        <v>0</v>
      </c>
      <c r="G144" s="168" t="b">
        <v>0</v>
      </c>
      <c r="H144" s="168" t="b">
        <v>0</v>
      </c>
      <c r="I144" s="168" t="b">
        <v>0</v>
      </c>
      <c r="J144" s="168" t="b">
        <v>0</v>
      </c>
      <c r="K144" s="168" t="b">
        <v>0</v>
      </c>
      <c r="L144" s="168" t="b">
        <v>0</v>
      </c>
    </row>
    <row r="145" spans="1:12" ht="22.8">
      <c r="A145" s="246"/>
      <c r="B145" s="161" t="s">
        <v>468</v>
      </c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</row>
    <row r="146" spans="1:12" ht="17.399999999999999">
      <c r="A146" s="247"/>
      <c r="B146" s="182" t="str">
        <f>HYPERLINK("https://codeforces.com/group/MWSDmqGsZm/contest/219158","Sheet #1 (Data type - Conditions)")</f>
        <v>Sheet #1 (Data type - Conditions)</v>
      </c>
      <c r="C146" s="178" t="s">
        <v>463</v>
      </c>
      <c r="D146" s="178" t="s">
        <v>463</v>
      </c>
      <c r="E146" s="178" t="s">
        <v>463</v>
      </c>
      <c r="F146" s="178" t="s">
        <v>463</v>
      </c>
      <c r="G146" s="178" t="s">
        <v>463</v>
      </c>
      <c r="H146" s="178" t="s">
        <v>463</v>
      </c>
      <c r="I146" s="178" t="s">
        <v>463</v>
      </c>
      <c r="J146" s="178" t="s">
        <v>463</v>
      </c>
      <c r="K146" s="178" t="s">
        <v>463</v>
      </c>
      <c r="L146" s="178" t="s">
        <v>463</v>
      </c>
    </row>
  </sheetData>
  <mergeCells count="24">
    <mergeCell ref="A124:A126"/>
    <mergeCell ref="A127:A146"/>
    <mergeCell ref="A66:A74"/>
    <mergeCell ref="A75:A77"/>
    <mergeCell ref="A78:A80"/>
    <mergeCell ref="A81:A83"/>
    <mergeCell ref="A84:A86"/>
    <mergeCell ref="A87:A108"/>
    <mergeCell ref="A109:A111"/>
    <mergeCell ref="A39:A50"/>
    <mergeCell ref="A51:A53"/>
    <mergeCell ref="A54:A56"/>
    <mergeCell ref="A57:A64"/>
    <mergeCell ref="A112:A123"/>
    <mergeCell ref="A16:A19"/>
    <mergeCell ref="A21:A23"/>
    <mergeCell ref="A25:A32"/>
    <mergeCell ref="A33:A35"/>
    <mergeCell ref="A36:A38"/>
    <mergeCell ref="A2:B2"/>
    <mergeCell ref="A3:A5"/>
    <mergeCell ref="A6:A8"/>
    <mergeCell ref="A9:A11"/>
    <mergeCell ref="A12:A14"/>
  </mergeCells>
  <conditionalFormatting sqref="C3:L64 A15 A20 A24 A65 C66:L146">
    <cfRule type="containsText" dxfId="17" priority="1" stopIfTrue="1" operator="containsText" text="AC">
      <formula>NOT(ISERROR(SEARCH(("AC"),(C3))))</formula>
    </cfRule>
  </conditionalFormatting>
  <hyperlinks>
    <hyperlink ref="B4" r:id="rId1"/>
    <hyperlink ref="B7" r:id="rId2"/>
    <hyperlink ref="B10" r:id="rId3"/>
    <hyperlink ref="B17" r:id="rId4"/>
    <hyperlink ref="B28" r:id="rId5"/>
    <hyperlink ref="B29" r:id="rId6"/>
    <hyperlink ref="B30" r:id="rId7"/>
    <hyperlink ref="B34" r:id="rId8"/>
    <hyperlink ref="B37" r:id="rId9"/>
    <hyperlink ref="B40" r:id="rId10"/>
    <hyperlink ref="B41" r:id="rId11"/>
    <hyperlink ref="B42" r:id="rId12"/>
    <hyperlink ref="B43" r:id="rId13"/>
    <hyperlink ref="B44" r:id="rId14"/>
    <hyperlink ref="B45" r:id="rId15" location="slide=id.gd9e4a31fd9_0_3"/>
    <hyperlink ref="B46" r:id="rId16"/>
    <hyperlink ref="B47" r:id="rId17"/>
    <hyperlink ref="B48" r:id="rId18"/>
    <hyperlink ref="B52" r:id="rId19"/>
    <hyperlink ref="B55" r:id="rId20"/>
    <hyperlink ref="B58" r:id="rId21"/>
    <hyperlink ref="B59" r:id="rId22"/>
    <hyperlink ref="B60" r:id="rId23"/>
    <hyperlink ref="B61" r:id="rId24"/>
    <hyperlink ref="B62" r:id="rId25"/>
    <hyperlink ref="B67" r:id="rId26"/>
    <hyperlink ref="B68" r:id="rId27"/>
    <hyperlink ref="B69" r:id="rId28"/>
    <hyperlink ref="B71" r:id="rId29"/>
    <hyperlink ref="B72" r:id="rId30"/>
    <hyperlink ref="B76" r:id="rId31"/>
    <hyperlink ref="B79" r:id="rId32"/>
    <hyperlink ref="B82" r:id="rId33"/>
    <hyperlink ref="B85" r:id="rId34"/>
    <hyperlink ref="B90" r:id="rId35"/>
    <hyperlink ref="B91" r:id="rId36"/>
    <hyperlink ref="B92" r:id="rId37"/>
    <hyperlink ref="B94" r:id="rId38"/>
    <hyperlink ref="B95" r:id="rId39"/>
    <hyperlink ref="B96" r:id="rId40"/>
    <hyperlink ref="B97" r:id="rId41"/>
    <hyperlink ref="B98" r:id="rId42"/>
    <hyperlink ref="B99" r:id="rId43"/>
    <hyperlink ref="B100" r:id="rId44"/>
    <hyperlink ref="B101" r:id="rId45"/>
    <hyperlink ref="B102" r:id="rId46"/>
    <hyperlink ref="B103" r:id="rId47"/>
    <hyperlink ref="B104" r:id="rId48"/>
    <hyperlink ref="B105" r:id="rId49"/>
    <hyperlink ref="B106" r:id="rId50"/>
    <hyperlink ref="B110" r:id="rId51"/>
    <hyperlink ref="B113" r:id="rId52"/>
    <hyperlink ref="B114" r:id="rId53"/>
    <hyperlink ref="B115" r:id="rId54"/>
    <hyperlink ref="B116" r:id="rId55"/>
    <hyperlink ref="B117" r:id="rId56"/>
    <hyperlink ref="B118" r:id="rId57"/>
    <hyperlink ref="B119" r:id="rId58"/>
    <hyperlink ref="B120" r:id="rId59"/>
    <hyperlink ref="B121" r:id="rId60"/>
    <hyperlink ref="B125" r:id="rId61"/>
    <hyperlink ref="B128" r:id="rId62"/>
    <hyperlink ref="B129" r:id="rId63"/>
    <hyperlink ref="B131" r:id="rId64"/>
    <hyperlink ref="B132" r:id="rId65"/>
    <hyperlink ref="B133" r:id="rId66"/>
    <hyperlink ref="B134" r:id="rId67"/>
    <hyperlink ref="B135" r:id="rId68"/>
    <hyperlink ref="B136" r:id="rId69"/>
    <hyperlink ref="B137" r:id="rId70"/>
    <hyperlink ref="B138" r:id="rId71"/>
    <hyperlink ref="B139" r:id="rId72"/>
    <hyperlink ref="B140" r:id="rId73"/>
    <hyperlink ref="B141" r:id="rId74"/>
    <hyperlink ref="B142" r:id="rId75"/>
    <hyperlink ref="B143" r:id="rId76"/>
    <hyperlink ref="B144" r:id="rId77"/>
  </hyperlinks>
  <pageMargins left="0.7" right="0.7" top="0.75" bottom="0.75" header="0.3" footer="0.3"/>
  <legacy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Standing</vt:lpstr>
      <vt:lpstr>MentorsStanding</vt:lpstr>
      <vt:lpstr>Points</vt:lpstr>
      <vt:lpstr>Extra points</vt:lpstr>
      <vt:lpstr>Mentors</vt:lpstr>
      <vt:lpstr>Tasks</vt:lpstr>
      <vt:lpstr>Analysis solved</vt:lpstr>
      <vt:lpstr>Data Trainees</vt:lpstr>
      <vt:lpstr>Material</vt:lpstr>
      <vt:lpstr>8</vt:lpstr>
      <vt:lpstr>6</vt:lpstr>
      <vt:lpstr>7</vt:lpstr>
      <vt:lpstr>4</vt:lpstr>
      <vt:lpstr>5</vt:lpstr>
      <vt:lpstr>3</vt:lpstr>
      <vt:lpstr>2</vt:lpstr>
      <vt:lpstr>1</vt:lpstr>
      <vt:lpstr>Analysis points</vt:lpstr>
      <vt:lpstr>Analysis problems</vt:lpstr>
      <vt:lpstr>Analysis solved (sorted)</vt:lpstr>
      <vt:lpstr>Saved Material</vt:lpstr>
      <vt:lpstr>Deleted</vt:lpstr>
      <vt:lpstr>Newcomers Materials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ANDALOS</cp:lastModifiedBy>
  <dcterms:modified xsi:type="dcterms:W3CDTF">2024-02-03T09:15:56Z</dcterms:modified>
</cp:coreProperties>
</file>